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bolton\Downloads\"/>
    </mc:Choice>
  </mc:AlternateContent>
  <xr:revisionPtr revIDLastSave="0" documentId="8_{7B903109-FF3F-4BCD-8D85-25CFA90AEA70}" xr6:coauthVersionLast="47" xr6:coauthVersionMax="47" xr10:uidLastSave="{00000000-0000-0000-0000-000000000000}"/>
  <bookViews>
    <workbookView xWindow="60" yWindow="24" windowWidth="20316" windowHeight="24960" xr2:uid="{00000000-000D-0000-FFFF-FFFF00000000}"/>
  </bookViews>
  <sheets>
    <sheet name="2025 CURRENT STANDINGS" sheetId="40" r:id="rId1"/>
    <sheet name="Women's League" sheetId="58" r:id="rId2"/>
    <sheet name="Mens League" sheetId="4" r:id="rId3"/>
    <sheet name="Holly Hayes XC" sheetId="63" r:id="rId4"/>
    <sheet name="Kibworth 6" sheetId="65" r:id="rId5"/>
    <sheet name="Bosworth XC" sheetId="59" r:id="rId6"/>
    <sheet name="Grace Dieu XC" sheetId="64" r:id="rId7"/>
    <sheet name="Ivanhoe 20" sheetId="18" r:id="rId8"/>
    <sheet name="Desford 6" sheetId="41" r:id="rId9"/>
    <sheet name="Run In The Forest 5" sheetId="42" r:id="rId10"/>
    <sheet name="Uttoxeter HM" sheetId="43" r:id="rId11"/>
    <sheet name="Bosworth HM" sheetId="66" r:id="rId12"/>
    <sheet name="Watermead 10k" sheetId="60" r:id="rId13"/>
    <sheet name="West End 8" sheetId="44" r:id="rId14"/>
    <sheet name="Swithland 6" sheetId="46" r:id="rId15"/>
    <sheet name="Washlands Relays" sheetId="45" r:id="rId16"/>
    <sheet name="Gate Gallop 10k" sheetId="47" r:id="rId17"/>
    <sheet name="Steve Morris 5" sheetId="67" r:id="rId18"/>
    <sheet name="Worthington 6" sheetId="48" r:id="rId19"/>
    <sheet name="Joy Cann 5" sheetId="50" r:id="rId20"/>
    <sheet name="Burton 10k" sheetId="49" r:id="rId21"/>
    <sheet name="Hermitage 5" sheetId="68" r:id="rId22"/>
    <sheet name="Lichfield 10k" sheetId="51" r:id="rId23"/>
    <sheet name="Tamworth 5" sheetId="52" r:id="rId24"/>
    <sheet name="Markfield 10k" sheetId="55" r:id="rId25"/>
    <sheet name="Rotherby 8" sheetId="56" r:id="rId26"/>
    <sheet name="Adrian Smith" sheetId="57" r:id="rId27"/>
    <sheet name="parkrun 5k" sheetId="53" r:id="rId28"/>
    <sheet name="Shepshed 7" sheetId="54" r:id="rId29"/>
    <sheet name="Derby 10" sheetId="61" r:id="rId30"/>
    <sheet name="Bagworth XC" sheetId="62" r:id="rId31"/>
  </sheets>
  <definedNames>
    <definedName name="_xlnm._FilterDatabase" localSheetId="26" hidden="1">'Adrian Smith'!$F$1:$I$7</definedName>
    <definedName name="_xlnm._FilterDatabase" localSheetId="30" hidden="1">'Bagworth XC'!$F$1:$I$5</definedName>
    <definedName name="_xlnm._FilterDatabase" localSheetId="11" hidden="1">'Bosworth HM'!$F$1:$I$7</definedName>
    <definedName name="_xlnm._FilterDatabase" localSheetId="5" hidden="1">'Bosworth XC'!$F$1:$I$8</definedName>
    <definedName name="_xlnm._FilterDatabase" localSheetId="20" hidden="1">'Burton 10k'!$F$1:$I$6</definedName>
    <definedName name="_xlnm._FilterDatabase" localSheetId="29" hidden="1">'Derby 10'!$F$1:$I$5</definedName>
    <definedName name="_xlnm._FilterDatabase" localSheetId="8" hidden="1">'Desford 6'!$F$1:$I$6</definedName>
    <definedName name="_xlnm._FilterDatabase" localSheetId="16" hidden="1">'Gate Gallop 10k'!$F$1:$I$5</definedName>
    <definedName name="_xlnm._FilterDatabase" localSheetId="6" hidden="1">'Grace Dieu XC'!$F$1:$I$6</definedName>
    <definedName name="_xlnm._FilterDatabase" localSheetId="21" hidden="1">'Hermitage 5'!$F$1:$I$6</definedName>
    <definedName name="_xlnm._FilterDatabase" localSheetId="3" hidden="1">'Holly Hayes XC'!$F$1:$I$8</definedName>
    <definedName name="_xlnm._FilterDatabase" localSheetId="7" hidden="1">'Ivanhoe 20'!$F$1:$I$6</definedName>
    <definedName name="_xlnm._FilterDatabase" localSheetId="19" hidden="1">'Joy Cann 5'!$F$1:$I$6</definedName>
    <definedName name="_xlnm._FilterDatabase" localSheetId="4" hidden="1">'Kibworth 6'!$F$1:$I$6</definedName>
    <definedName name="_xlnm._FilterDatabase" localSheetId="22" hidden="1">'Lichfield 10k'!$F$1:$I$5</definedName>
    <definedName name="_xlnm._FilterDatabase" localSheetId="24" hidden="1">'Markfield 10k'!$F$1:$I$6</definedName>
    <definedName name="_xlnm._FilterDatabase" localSheetId="2" hidden="1">'Mens League'!$A$2:$AD$53</definedName>
    <definedName name="_xlnm._FilterDatabase" localSheetId="27" hidden="1">'parkrun 5k'!$F$1:$I$4</definedName>
    <definedName name="_xlnm._FilterDatabase" localSheetId="25" hidden="1">'Rotherby 8'!$F$1:$I$6</definedName>
    <definedName name="_xlnm._FilterDatabase" localSheetId="9" hidden="1">'Run In The Forest 5'!$F$1:$I$6</definedName>
    <definedName name="_xlnm._FilterDatabase" localSheetId="28" hidden="1">'Shepshed 7'!$F$1:$I$8</definedName>
    <definedName name="_xlnm._FilterDatabase" localSheetId="17" hidden="1">'Steve Morris 5'!$F$1:$I$8</definedName>
    <definedName name="_xlnm._FilterDatabase" localSheetId="14" hidden="1">'Swithland 6'!$F$1:$I$5</definedName>
    <definedName name="_xlnm._FilterDatabase" localSheetId="23" hidden="1">'Tamworth 5'!$F$1:$I$6</definedName>
    <definedName name="_xlnm._FilterDatabase" localSheetId="10" hidden="1">'Uttoxeter HM'!$F$1:$I$7</definedName>
    <definedName name="_xlnm._FilterDatabase" localSheetId="15" hidden="1">'Washlands Relays'!$F$1:$I$6</definedName>
    <definedName name="_xlnm._FilterDatabase" localSheetId="12" hidden="1">'Watermead 10k'!$F$1:$I$7</definedName>
    <definedName name="_xlnm._FilterDatabase" localSheetId="13" hidden="1">'West End 8'!$F$1:$I$7</definedName>
    <definedName name="_xlnm._FilterDatabase" localSheetId="1" hidden="1">'Women''s League'!$A$2:$AD$50</definedName>
    <definedName name="_xlnm._FilterDatabase" localSheetId="18" hidden="1">'Worthington 6'!$F$1:$I$8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8" i="68" l="1"/>
  <c r="C48" i="68"/>
  <c r="B48" i="68"/>
  <c r="A48" i="68"/>
  <c r="D47" i="68"/>
  <c r="C47" i="68"/>
  <c r="B47" i="68"/>
  <c r="A47" i="68"/>
  <c r="D46" i="68"/>
  <c r="C46" i="68"/>
  <c r="B46" i="68"/>
  <c r="A46" i="68"/>
  <c r="D45" i="68"/>
  <c r="C45" i="68"/>
  <c r="B45" i="68"/>
  <c r="A45" i="68"/>
  <c r="D44" i="68"/>
  <c r="C44" i="68"/>
  <c r="B44" i="68"/>
  <c r="A44" i="68"/>
  <c r="D43" i="68"/>
  <c r="C43" i="68"/>
  <c r="B43" i="68"/>
  <c r="A43" i="68"/>
  <c r="D42" i="68"/>
  <c r="C42" i="68"/>
  <c r="B42" i="68"/>
  <c r="A42" i="68"/>
  <c r="D41" i="68"/>
  <c r="C41" i="68"/>
  <c r="B41" i="68"/>
  <c r="A41" i="68"/>
  <c r="D40" i="68"/>
  <c r="C40" i="68"/>
  <c r="B40" i="68"/>
  <c r="A40" i="68"/>
  <c r="D39" i="68"/>
  <c r="C39" i="68"/>
  <c r="B39" i="68"/>
  <c r="A39" i="68"/>
  <c r="D38" i="68"/>
  <c r="C38" i="68"/>
  <c r="B38" i="68"/>
  <c r="A38" i="68"/>
  <c r="D37" i="68"/>
  <c r="C37" i="68"/>
  <c r="B37" i="68"/>
  <c r="A37" i="68"/>
  <c r="D36" i="68"/>
  <c r="C36" i="68"/>
  <c r="B36" i="68"/>
  <c r="A36" i="68"/>
  <c r="D35" i="68"/>
  <c r="C35" i="68"/>
  <c r="B35" i="68"/>
  <c r="A35" i="68"/>
  <c r="D34" i="68"/>
  <c r="C34" i="68"/>
  <c r="B34" i="68"/>
  <c r="A34" i="68"/>
  <c r="D33" i="68"/>
  <c r="C33" i="68"/>
  <c r="B33" i="68"/>
  <c r="A33" i="68"/>
  <c r="D32" i="68"/>
  <c r="C32" i="68"/>
  <c r="B32" i="68"/>
  <c r="A32" i="68"/>
  <c r="D31" i="68"/>
  <c r="C31" i="68"/>
  <c r="B31" i="68"/>
  <c r="A31" i="68"/>
  <c r="D30" i="68"/>
  <c r="C30" i="68"/>
  <c r="B30" i="68"/>
  <c r="A30" i="68"/>
  <c r="D29" i="68"/>
  <c r="C29" i="68"/>
  <c r="B29" i="68"/>
  <c r="A29" i="68"/>
  <c r="D28" i="68"/>
  <c r="C28" i="68"/>
  <c r="B28" i="68"/>
  <c r="A28" i="68"/>
  <c r="D27" i="68"/>
  <c r="C27" i="68"/>
  <c r="B27" i="68"/>
  <c r="A27" i="68"/>
  <c r="D26" i="68"/>
  <c r="C26" i="68"/>
  <c r="B26" i="68"/>
  <c r="A26" i="68"/>
  <c r="D25" i="68"/>
  <c r="C25" i="68"/>
  <c r="B25" i="68"/>
  <c r="A25" i="68"/>
  <c r="D24" i="68"/>
  <c r="C24" i="68"/>
  <c r="B24" i="68"/>
  <c r="A24" i="68"/>
  <c r="D23" i="68"/>
  <c r="C23" i="68"/>
  <c r="B23" i="68"/>
  <c r="A23" i="68"/>
  <c r="D22" i="68"/>
  <c r="C22" i="68"/>
  <c r="B22" i="68"/>
  <c r="A22" i="68"/>
  <c r="D21" i="68"/>
  <c r="C21" i="68"/>
  <c r="B21" i="68"/>
  <c r="A21" i="68"/>
  <c r="D20" i="68"/>
  <c r="C20" i="68"/>
  <c r="B20" i="68"/>
  <c r="A20" i="68"/>
  <c r="D19" i="68"/>
  <c r="C19" i="68"/>
  <c r="B19" i="68"/>
  <c r="A19" i="68"/>
  <c r="D18" i="68"/>
  <c r="C18" i="68"/>
  <c r="B18" i="68"/>
  <c r="A18" i="68"/>
  <c r="D17" i="68"/>
  <c r="C17" i="68"/>
  <c r="B17" i="68"/>
  <c r="A17" i="68"/>
  <c r="D16" i="68"/>
  <c r="C16" i="68"/>
  <c r="B16" i="68"/>
  <c r="A16" i="68"/>
  <c r="D15" i="68"/>
  <c r="C15" i="68"/>
  <c r="B15" i="68"/>
  <c r="A15" i="68"/>
  <c r="D14" i="68"/>
  <c r="C14" i="68"/>
  <c r="B14" i="68"/>
  <c r="A14" i="68"/>
  <c r="D13" i="68"/>
  <c r="C13" i="68"/>
  <c r="B13" i="68"/>
  <c r="A13" i="68"/>
  <c r="D12" i="68"/>
  <c r="C12" i="68"/>
  <c r="B12" i="68"/>
  <c r="A12" i="68"/>
  <c r="D11" i="68"/>
  <c r="C11" i="68"/>
  <c r="B11" i="68"/>
  <c r="A11" i="68"/>
  <c r="D10" i="68"/>
  <c r="C10" i="68"/>
  <c r="B10" i="68"/>
  <c r="A10" i="68"/>
  <c r="D9" i="68"/>
  <c r="C9" i="68"/>
  <c r="B9" i="68"/>
  <c r="A9" i="68"/>
  <c r="D8" i="68"/>
  <c r="C8" i="68"/>
  <c r="B8" i="68"/>
  <c r="A8" i="68"/>
  <c r="D7" i="68"/>
  <c r="C7" i="68"/>
  <c r="B7" i="68"/>
  <c r="A7" i="68"/>
  <c r="D6" i="68"/>
  <c r="C6" i="68"/>
  <c r="B6" i="68"/>
  <c r="A6" i="68"/>
  <c r="D5" i="68"/>
  <c r="C5" i="68"/>
  <c r="B5" i="68"/>
  <c r="A5" i="68"/>
  <c r="D4" i="68"/>
  <c r="C4" i="68"/>
  <c r="B4" i="68"/>
  <c r="A4" i="68"/>
  <c r="D3" i="68"/>
  <c r="C3" i="68"/>
  <c r="B3" i="68"/>
  <c r="A3" i="68"/>
  <c r="D2" i="68"/>
  <c r="C2" i="68"/>
  <c r="B2" i="68"/>
  <c r="A2" i="68"/>
  <c r="W49" i="4" s="1"/>
  <c r="D67" i="67"/>
  <c r="C67" i="67"/>
  <c r="B67" i="67"/>
  <c r="A67" i="67"/>
  <c r="D66" i="67"/>
  <c r="C66" i="67"/>
  <c r="B66" i="67"/>
  <c r="A66" i="67"/>
  <c r="D65" i="67"/>
  <c r="C65" i="67"/>
  <c r="B65" i="67"/>
  <c r="A65" i="67"/>
  <c r="D64" i="67"/>
  <c r="C64" i="67"/>
  <c r="B64" i="67"/>
  <c r="A64" i="67"/>
  <c r="D63" i="67"/>
  <c r="C63" i="67"/>
  <c r="B63" i="67"/>
  <c r="A63" i="67"/>
  <c r="D62" i="67"/>
  <c r="C62" i="67"/>
  <c r="B62" i="67"/>
  <c r="A62" i="67"/>
  <c r="D61" i="67"/>
  <c r="C61" i="67"/>
  <c r="B61" i="67"/>
  <c r="A61" i="67"/>
  <c r="D60" i="67"/>
  <c r="C60" i="67"/>
  <c r="B60" i="67"/>
  <c r="A60" i="67"/>
  <c r="D59" i="67"/>
  <c r="C59" i="67"/>
  <c r="B59" i="67"/>
  <c r="A59" i="67"/>
  <c r="D58" i="67"/>
  <c r="C58" i="67"/>
  <c r="B58" i="67"/>
  <c r="A58" i="67"/>
  <c r="D57" i="67"/>
  <c r="C57" i="67"/>
  <c r="B57" i="67"/>
  <c r="A57" i="67"/>
  <c r="D56" i="67"/>
  <c r="C56" i="67"/>
  <c r="B56" i="67"/>
  <c r="A56" i="67"/>
  <c r="D55" i="67"/>
  <c r="C55" i="67"/>
  <c r="B55" i="67"/>
  <c r="A55" i="67"/>
  <c r="D54" i="67"/>
  <c r="C54" i="67"/>
  <c r="B54" i="67"/>
  <c r="A54" i="67"/>
  <c r="D53" i="67"/>
  <c r="C53" i="67"/>
  <c r="B53" i="67"/>
  <c r="A53" i="67"/>
  <c r="D52" i="67"/>
  <c r="C52" i="67"/>
  <c r="B52" i="67"/>
  <c r="A52" i="67"/>
  <c r="D51" i="67"/>
  <c r="C51" i="67"/>
  <c r="B51" i="67"/>
  <c r="A51" i="67"/>
  <c r="D50" i="67"/>
  <c r="C50" i="67"/>
  <c r="B50" i="67"/>
  <c r="A50" i="67"/>
  <c r="D49" i="67"/>
  <c r="C49" i="67"/>
  <c r="B49" i="67"/>
  <c r="A49" i="67"/>
  <c r="D48" i="67"/>
  <c r="C48" i="67"/>
  <c r="B48" i="67"/>
  <c r="A48" i="67"/>
  <c r="D47" i="67"/>
  <c r="C47" i="67"/>
  <c r="B47" i="67"/>
  <c r="A47" i="67"/>
  <c r="D46" i="67"/>
  <c r="C46" i="67"/>
  <c r="B46" i="67"/>
  <c r="A46" i="67"/>
  <c r="D45" i="67"/>
  <c r="C45" i="67"/>
  <c r="B45" i="67"/>
  <c r="A45" i="67"/>
  <c r="D44" i="67"/>
  <c r="C44" i="67"/>
  <c r="B44" i="67"/>
  <c r="A44" i="67"/>
  <c r="D43" i="67"/>
  <c r="C43" i="67"/>
  <c r="B43" i="67"/>
  <c r="A43" i="67"/>
  <c r="D42" i="67"/>
  <c r="C42" i="67"/>
  <c r="B42" i="67"/>
  <c r="A42" i="67"/>
  <c r="D41" i="67"/>
  <c r="C41" i="67"/>
  <c r="B41" i="67"/>
  <c r="A41" i="67"/>
  <c r="D40" i="67"/>
  <c r="C40" i="67"/>
  <c r="B40" i="67"/>
  <c r="A40" i="67"/>
  <c r="D39" i="67"/>
  <c r="C39" i="67"/>
  <c r="B39" i="67"/>
  <c r="A39" i="67"/>
  <c r="D38" i="67"/>
  <c r="C38" i="67"/>
  <c r="B38" i="67"/>
  <c r="A38" i="67"/>
  <c r="D37" i="67"/>
  <c r="C37" i="67"/>
  <c r="B37" i="67"/>
  <c r="A37" i="67"/>
  <c r="D36" i="67"/>
  <c r="C36" i="67"/>
  <c r="B36" i="67"/>
  <c r="A36" i="67"/>
  <c r="D35" i="67"/>
  <c r="C35" i="67"/>
  <c r="B35" i="67"/>
  <c r="A35" i="67"/>
  <c r="D34" i="67"/>
  <c r="C34" i="67"/>
  <c r="B34" i="67"/>
  <c r="A34" i="67"/>
  <c r="D33" i="67"/>
  <c r="C33" i="67"/>
  <c r="B33" i="67"/>
  <c r="A33" i="67"/>
  <c r="D32" i="67"/>
  <c r="C32" i="67"/>
  <c r="B32" i="67"/>
  <c r="A32" i="67"/>
  <c r="D31" i="67"/>
  <c r="C31" i="67"/>
  <c r="B31" i="67"/>
  <c r="A31" i="67"/>
  <c r="D30" i="67"/>
  <c r="C30" i="67"/>
  <c r="B30" i="67"/>
  <c r="A30" i="67"/>
  <c r="D29" i="67"/>
  <c r="C29" i="67"/>
  <c r="B29" i="67"/>
  <c r="A29" i="67"/>
  <c r="D28" i="67"/>
  <c r="C28" i="67"/>
  <c r="B28" i="67"/>
  <c r="A28" i="67"/>
  <c r="D27" i="67"/>
  <c r="C27" i="67"/>
  <c r="B27" i="67"/>
  <c r="A27" i="67"/>
  <c r="D26" i="67"/>
  <c r="C26" i="67"/>
  <c r="B26" i="67"/>
  <c r="A26" i="67"/>
  <c r="D25" i="67"/>
  <c r="C25" i="67"/>
  <c r="B25" i="67"/>
  <c r="A25" i="67"/>
  <c r="D24" i="67"/>
  <c r="C24" i="67"/>
  <c r="B24" i="67"/>
  <c r="A24" i="67"/>
  <c r="D23" i="67"/>
  <c r="C23" i="67"/>
  <c r="B23" i="67"/>
  <c r="A23" i="67"/>
  <c r="D22" i="67"/>
  <c r="C22" i="67"/>
  <c r="B22" i="67"/>
  <c r="A22" i="67"/>
  <c r="D21" i="67"/>
  <c r="C21" i="67"/>
  <c r="B21" i="67"/>
  <c r="A21" i="67"/>
  <c r="D20" i="67"/>
  <c r="C20" i="67"/>
  <c r="B20" i="67"/>
  <c r="A20" i="67"/>
  <c r="D19" i="67"/>
  <c r="C19" i="67"/>
  <c r="B19" i="67"/>
  <c r="A19" i="67"/>
  <c r="D18" i="67"/>
  <c r="C18" i="67"/>
  <c r="B18" i="67"/>
  <c r="A18" i="67"/>
  <c r="D17" i="67"/>
  <c r="C17" i="67"/>
  <c r="B17" i="67"/>
  <c r="A17" i="67"/>
  <c r="D16" i="67"/>
  <c r="C16" i="67"/>
  <c r="B16" i="67"/>
  <c r="A16" i="67"/>
  <c r="D15" i="67"/>
  <c r="C15" i="67"/>
  <c r="B15" i="67"/>
  <c r="A15" i="67"/>
  <c r="D14" i="67"/>
  <c r="C14" i="67"/>
  <c r="B14" i="67"/>
  <c r="A14" i="67"/>
  <c r="D13" i="67"/>
  <c r="C13" i="67"/>
  <c r="B13" i="67"/>
  <c r="A13" i="67"/>
  <c r="D12" i="67"/>
  <c r="C12" i="67"/>
  <c r="B12" i="67"/>
  <c r="A12" i="67"/>
  <c r="D11" i="67"/>
  <c r="C11" i="67"/>
  <c r="B11" i="67"/>
  <c r="A11" i="67"/>
  <c r="D10" i="67"/>
  <c r="C10" i="67"/>
  <c r="B10" i="67"/>
  <c r="A10" i="67"/>
  <c r="D9" i="67"/>
  <c r="C9" i="67"/>
  <c r="B9" i="67"/>
  <c r="A9" i="67"/>
  <c r="D8" i="67"/>
  <c r="C8" i="67"/>
  <c r="B8" i="67"/>
  <c r="A8" i="67"/>
  <c r="D7" i="67"/>
  <c r="C7" i="67"/>
  <c r="B7" i="67"/>
  <c r="A7" i="67"/>
  <c r="D6" i="67"/>
  <c r="C6" i="67"/>
  <c r="B6" i="67"/>
  <c r="A6" i="67"/>
  <c r="D5" i="67"/>
  <c r="C5" i="67"/>
  <c r="B5" i="67"/>
  <c r="A5" i="67"/>
  <c r="D4" i="67"/>
  <c r="C4" i="67"/>
  <c r="B4" i="67"/>
  <c r="A4" i="67"/>
  <c r="D3" i="67"/>
  <c r="C3" i="67"/>
  <c r="B3" i="67"/>
  <c r="A3" i="67"/>
  <c r="D2" i="67"/>
  <c r="C2" i="67"/>
  <c r="B2" i="67"/>
  <c r="A2" i="67"/>
  <c r="D49" i="66"/>
  <c r="C49" i="66"/>
  <c r="B49" i="66"/>
  <c r="A49" i="66"/>
  <c r="D48" i="66"/>
  <c r="C48" i="66"/>
  <c r="B48" i="66"/>
  <c r="A48" i="66"/>
  <c r="D47" i="66"/>
  <c r="C47" i="66"/>
  <c r="B47" i="66"/>
  <c r="A47" i="66"/>
  <c r="D46" i="66"/>
  <c r="C46" i="66"/>
  <c r="B46" i="66"/>
  <c r="A46" i="66"/>
  <c r="D45" i="66"/>
  <c r="C45" i="66"/>
  <c r="B45" i="66"/>
  <c r="A45" i="66"/>
  <c r="D44" i="66"/>
  <c r="C44" i="66"/>
  <c r="B44" i="66"/>
  <c r="A44" i="66"/>
  <c r="D43" i="66"/>
  <c r="C43" i="66"/>
  <c r="B43" i="66"/>
  <c r="A43" i="66"/>
  <c r="D42" i="66"/>
  <c r="C42" i="66"/>
  <c r="B42" i="66"/>
  <c r="A42" i="66"/>
  <c r="D41" i="66"/>
  <c r="C41" i="66"/>
  <c r="B41" i="66"/>
  <c r="A41" i="66"/>
  <c r="D40" i="66"/>
  <c r="C40" i="66"/>
  <c r="B40" i="66"/>
  <c r="A40" i="66"/>
  <c r="D39" i="66"/>
  <c r="C39" i="66"/>
  <c r="B39" i="66"/>
  <c r="A39" i="66"/>
  <c r="D38" i="66"/>
  <c r="C38" i="66"/>
  <c r="B38" i="66"/>
  <c r="A38" i="66"/>
  <c r="D37" i="66"/>
  <c r="C37" i="66"/>
  <c r="B37" i="66"/>
  <c r="A37" i="66"/>
  <c r="D36" i="66"/>
  <c r="C36" i="66"/>
  <c r="B36" i="66"/>
  <c r="A36" i="66"/>
  <c r="D35" i="66"/>
  <c r="C35" i="66"/>
  <c r="B35" i="66"/>
  <c r="A35" i="66"/>
  <c r="D34" i="66"/>
  <c r="C34" i="66"/>
  <c r="B34" i="66"/>
  <c r="A34" i="66"/>
  <c r="D33" i="66"/>
  <c r="C33" i="66"/>
  <c r="B33" i="66"/>
  <c r="A33" i="66"/>
  <c r="D32" i="66"/>
  <c r="C32" i="66"/>
  <c r="B32" i="66"/>
  <c r="A32" i="66"/>
  <c r="D31" i="66"/>
  <c r="C31" i="66"/>
  <c r="B31" i="66"/>
  <c r="A31" i="66"/>
  <c r="D30" i="66"/>
  <c r="C30" i="66"/>
  <c r="B30" i="66"/>
  <c r="A30" i="66"/>
  <c r="D29" i="66"/>
  <c r="C29" i="66"/>
  <c r="B29" i="66"/>
  <c r="A29" i="66"/>
  <c r="D28" i="66"/>
  <c r="C28" i="66"/>
  <c r="B28" i="66"/>
  <c r="A28" i="66"/>
  <c r="D27" i="66"/>
  <c r="C27" i="66"/>
  <c r="B27" i="66"/>
  <c r="A27" i="66"/>
  <c r="D26" i="66"/>
  <c r="C26" i="66"/>
  <c r="B26" i="66"/>
  <c r="A26" i="66"/>
  <c r="D25" i="66"/>
  <c r="C25" i="66"/>
  <c r="B25" i="66"/>
  <c r="A25" i="66"/>
  <c r="D24" i="66"/>
  <c r="C24" i="66"/>
  <c r="B24" i="66"/>
  <c r="A24" i="66"/>
  <c r="D23" i="66"/>
  <c r="C23" i="66"/>
  <c r="B23" i="66"/>
  <c r="A23" i="66"/>
  <c r="D22" i="66"/>
  <c r="C22" i="66"/>
  <c r="B22" i="66"/>
  <c r="A22" i="66"/>
  <c r="D21" i="66"/>
  <c r="C21" i="66"/>
  <c r="B21" i="66"/>
  <c r="A21" i="66"/>
  <c r="D20" i="66"/>
  <c r="C20" i="66"/>
  <c r="B20" i="66"/>
  <c r="A20" i="66"/>
  <c r="D19" i="66"/>
  <c r="C19" i="66"/>
  <c r="B19" i="66"/>
  <c r="A19" i="66"/>
  <c r="D18" i="66"/>
  <c r="C18" i="66"/>
  <c r="B18" i="66"/>
  <c r="A18" i="66"/>
  <c r="D17" i="66"/>
  <c r="C17" i="66"/>
  <c r="B17" i="66"/>
  <c r="A17" i="66"/>
  <c r="D16" i="66"/>
  <c r="C16" i="66"/>
  <c r="B16" i="66"/>
  <c r="A16" i="66"/>
  <c r="D15" i="66"/>
  <c r="C15" i="66"/>
  <c r="B15" i="66"/>
  <c r="A15" i="66"/>
  <c r="D14" i="66"/>
  <c r="C14" i="66"/>
  <c r="B14" i="66"/>
  <c r="A14" i="66"/>
  <c r="D13" i="66"/>
  <c r="C13" i="66"/>
  <c r="B13" i="66"/>
  <c r="A13" i="66"/>
  <c r="D12" i="66"/>
  <c r="C12" i="66"/>
  <c r="B12" i="66"/>
  <c r="A12" i="66"/>
  <c r="D11" i="66"/>
  <c r="C11" i="66"/>
  <c r="B11" i="66"/>
  <c r="A11" i="66"/>
  <c r="D10" i="66"/>
  <c r="C10" i="66"/>
  <c r="B10" i="66"/>
  <c r="A10" i="66"/>
  <c r="D9" i="66"/>
  <c r="C9" i="66"/>
  <c r="B9" i="66"/>
  <c r="A9" i="66"/>
  <c r="D8" i="66"/>
  <c r="C8" i="66"/>
  <c r="B8" i="66"/>
  <c r="A8" i="66"/>
  <c r="D7" i="66"/>
  <c r="C7" i="66"/>
  <c r="B7" i="66"/>
  <c r="A7" i="66"/>
  <c r="D6" i="66"/>
  <c r="C6" i="66"/>
  <c r="B6" i="66"/>
  <c r="A6" i="66"/>
  <c r="D5" i="66"/>
  <c r="C5" i="66"/>
  <c r="B5" i="66"/>
  <c r="A5" i="66"/>
  <c r="D4" i="66"/>
  <c r="C4" i="66"/>
  <c r="B4" i="66"/>
  <c r="A4" i="66"/>
  <c r="D3" i="66"/>
  <c r="C3" i="66"/>
  <c r="B3" i="66"/>
  <c r="A3" i="66"/>
  <c r="D2" i="66"/>
  <c r="C2" i="66"/>
  <c r="B2" i="66"/>
  <c r="A2" i="66"/>
  <c r="D47" i="65"/>
  <c r="C47" i="65"/>
  <c r="B47" i="65"/>
  <c r="A47" i="65"/>
  <c r="D46" i="65"/>
  <c r="C46" i="65"/>
  <c r="B46" i="65"/>
  <c r="A46" i="65"/>
  <c r="D45" i="65"/>
  <c r="C45" i="65"/>
  <c r="B45" i="65"/>
  <c r="A45" i="65"/>
  <c r="D44" i="65"/>
  <c r="C44" i="65"/>
  <c r="B44" i="65"/>
  <c r="A44" i="65"/>
  <c r="D43" i="65"/>
  <c r="C43" i="65"/>
  <c r="B43" i="65"/>
  <c r="A43" i="65"/>
  <c r="D42" i="65"/>
  <c r="C42" i="65"/>
  <c r="B42" i="65"/>
  <c r="A42" i="65"/>
  <c r="D41" i="65"/>
  <c r="C41" i="65"/>
  <c r="B41" i="65"/>
  <c r="A41" i="65"/>
  <c r="D40" i="65"/>
  <c r="C40" i="65"/>
  <c r="B40" i="65"/>
  <c r="A40" i="65"/>
  <c r="D39" i="65"/>
  <c r="C39" i="65"/>
  <c r="B39" i="65"/>
  <c r="A39" i="65"/>
  <c r="D38" i="65"/>
  <c r="C38" i="65"/>
  <c r="B38" i="65"/>
  <c r="A38" i="65"/>
  <c r="D37" i="65"/>
  <c r="C37" i="65"/>
  <c r="B37" i="65"/>
  <c r="A37" i="65"/>
  <c r="D36" i="65"/>
  <c r="C36" i="65"/>
  <c r="B36" i="65"/>
  <c r="A36" i="65"/>
  <c r="D35" i="65"/>
  <c r="C35" i="65"/>
  <c r="B35" i="65"/>
  <c r="A35" i="65"/>
  <c r="D34" i="65"/>
  <c r="C34" i="65"/>
  <c r="B34" i="65"/>
  <c r="A34" i="65"/>
  <c r="D33" i="65"/>
  <c r="C33" i="65"/>
  <c r="B33" i="65"/>
  <c r="A33" i="65"/>
  <c r="D32" i="65"/>
  <c r="C32" i="65"/>
  <c r="B32" i="65"/>
  <c r="A32" i="65"/>
  <c r="D31" i="65"/>
  <c r="C31" i="65"/>
  <c r="B31" i="65"/>
  <c r="A31" i="65"/>
  <c r="D30" i="65"/>
  <c r="C30" i="65"/>
  <c r="B30" i="65"/>
  <c r="A30" i="65"/>
  <c r="D29" i="65"/>
  <c r="C29" i="65"/>
  <c r="B29" i="65"/>
  <c r="A29" i="65"/>
  <c r="D28" i="65"/>
  <c r="C28" i="65"/>
  <c r="B28" i="65"/>
  <c r="A28" i="65"/>
  <c r="D27" i="65"/>
  <c r="C27" i="65"/>
  <c r="B27" i="65"/>
  <c r="A27" i="65"/>
  <c r="D26" i="65"/>
  <c r="C26" i="65"/>
  <c r="B26" i="65"/>
  <c r="A26" i="65"/>
  <c r="D25" i="65"/>
  <c r="C25" i="65"/>
  <c r="B25" i="65"/>
  <c r="A25" i="65"/>
  <c r="D24" i="65"/>
  <c r="C24" i="65"/>
  <c r="B24" i="65"/>
  <c r="A24" i="65"/>
  <c r="D23" i="65"/>
  <c r="C23" i="65"/>
  <c r="B23" i="65"/>
  <c r="A23" i="65"/>
  <c r="D22" i="65"/>
  <c r="C22" i="65"/>
  <c r="B22" i="65"/>
  <c r="A22" i="65"/>
  <c r="D21" i="65"/>
  <c r="C21" i="65" s="1"/>
  <c r="B21" i="65"/>
  <c r="A21" i="65"/>
  <c r="D20" i="65"/>
  <c r="C20" i="65" s="1"/>
  <c r="B20" i="65"/>
  <c r="A20" i="65"/>
  <c r="D19" i="65"/>
  <c r="C19" i="65" s="1"/>
  <c r="B19" i="65"/>
  <c r="A19" i="65"/>
  <c r="D18" i="65"/>
  <c r="C18" i="65" s="1"/>
  <c r="B18" i="65"/>
  <c r="A18" i="65"/>
  <c r="D17" i="65"/>
  <c r="C17" i="65" s="1"/>
  <c r="B17" i="65"/>
  <c r="A17" i="65"/>
  <c r="D16" i="65"/>
  <c r="C16" i="65" s="1"/>
  <c r="B16" i="65"/>
  <c r="A16" i="65"/>
  <c r="D15" i="65"/>
  <c r="C15" i="65" s="1"/>
  <c r="B15" i="65"/>
  <c r="A15" i="65"/>
  <c r="D14" i="65"/>
  <c r="C14" i="65" s="1"/>
  <c r="B14" i="65"/>
  <c r="A14" i="65"/>
  <c r="D13" i="65"/>
  <c r="C13" i="65" s="1"/>
  <c r="B13" i="65"/>
  <c r="A13" i="65"/>
  <c r="D12" i="65"/>
  <c r="C12" i="65" s="1"/>
  <c r="B12" i="65"/>
  <c r="A12" i="65"/>
  <c r="D11" i="65"/>
  <c r="C11" i="65" s="1"/>
  <c r="B11" i="65"/>
  <c r="A11" i="65"/>
  <c r="D10" i="65"/>
  <c r="C10" i="65" s="1"/>
  <c r="B10" i="65"/>
  <c r="A10" i="65"/>
  <c r="D9" i="65"/>
  <c r="C9" i="65" s="1"/>
  <c r="B9" i="65"/>
  <c r="A9" i="65"/>
  <c r="D8" i="65"/>
  <c r="C8" i="65" s="1"/>
  <c r="B8" i="65"/>
  <c r="A8" i="65"/>
  <c r="D7" i="65"/>
  <c r="C7" i="65" s="1"/>
  <c r="B7" i="65"/>
  <c r="A7" i="65"/>
  <c r="D6" i="65"/>
  <c r="C6" i="65" s="1"/>
  <c r="B6" i="65"/>
  <c r="A6" i="65"/>
  <c r="D5" i="65"/>
  <c r="C5" i="65" s="1"/>
  <c r="B5" i="65"/>
  <c r="A5" i="65"/>
  <c r="D4" i="65"/>
  <c r="C4" i="65" s="1"/>
  <c r="B4" i="65"/>
  <c r="A4" i="65"/>
  <c r="D3" i="65"/>
  <c r="C3" i="65" s="1"/>
  <c r="B3" i="65"/>
  <c r="A3" i="65"/>
  <c r="D2" i="65"/>
  <c r="C2" i="65" s="1"/>
  <c r="B2" i="65"/>
  <c r="A2" i="65"/>
  <c r="D47" i="64"/>
  <c r="C47" i="64"/>
  <c r="B47" i="64"/>
  <c r="A47" i="64"/>
  <c r="D46" i="64"/>
  <c r="C46" i="64"/>
  <c r="B46" i="64"/>
  <c r="A46" i="64"/>
  <c r="D45" i="64"/>
  <c r="C45" i="64"/>
  <c r="B45" i="64"/>
  <c r="A45" i="64"/>
  <c r="D44" i="64"/>
  <c r="C44" i="64"/>
  <c r="B44" i="64"/>
  <c r="A44" i="64"/>
  <c r="D43" i="64"/>
  <c r="C43" i="64"/>
  <c r="B43" i="64"/>
  <c r="A43" i="64"/>
  <c r="D42" i="64"/>
  <c r="C42" i="64"/>
  <c r="B42" i="64"/>
  <c r="A42" i="64"/>
  <c r="D41" i="64"/>
  <c r="C41" i="64"/>
  <c r="B41" i="64"/>
  <c r="A41" i="64"/>
  <c r="D40" i="64"/>
  <c r="C40" i="64"/>
  <c r="B40" i="64"/>
  <c r="A40" i="64"/>
  <c r="D39" i="64"/>
  <c r="C39" i="64"/>
  <c r="B39" i="64"/>
  <c r="A39" i="64"/>
  <c r="D38" i="64"/>
  <c r="C38" i="64"/>
  <c r="B38" i="64"/>
  <c r="A38" i="64"/>
  <c r="D37" i="64"/>
  <c r="C37" i="64"/>
  <c r="B37" i="64"/>
  <c r="A37" i="64"/>
  <c r="D36" i="64"/>
  <c r="C36" i="64"/>
  <c r="B36" i="64"/>
  <c r="A36" i="64"/>
  <c r="D35" i="64"/>
  <c r="C35" i="64"/>
  <c r="B35" i="64"/>
  <c r="A35" i="64"/>
  <c r="D34" i="64"/>
  <c r="C34" i="64"/>
  <c r="B34" i="64"/>
  <c r="A34" i="64"/>
  <c r="D33" i="64"/>
  <c r="C33" i="64"/>
  <c r="B33" i="64"/>
  <c r="A33" i="64"/>
  <c r="D32" i="64"/>
  <c r="C32" i="64"/>
  <c r="B32" i="64"/>
  <c r="A32" i="64"/>
  <c r="D31" i="64"/>
  <c r="C31" i="64" s="1"/>
  <c r="B31" i="64"/>
  <c r="A31" i="64"/>
  <c r="D30" i="64"/>
  <c r="C30" i="64" s="1"/>
  <c r="B30" i="64"/>
  <c r="A30" i="64"/>
  <c r="D29" i="64"/>
  <c r="C29" i="64" s="1"/>
  <c r="B29" i="64"/>
  <c r="A29" i="64"/>
  <c r="D28" i="64"/>
  <c r="C28" i="64" s="1"/>
  <c r="B28" i="64"/>
  <c r="A28" i="64"/>
  <c r="D27" i="64"/>
  <c r="C27" i="64" s="1"/>
  <c r="B27" i="64"/>
  <c r="A27" i="64"/>
  <c r="D26" i="64"/>
  <c r="C26" i="64" s="1"/>
  <c r="B26" i="64"/>
  <c r="A26" i="64"/>
  <c r="D25" i="64"/>
  <c r="C25" i="64" s="1"/>
  <c r="B25" i="64"/>
  <c r="A25" i="64"/>
  <c r="D24" i="64"/>
  <c r="C24" i="64" s="1"/>
  <c r="B24" i="64"/>
  <c r="A24" i="64"/>
  <c r="D23" i="64"/>
  <c r="C23" i="64" s="1"/>
  <c r="B23" i="64"/>
  <c r="A23" i="64"/>
  <c r="D22" i="64"/>
  <c r="C22" i="64" s="1"/>
  <c r="B22" i="64"/>
  <c r="A22" i="64"/>
  <c r="D21" i="64"/>
  <c r="C21" i="64" s="1"/>
  <c r="B21" i="64"/>
  <c r="A21" i="64"/>
  <c r="D20" i="64"/>
  <c r="C20" i="64" s="1"/>
  <c r="B20" i="64"/>
  <c r="A20" i="64"/>
  <c r="D19" i="64"/>
  <c r="C19" i="64" s="1"/>
  <c r="B19" i="64"/>
  <c r="A19" i="64"/>
  <c r="D18" i="64"/>
  <c r="C18" i="64" s="1"/>
  <c r="B18" i="64"/>
  <c r="A18" i="64"/>
  <c r="D17" i="64"/>
  <c r="C17" i="64" s="1"/>
  <c r="B17" i="64"/>
  <c r="A17" i="64"/>
  <c r="D16" i="64"/>
  <c r="C16" i="64" s="1"/>
  <c r="B16" i="64"/>
  <c r="A16" i="64"/>
  <c r="D15" i="64"/>
  <c r="C15" i="64" s="1"/>
  <c r="B15" i="64"/>
  <c r="A15" i="64"/>
  <c r="D14" i="64"/>
  <c r="C14" i="64" s="1"/>
  <c r="B14" i="64"/>
  <c r="A14" i="64"/>
  <c r="D13" i="64"/>
  <c r="C13" i="64" s="1"/>
  <c r="B13" i="64"/>
  <c r="A13" i="64"/>
  <c r="D12" i="64"/>
  <c r="C12" i="64" s="1"/>
  <c r="B12" i="64"/>
  <c r="A12" i="64"/>
  <c r="D11" i="64"/>
  <c r="C11" i="64" s="1"/>
  <c r="B11" i="64"/>
  <c r="A11" i="64"/>
  <c r="D10" i="64"/>
  <c r="C10" i="64" s="1"/>
  <c r="B10" i="64"/>
  <c r="A10" i="64"/>
  <c r="D9" i="64"/>
  <c r="C9" i="64" s="1"/>
  <c r="B9" i="64"/>
  <c r="A9" i="64"/>
  <c r="D8" i="64"/>
  <c r="C8" i="64" s="1"/>
  <c r="B8" i="64"/>
  <c r="A8" i="64"/>
  <c r="D7" i="64"/>
  <c r="C7" i="64" s="1"/>
  <c r="B7" i="64"/>
  <c r="A7" i="64"/>
  <c r="D6" i="64"/>
  <c r="C6" i="64" s="1"/>
  <c r="B6" i="64"/>
  <c r="A6" i="64"/>
  <c r="D5" i="64"/>
  <c r="C5" i="64" s="1"/>
  <c r="B5" i="64"/>
  <c r="A5" i="64"/>
  <c r="D4" i="64"/>
  <c r="C4" i="64" s="1"/>
  <c r="B4" i="64"/>
  <c r="A4" i="64"/>
  <c r="D3" i="64"/>
  <c r="C3" i="64" s="1"/>
  <c r="B3" i="64"/>
  <c r="A3" i="64"/>
  <c r="D2" i="64"/>
  <c r="C2" i="64" s="1"/>
  <c r="B2" i="64"/>
  <c r="A2" i="64"/>
  <c r="D50" i="63"/>
  <c r="C50" i="63"/>
  <c r="B50" i="63"/>
  <c r="A50" i="63"/>
  <c r="D49" i="63"/>
  <c r="C49" i="63"/>
  <c r="B49" i="63"/>
  <c r="A49" i="63"/>
  <c r="D48" i="63"/>
  <c r="C48" i="63"/>
  <c r="B48" i="63"/>
  <c r="A48" i="63"/>
  <c r="D47" i="63"/>
  <c r="C47" i="63"/>
  <c r="B47" i="63"/>
  <c r="A47" i="63"/>
  <c r="D46" i="63"/>
  <c r="C46" i="63"/>
  <c r="B46" i="63"/>
  <c r="A46" i="63"/>
  <c r="D45" i="63"/>
  <c r="C45" i="63"/>
  <c r="B45" i="63"/>
  <c r="A45" i="63"/>
  <c r="D44" i="63"/>
  <c r="C44" i="63"/>
  <c r="B44" i="63"/>
  <c r="A44" i="63"/>
  <c r="D43" i="63"/>
  <c r="C43" i="63"/>
  <c r="B43" i="63"/>
  <c r="A43" i="63"/>
  <c r="D42" i="63"/>
  <c r="C42" i="63"/>
  <c r="B42" i="63"/>
  <c r="A42" i="63"/>
  <c r="D41" i="63"/>
  <c r="C41" i="63"/>
  <c r="B41" i="63"/>
  <c r="A41" i="63"/>
  <c r="D40" i="63"/>
  <c r="C40" i="63"/>
  <c r="B40" i="63"/>
  <c r="A40" i="63"/>
  <c r="D39" i="63"/>
  <c r="C39" i="63"/>
  <c r="B39" i="63"/>
  <c r="A39" i="63"/>
  <c r="D38" i="63"/>
  <c r="C38" i="63"/>
  <c r="B38" i="63"/>
  <c r="A38" i="63"/>
  <c r="D37" i="63"/>
  <c r="C37" i="63"/>
  <c r="B37" i="63"/>
  <c r="A37" i="63"/>
  <c r="D36" i="63"/>
  <c r="C36" i="63"/>
  <c r="B36" i="63"/>
  <c r="A36" i="63"/>
  <c r="D35" i="63"/>
  <c r="C35" i="63"/>
  <c r="B35" i="63"/>
  <c r="A35" i="63"/>
  <c r="D34" i="63"/>
  <c r="C34" i="63"/>
  <c r="B34" i="63"/>
  <c r="A34" i="63"/>
  <c r="D33" i="63"/>
  <c r="C33" i="63"/>
  <c r="B33" i="63"/>
  <c r="A33" i="63"/>
  <c r="D32" i="63"/>
  <c r="C32" i="63"/>
  <c r="B32" i="63"/>
  <c r="A32" i="63"/>
  <c r="D31" i="63"/>
  <c r="C31" i="63"/>
  <c r="B31" i="63"/>
  <c r="A31" i="63"/>
  <c r="D30" i="63"/>
  <c r="C30" i="63"/>
  <c r="B30" i="63"/>
  <c r="A30" i="63"/>
  <c r="D29" i="63"/>
  <c r="C29" i="63" s="1"/>
  <c r="B29" i="63"/>
  <c r="A29" i="63"/>
  <c r="D28" i="63"/>
  <c r="C28" i="63" s="1"/>
  <c r="B28" i="63"/>
  <c r="A28" i="63"/>
  <c r="D27" i="63"/>
  <c r="C27" i="63" s="1"/>
  <c r="B27" i="63"/>
  <c r="A27" i="63"/>
  <c r="D26" i="63"/>
  <c r="C26" i="63" s="1"/>
  <c r="B26" i="63"/>
  <c r="A26" i="63"/>
  <c r="D25" i="63"/>
  <c r="C25" i="63" s="1"/>
  <c r="B25" i="63"/>
  <c r="A25" i="63"/>
  <c r="D24" i="63"/>
  <c r="C24" i="63" s="1"/>
  <c r="B24" i="63"/>
  <c r="A24" i="63"/>
  <c r="D23" i="63"/>
  <c r="C23" i="63" s="1"/>
  <c r="B23" i="63"/>
  <c r="A23" i="63"/>
  <c r="D22" i="63"/>
  <c r="C22" i="63" s="1"/>
  <c r="B22" i="63"/>
  <c r="A22" i="63"/>
  <c r="D21" i="63"/>
  <c r="C21" i="63" s="1"/>
  <c r="B21" i="63"/>
  <c r="A21" i="63"/>
  <c r="D20" i="63"/>
  <c r="C20" i="63" s="1"/>
  <c r="B20" i="63"/>
  <c r="A20" i="63"/>
  <c r="D19" i="63"/>
  <c r="C19" i="63" s="1"/>
  <c r="B19" i="63"/>
  <c r="A19" i="63"/>
  <c r="D18" i="63"/>
  <c r="C18" i="63" s="1"/>
  <c r="B18" i="63"/>
  <c r="A18" i="63"/>
  <c r="D17" i="63"/>
  <c r="C17" i="63" s="1"/>
  <c r="B17" i="63"/>
  <c r="A17" i="63"/>
  <c r="D16" i="63"/>
  <c r="C16" i="63" s="1"/>
  <c r="B16" i="63"/>
  <c r="A16" i="63"/>
  <c r="D15" i="63"/>
  <c r="C15" i="63" s="1"/>
  <c r="B15" i="63"/>
  <c r="A15" i="63"/>
  <c r="D14" i="63"/>
  <c r="C14" i="63" s="1"/>
  <c r="B14" i="63"/>
  <c r="A14" i="63"/>
  <c r="D13" i="63"/>
  <c r="C13" i="63" s="1"/>
  <c r="B13" i="63"/>
  <c r="A13" i="63"/>
  <c r="D12" i="63"/>
  <c r="C12" i="63" s="1"/>
  <c r="B12" i="63"/>
  <c r="A12" i="63"/>
  <c r="D11" i="63"/>
  <c r="C11" i="63" s="1"/>
  <c r="B11" i="63"/>
  <c r="A11" i="63"/>
  <c r="D10" i="63"/>
  <c r="C10" i="63" s="1"/>
  <c r="B10" i="63"/>
  <c r="A10" i="63"/>
  <c r="D9" i="63"/>
  <c r="C9" i="63" s="1"/>
  <c r="B9" i="63"/>
  <c r="A9" i="63"/>
  <c r="D8" i="63"/>
  <c r="C8" i="63" s="1"/>
  <c r="B8" i="63"/>
  <c r="A8" i="63"/>
  <c r="D7" i="63"/>
  <c r="C7" i="63" s="1"/>
  <c r="B7" i="63"/>
  <c r="A7" i="63"/>
  <c r="D6" i="63"/>
  <c r="C6" i="63" s="1"/>
  <c r="B6" i="63"/>
  <c r="A6" i="63"/>
  <c r="D5" i="63"/>
  <c r="C5" i="63" s="1"/>
  <c r="B5" i="63"/>
  <c r="A5" i="63"/>
  <c r="D4" i="63"/>
  <c r="C4" i="63" s="1"/>
  <c r="B4" i="63"/>
  <c r="A4" i="63"/>
  <c r="D3" i="63"/>
  <c r="C3" i="63" s="1"/>
  <c r="B3" i="63"/>
  <c r="A3" i="63"/>
  <c r="D2" i="63"/>
  <c r="C2" i="63" s="1"/>
  <c r="B2" i="63"/>
  <c r="A2" i="63"/>
  <c r="A49" i="45"/>
  <c r="A50" i="45"/>
  <c r="A51" i="45"/>
  <c r="A52" i="45"/>
  <c r="A53" i="45"/>
  <c r="A54" i="45"/>
  <c r="A55" i="45"/>
  <c r="A56" i="45"/>
  <c r="A57" i="45"/>
  <c r="A58" i="45"/>
  <c r="A59" i="45"/>
  <c r="A60" i="45"/>
  <c r="A61" i="45"/>
  <c r="A62" i="45"/>
  <c r="A63" i="45"/>
  <c r="B49" i="45"/>
  <c r="B50" i="45"/>
  <c r="B51" i="45"/>
  <c r="B52" i="45"/>
  <c r="B53" i="45"/>
  <c r="B54" i="45"/>
  <c r="B55" i="45"/>
  <c r="B56" i="45"/>
  <c r="B57" i="45"/>
  <c r="B58" i="45"/>
  <c r="B59" i="45"/>
  <c r="B60" i="45"/>
  <c r="B61" i="45"/>
  <c r="B62" i="45"/>
  <c r="B63" i="45"/>
  <c r="D49" i="45"/>
  <c r="C49" i="45" s="1"/>
  <c r="D50" i="45"/>
  <c r="C50" i="45" s="1"/>
  <c r="D51" i="45"/>
  <c r="C51" i="45" s="1"/>
  <c r="D52" i="45"/>
  <c r="C52" i="45" s="1"/>
  <c r="D53" i="45"/>
  <c r="C53" i="45" s="1"/>
  <c r="D54" i="45"/>
  <c r="C54" i="45" s="1"/>
  <c r="D55" i="45"/>
  <c r="C55" i="45" s="1"/>
  <c r="D56" i="45"/>
  <c r="C56" i="45" s="1"/>
  <c r="D57" i="45"/>
  <c r="C57" i="45" s="1"/>
  <c r="D58" i="45"/>
  <c r="C58" i="45" s="1"/>
  <c r="D59" i="45"/>
  <c r="C59" i="45" s="1"/>
  <c r="D60" i="45"/>
  <c r="C60" i="45" s="1"/>
  <c r="D61" i="45"/>
  <c r="C61" i="45" s="1"/>
  <c r="D62" i="45"/>
  <c r="C62" i="45" s="1"/>
  <c r="D63" i="45"/>
  <c r="C63" i="45" s="1"/>
  <c r="D48" i="45"/>
  <c r="A65" i="48"/>
  <c r="A66" i="48"/>
  <c r="A67" i="48"/>
  <c r="B65" i="48"/>
  <c r="B66" i="48"/>
  <c r="B67" i="48"/>
  <c r="D65" i="48"/>
  <c r="C65" i="48" s="1"/>
  <c r="D66" i="48"/>
  <c r="C66" i="48" s="1"/>
  <c r="D67" i="48"/>
  <c r="C67" i="48" s="1"/>
  <c r="D64" i="48"/>
  <c r="A13" i="46"/>
  <c r="B13" i="46"/>
  <c r="D13" i="46"/>
  <c r="C13" i="46" s="1"/>
  <c r="D47" i="62"/>
  <c r="C47" i="62"/>
  <c r="B47" i="62"/>
  <c r="A47" i="62"/>
  <c r="D46" i="62"/>
  <c r="C46" i="62"/>
  <c r="B46" i="62"/>
  <c r="A46" i="62"/>
  <c r="D45" i="62"/>
  <c r="C45" i="62"/>
  <c r="B45" i="62"/>
  <c r="A45" i="62"/>
  <c r="D44" i="62"/>
  <c r="C44" i="62"/>
  <c r="B44" i="62"/>
  <c r="A44" i="62"/>
  <c r="AF48" i="4" s="1"/>
  <c r="D43" i="62"/>
  <c r="C43" i="62"/>
  <c r="B43" i="62"/>
  <c r="A43" i="62"/>
  <c r="D42" i="62"/>
  <c r="C42" i="62"/>
  <c r="B42" i="62"/>
  <c r="A42" i="62"/>
  <c r="D41" i="62"/>
  <c r="C41" i="62"/>
  <c r="B41" i="62"/>
  <c r="A41" i="62"/>
  <c r="D40" i="62"/>
  <c r="C40" i="62"/>
  <c r="B40" i="62"/>
  <c r="A40" i="62"/>
  <c r="D39" i="62"/>
  <c r="C39" i="62"/>
  <c r="B39" i="62"/>
  <c r="A39" i="62"/>
  <c r="D38" i="62"/>
  <c r="C38" i="62"/>
  <c r="B38" i="62"/>
  <c r="A38" i="62"/>
  <c r="D37" i="62"/>
  <c r="C37" i="62"/>
  <c r="B37" i="62"/>
  <c r="A37" i="62"/>
  <c r="D36" i="62"/>
  <c r="C36" i="62"/>
  <c r="B36" i="62"/>
  <c r="A36" i="62"/>
  <c r="D35" i="62"/>
  <c r="C35" i="62"/>
  <c r="B35" i="62"/>
  <c r="A35" i="62"/>
  <c r="D34" i="62"/>
  <c r="C34" i="62"/>
  <c r="B34" i="62"/>
  <c r="A34" i="62"/>
  <c r="D33" i="62"/>
  <c r="C33" i="62" s="1"/>
  <c r="B33" i="62"/>
  <c r="A33" i="62"/>
  <c r="D32" i="62"/>
  <c r="C32" i="62" s="1"/>
  <c r="B32" i="62"/>
  <c r="A32" i="62"/>
  <c r="D31" i="62"/>
  <c r="C31" i="62" s="1"/>
  <c r="B31" i="62"/>
  <c r="A31" i="62"/>
  <c r="D30" i="62"/>
  <c r="C30" i="62" s="1"/>
  <c r="B30" i="62"/>
  <c r="A30" i="62"/>
  <c r="D29" i="62"/>
  <c r="C29" i="62" s="1"/>
  <c r="B29" i="62"/>
  <c r="A29" i="62"/>
  <c r="D28" i="62"/>
  <c r="C28" i="62" s="1"/>
  <c r="B28" i="62"/>
  <c r="A28" i="62"/>
  <c r="D27" i="62"/>
  <c r="C27" i="62" s="1"/>
  <c r="B27" i="62"/>
  <c r="A27" i="62"/>
  <c r="D26" i="62"/>
  <c r="C26" i="62" s="1"/>
  <c r="B26" i="62"/>
  <c r="A26" i="62"/>
  <c r="D25" i="62"/>
  <c r="C25" i="62" s="1"/>
  <c r="B25" i="62"/>
  <c r="A25" i="62"/>
  <c r="D24" i="62"/>
  <c r="C24" i="62" s="1"/>
  <c r="B24" i="62"/>
  <c r="A24" i="62"/>
  <c r="D23" i="62"/>
  <c r="C23" i="62" s="1"/>
  <c r="B23" i="62"/>
  <c r="A23" i="62"/>
  <c r="D22" i="62"/>
  <c r="C22" i="62" s="1"/>
  <c r="B22" i="62"/>
  <c r="A22" i="62"/>
  <c r="D21" i="62"/>
  <c r="C21" i="62" s="1"/>
  <c r="B21" i="62"/>
  <c r="A21" i="62"/>
  <c r="D20" i="62"/>
  <c r="C20" i="62" s="1"/>
  <c r="B20" i="62"/>
  <c r="A20" i="62"/>
  <c r="D19" i="62"/>
  <c r="C19" i="62" s="1"/>
  <c r="B19" i="62"/>
  <c r="A19" i="62"/>
  <c r="D18" i="62"/>
  <c r="C18" i="62" s="1"/>
  <c r="B18" i="62"/>
  <c r="A18" i="62"/>
  <c r="D17" i="62"/>
  <c r="C17" i="62" s="1"/>
  <c r="B17" i="62"/>
  <c r="A17" i="62"/>
  <c r="D16" i="62"/>
  <c r="C16" i="62" s="1"/>
  <c r="B16" i="62"/>
  <c r="A16" i="62"/>
  <c r="D15" i="62"/>
  <c r="C15" i="62" s="1"/>
  <c r="B15" i="62"/>
  <c r="A15" i="62"/>
  <c r="D14" i="62"/>
  <c r="C14" i="62" s="1"/>
  <c r="B14" i="62"/>
  <c r="A14" i="62"/>
  <c r="D13" i="62"/>
  <c r="C13" i="62" s="1"/>
  <c r="B13" i="62"/>
  <c r="A13" i="62"/>
  <c r="D12" i="62"/>
  <c r="C12" i="62" s="1"/>
  <c r="B12" i="62"/>
  <c r="A12" i="62"/>
  <c r="D11" i="62"/>
  <c r="C11" i="62" s="1"/>
  <c r="B11" i="62"/>
  <c r="A11" i="62"/>
  <c r="D10" i="62"/>
  <c r="C10" i="62" s="1"/>
  <c r="B10" i="62"/>
  <c r="A10" i="62"/>
  <c r="D9" i="62"/>
  <c r="C9" i="62" s="1"/>
  <c r="B9" i="62"/>
  <c r="A9" i="62"/>
  <c r="D8" i="62"/>
  <c r="C8" i="62" s="1"/>
  <c r="B8" i="62"/>
  <c r="A8" i="62"/>
  <c r="D7" i="62"/>
  <c r="C7" i="62" s="1"/>
  <c r="B7" i="62"/>
  <c r="A7" i="62"/>
  <c r="D6" i="62"/>
  <c r="C6" i="62" s="1"/>
  <c r="B6" i="62"/>
  <c r="A6" i="62"/>
  <c r="D5" i="62"/>
  <c r="C5" i="62" s="1"/>
  <c r="B5" i="62"/>
  <c r="A5" i="62"/>
  <c r="D4" i="62"/>
  <c r="C4" i="62" s="1"/>
  <c r="B4" i="62"/>
  <c r="A4" i="62"/>
  <c r="D3" i="62"/>
  <c r="C3" i="62" s="1"/>
  <c r="B3" i="62"/>
  <c r="A3" i="62"/>
  <c r="D2" i="62"/>
  <c r="C2" i="62" s="1"/>
  <c r="B2" i="62"/>
  <c r="A2" i="62"/>
  <c r="D47" i="61"/>
  <c r="C47" i="61"/>
  <c r="B47" i="61"/>
  <c r="A47" i="61"/>
  <c r="D46" i="61"/>
  <c r="C46" i="61"/>
  <c r="B46" i="61"/>
  <c r="A46" i="61"/>
  <c r="D45" i="61"/>
  <c r="C45" i="61"/>
  <c r="B45" i="61"/>
  <c r="A45" i="61"/>
  <c r="D44" i="61"/>
  <c r="C44" i="61"/>
  <c r="B44" i="61"/>
  <c r="A44" i="61"/>
  <c r="D43" i="61"/>
  <c r="C43" i="61"/>
  <c r="B43" i="61"/>
  <c r="A43" i="61"/>
  <c r="D42" i="61"/>
  <c r="C42" i="61"/>
  <c r="B42" i="61"/>
  <c r="A42" i="61"/>
  <c r="D41" i="61"/>
  <c r="C41" i="61"/>
  <c r="B41" i="61"/>
  <c r="A41" i="61"/>
  <c r="D40" i="61"/>
  <c r="C40" i="61"/>
  <c r="B40" i="61"/>
  <c r="A40" i="61"/>
  <c r="D39" i="61"/>
  <c r="C39" i="61"/>
  <c r="B39" i="61"/>
  <c r="A39" i="61"/>
  <c r="D38" i="61"/>
  <c r="C38" i="61"/>
  <c r="B38" i="61"/>
  <c r="A38" i="61"/>
  <c r="D37" i="61"/>
  <c r="C37" i="61"/>
  <c r="B37" i="61"/>
  <c r="A37" i="61"/>
  <c r="D36" i="61"/>
  <c r="C36" i="61"/>
  <c r="B36" i="61"/>
  <c r="A36" i="61"/>
  <c r="D35" i="61"/>
  <c r="C35" i="61"/>
  <c r="B35" i="61"/>
  <c r="A35" i="61"/>
  <c r="D34" i="61"/>
  <c r="C34" i="61"/>
  <c r="B34" i="61"/>
  <c r="A34" i="61"/>
  <c r="D33" i="61"/>
  <c r="C33" i="61"/>
  <c r="B33" i="61"/>
  <c r="A33" i="61"/>
  <c r="D32" i="61"/>
  <c r="C32" i="61"/>
  <c r="B32" i="61"/>
  <c r="A32" i="61"/>
  <c r="D31" i="61"/>
  <c r="C31" i="61"/>
  <c r="B31" i="61"/>
  <c r="A31" i="61"/>
  <c r="D30" i="61"/>
  <c r="C30" i="61" s="1"/>
  <c r="B30" i="61"/>
  <c r="A30" i="61"/>
  <c r="D29" i="61"/>
  <c r="C29" i="61" s="1"/>
  <c r="B29" i="61"/>
  <c r="A29" i="61"/>
  <c r="D28" i="61"/>
  <c r="C28" i="61" s="1"/>
  <c r="B28" i="61"/>
  <c r="A28" i="61"/>
  <c r="D27" i="61"/>
  <c r="C27" i="61" s="1"/>
  <c r="B27" i="61"/>
  <c r="A27" i="61"/>
  <c r="D26" i="61"/>
  <c r="C26" i="61" s="1"/>
  <c r="B26" i="61"/>
  <c r="A26" i="61"/>
  <c r="D25" i="61"/>
  <c r="C25" i="61" s="1"/>
  <c r="B25" i="61"/>
  <c r="A25" i="61"/>
  <c r="D24" i="61"/>
  <c r="C24" i="61" s="1"/>
  <c r="B24" i="61"/>
  <c r="A24" i="61"/>
  <c r="D23" i="61"/>
  <c r="C23" i="61" s="1"/>
  <c r="B23" i="61"/>
  <c r="A23" i="61"/>
  <c r="D22" i="61"/>
  <c r="C22" i="61" s="1"/>
  <c r="B22" i="61"/>
  <c r="A22" i="61"/>
  <c r="D21" i="61"/>
  <c r="C21" i="61" s="1"/>
  <c r="B21" i="61"/>
  <c r="A21" i="61"/>
  <c r="D20" i="61"/>
  <c r="C20" i="61" s="1"/>
  <c r="B20" i="61"/>
  <c r="A20" i="61"/>
  <c r="D19" i="61"/>
  <c r="C19" i="61" s="1"/>
  <c r="B19" i="61"/>
  <c r="A19" i="61"/>
  <c r="D18" i="61"/>
  <c r="C18" i="61" s="1"/>
  <c r="B18" i="61"/>
  <c r="A18" i="61"/>
  <c r="D17" i="61"/>
  <c r="C17" i="61" s="1"/>
  <c r="B17" i="61"/>
  <c r="A17" i="61"/>
  <c r="D16" i="61"/>
  <c r="C16" i="61" s="1"/>
  <c r="B16" i="61"/>
  <c r="A16" i="61"/>
  <c r="D15" i="61"/>
  <c r="C15" i="61" s="1"/>
  <c r="B15" i="61"/>
  <c r="A15" i="61"/>
  <c r="D14" i="61"/>
  <c r="C14" i="61" s="1"/>
  <c r="B14" i="61"/>
  <c r="A14" i="61"/>
  <c r="D13" i="61"/>
  <c r="C13" i="61" s="1"/>
  <c r="B13" i="61"/>
  <c r="A13" i="61"/>
  <c r="D12" i="61"/>
  <c r="C12" i="61" s="1"/>
  <c r="B12" i="61"/>
  <c r="A12" i="61"/>
  <c r="D11" i="61"/>
  <c r="C11" i="61" s="1"/>
  <c r="B11" i="61"/>
  <c r="A11" i="61"/>
  <c r="D10" i="61"/>
  <c r="C10" i="61" s="1"/>
  <c r="B10" i="61"/>
  <c r="A10" i="61"/>
  <c r="D9" i="61"/>
  <c r="C9" i="61" s="1"/>
  <c r="B9" i="61"/>
  <c r="A9" i="61"/>
  <c r="D8" i="61"/>
  <c r="C8" i="61" s="1"/>
  <c r="B8" i="61"/>
  <c r="A8" i="61"/>
  <c r="D7" i="61"/>
  <c r="C7" i="61" s="1"/>
  <c r="B7" i="61"/>
  <c r="A7" i="61"/>
  <c r="D6" i="61"/>
  <c r="C6" i="61" s="1"/>
  <c r="B6" i="61"/>
  <c r="A6" i="61"/>
  <c r="D5" i="61"/>
  <c r="C5" i="61" s="1"/>
  <c r="B5" i="61"/>
  <c r="A5" i="61"/>
  <c r="D4" i="61"/>
  <c r="C4" i="61" s="1"/>
  <c r="B4" i="61"/>
  <c r="A4" i="61"/>
  <c r="D3" i="61"/>
  <c r="C3" i="61" s="1"/>
  <c r="B3" i="61"/>
  <c r="A3" i="61"/>
  <c r="D2" i="61"/>
  <c r="C2" i="61" s="1"/>
  <c r="B2" i="61"/>
  <c r="A2" i="61"/>
  <c r="AE29" i="4" s="1"/>
  <c r="D48" i="60"/>
  <c r="C48" i="60"/>
  <c r="B48" i="60"/>
  <c r="A48" i="60"/>
  <c r="D47" i="60"/>
  <c r="C47" i="60"/>
  <c r="B47" i="60"/>
  <c r="A47" i="60"/>
  <c r="D46" i="60"/>
  <c r="C46" i="60"/>
  <c r="B46" i="60"/>
  <c r="A46" i="60"/>
  <c r="D45" i="60"/>
  <c r="C45" i="60"/>
  <c r="B45" i="60"/>
  <c r="A45" i="60"/>
  <c r="D44" i="60"/>
  <c r="C44" i="60"/>
  <c r="B44" i="60"/>
  <c r="A44" i="60"/>
  <c r="D43" i="60"/>
  <c r="C43" i="60"/>
  <c r="B43" i="60"/>
  <c r="A43" i="60"/>
  <c r="D42" i="60"/>
  <c r="C42" i="60"/>
  <c r="B42" i="60"/>
  <c r="A42" i="60"/>
  <c r="D41" i="60"/>
  <c r="C41" i="60"/>
  <c r="B41" i="60"/>
  <c r="A41" i="60"/>
  <c r="D40" i="60"/>
  <c r="C40" i="60"/>
  <c r="B40" i="60"/>
  <c r="A40" i="60"/>
  <c r="D39" i="60"/>
  <c r="C39" i="60"/>
  <c r="B39" i="60"/>
  <c r="A39" i="60"/>
  <c r="D38" i="60"/>
  <c r="C38" i="60"/>
  <c r="B38" i="60"/>
  <c r="A38" i="60"/>
  <c r="D37" i="60"/>
  <c r="C37" i="60"/>
  <c r="B37" i="60"/>
  <c r="A37" i="60"/>
  <c r="D36" i="60"/>
  <c r="C36" i="60"/>
  <c r="B36" i="60"/>
  <c r="A36" i="60"/>
  <c r="D35" i="60"/>
  <c r="C35" i="60"/>
  <c r="B35" i="60"/>
  <c r="A35" i="60"/>
  <c r="D34" i="60"/>
  <c r="C34" i="60"/>
  <c r="B34" i="60"/>
  <c r="A34" i="60"/>
  <c r="D33" i="60"/>
  <c r="C33" i="60"/>
  <c r="B33" i="60"/>
  <c r="A33" i="60"/>
  <c r="D32" i="60"/>
  <c r="C32" i="60" s="1"/>
  <c r="B32" i="60"/>
  <c r="A32" i="60"/>
  <c r="D31" i="60"/>
  <c r="C31" i="60"/>
  <c r="B31" i="60"/>
  <c r="A31" i="60"/>
  <c r="D30" i="60"/>
  <c r="C30" i="60"/>
  <c r="B30" i="60"/>
  <c r="A30" i="60"/>
  <c r="D29" i="60"/>
  <c r="C29" i="60"/>
  <c r="B29" i="60"/>
  <c r="A29" i="60"/>
  <c r="D28" i="60"/>
  <c r="C28" i="60"/>
  <c r="B28" i="60"/>
  <c r="A28" i="60"/>
  <c r="D27" i="60"/>
  <c r="C27" i="60"/>
  <c r="B27" i="60"/>
  <c r="A27" i="60"/>
  <c r="D26" i="60"/>
  <c r="C26" i="60"/>
  <c r="B26" i="60"/>
  <c r="A26" i="60"/>
  <c r="D25" i="60"/>
  <c r="C25" i="60"/>
  <c r="B25" i="60"/>
  <c r="A25" i="60"/>
  <c r="D24" i="60"/>
  <c r="C24" i="60"/>
  <c r="B24" i="60"/>
  <c r="A24" i="60"/>
  <c r="D23" i="60"/>
  <c r="C23" i="60"/>
  <c r="B23" i="60"/>
  <c r="A23" i="60"/>
  <c r="D22" i="60"/>
  <c r="C22" i="60" s="1"/>
  <c r="B22" i="60"/>
  <c r="A22" i="60"/>
  <c r="D21" i="60"/>
  <c r="C21" i="60" s="1"/>
  <c r="B21" i="60"/>
  <c r="A21" i="60"/>
  <c r="D20" i="60"/>
  <c r="C20" i="60" s="1"/>
  <c r="B20" i="60"/>
  <c r="A20" i="60"/>
  <c r="D19" i="60"/>
  <c r="C19" i="60" s="1"/>
  <c r="B19" i="60"/>
  <c r="A19" i="60"/>
  <c r="D18" i="60"/>
  <c r="C18" i="60" s="1"/>
  <c r="B18" i="60"/>
  <c r="A18" i="60"/>
  <c r="D17" i="60"/>
  <c r="C17" i="60" s="1"/>
  <c r="B17" i="60"/>
  <c r="A17" i="60"/>
  <c r="D16" i="60"/>
  <c r="C16" i="60" s="1"/>
  <c r="B16" i="60"/>
  <c r="A16" i="60"/>
  <c r="D15" i="60"/>
  <c r="C15" i="60" s="1"/>
  <c r="B15" i="60"/>
  <c r="A15" i="60"/>
  <c r="D14" i="60"/>
  <c r="C14" i="60" s="1"/>
  <c r="B14" i="60"/>
  <c r="A14" i="60"/>
  <c r="D13" i="60"/>
  <c r="C13" i="60" s="1"/>
  <c r="B13" i="60"/>
  <c r="A13" i="60"/>
  <c r="D12" i="60"/>
  <c r="C12" i="60" s="1"/>
  <c r="B12" i="60"/>
  <c r="A12" i="60"/>
  <c r="D11" i="60"/>
  <c r="C11" i="60" s="1"/>
  <c r="B11" i="60"/>
  <c r="A11" i="60"/>
  <c r="D10" i="60"/>
  <c r="C10" i="60" s="1"/>
  <c r="B10" i="60"/>
  <c r="A10" i="60"/>
  <c r="D9" i="60"/>
  <c r="C9" i="60" s="1"/>
  <c r="B9" i="60"/>
  <c r="A9" i="60"/>
  <c r="D8" i="60"/>
  <c r="C8" i="60" s="1"/>
  <c r="B8" i="60"/>
  <c r="A8" i="60"/>
  <c r="D7" i="60"/>
  <c r="C7" i="60" s="1"/>
  <c r="B7" i="60"/>
  <c r="A7" i="60"/>
  <c r="D6" i="60"/>
  <c r="C6" i="60" s="1"/>
  <c r="B6" i="60"/>
  <c r="A6" i="60"/>
  <c r="D5" i="60"/>
  <c r="C5" i="60" s="1"/>
  <c r="B5" i="60"/>
  <c r="A5" i="60"/>
  <c r="D4" i="60"/>
  <c r="C4" i="60" s="1"/>
  <c r="B4" i="60"/>
  <c r="A4" i="60"/>
  <c r="D3" i="60"/>
  <c r="C3" i="60" s="1"/>
  <c r="B3" i="60"/>
  <c r="A3" i="60"/>
  <c r="D2" i="60"/>
  <c r="C2" i="60" s="1"/>
  <c r="B2" i="60"/>
  <c r="A2" i="60"/>
  <c r="D50" i="59"/>
  <c r="C50" i="59"/>
  <c r="B50" i="59"/>
  <c r="A50" i="59"/>
  <c r="D49" i="59"/>
  <c r="C49" i="59"/>
  <c r="B49" i="59"/>
  <c r="A49" i="59"/>
  <c r="D48" i="59"/>
  <c r="C48" i="59"/>
  <c r="B48" i="59"/>
  <c r="A48" i="59"/>
  <c r="D47" i="59"/>
  <c r="C47" i="59"/>
  <c r="B47" i="59"/>
  <c r="A47" i="59"/>
  <c r="D46" i="59"/>
  <c r="C46" i="59"/>
  <c r="B46" i="59"/>
  <c r="A46" i="59"/>
  <c r="D45" i="59"/>
  <c r="C45" i="59"/>
  <c r="B45" i="59"/>
  <c r="A45" i="59"/>
  <c r="D44" i="59"/>
  <c r="C44" i="59"/>
  <c r="B44" i="59"/>
  <c r="A44" i="59"/>
  <c r="D43" i="59"/>
  <c r="C43" i="59"/>
  <c r="B43" i="59"/>
  <c r="A43" i="59"/>
  <c r="D42" i="59"/>
  <c r="C42" i="59"/>
  <c r="B42" i="59"/>
  <c r="A42" i="59"/>
  <c r="D41" i="59"/>
  <c r="C41" i="59"/>
  <c r="B41" i="59"/>
  <c r="A41" i="59"/>
  <c r="D40" i="59"/>
  <c r="C40" i="59"/>
  <c r="B40" i="59"/>
  <c r="A40" i="59"/>
  <c r="D39" i="59"/>
  <c r="C39" i="59"/>
  <c r="B39" i="59"/>
  <c r="A39" i="59"/>
  <c r="D38" i="59"/>
  <c r="C38" i="59"/>
  <c r="B38" i="59"/>
  <c r="A38" i="59"/>
  <c r="D37" i="59"/>
  <c r="C37" i="59"/>
  <c r="B37" i="59"/>
  <c r="A37" i="59"/>
  <c r="D36" i="59"/>
  <c r="C36" i="59"/>
  <c r="B36" i="59"/>
  <c r="A36" i="59"/>
  <c r="D35" i="59"/>
  <c r="C35" i="59"/>
  <c r="B35" i="59"/>
  <c r="A35" i="59"/>
  <c r="D34" i="59"/>
  <c r="C34" i="59"/>
  <c r="B34" i="59"/>
  <c r="A34" i="59"/>
  <c r="D33" i="59"/>
  <c r="C33" i="59"/>
  <c r="B33" i="59"/>
  <c r="A33" i="59"/>
  <c r="D32" i="59"/>
  <c r="C32" i="59" s="1"/>
  <c r="B32" i="59"/>
  <c r="A32" i="59"/>
  <c r="D31" i="59"/>
  <c r="C31" i="59" s="1"/>
  <c r="B31" i="59"/>
  <c r="A31" i="59"/>
  <c r="D30" i="59"/>
  <c r="C30" i="59" s="1"/>
  <c r="B30" i="59"/>
  <c r="A30" i="59"/>
  <c r="D29" i="59"/>
  <c r="C29" i="59" s="1"/>
  <c r="B29" i="59"/>
  <c r="A29" i="59"/>
  <c r="D28" i="59"/>
  <c r="C28" i="59" s="1"/>
  <c r="B28" i="59"/>
  <c r="A28" i="59"/>
  <c r="D27" i="59"/>
  <c r="C27" i="59" s="1"/>
  <c r="B27" i="59"/>
  <c r="A27" i="59"/>
  <c r="D26" i="59"/>
  <c r="C26" i="59" s="1"/>
  <c r="B26" i="59"/>
  <c r="A26" i="59"/>
  <c r="D25" i="59"/>
  <c r="C25" i="59" s="1"/>
  <c r="B25" i="59"/>
  <c r="A25" i="59"/>
  <c r="D24" i="59"/>
  <c r="C24" i="59" s="1"/>
  <c r="B24" i="59"/>
  <c r="A24" i="59"/>
  <c r="D23" i="59"/>
  <c r="C23" i="59" s="1"/>
  <c r="B23" i="59"/>
  <c r="A23" i="59"/>
  <c r="D22" i="59"/>
  <c r="C22" i="59" s="1"/>
  <c r="B22" i="59"/>
  <c r="A22" i="59"/>
  <c r="D21" i="59"/>
  <c r="C21" i="59" s="1"/>
  <c r="B21" i="59"/>
  <c r="A21" i="59"/>
  <c r="D20" i="59"/>
  <c r="C20" i="59" s="1"/>
  <c r="B20" i="59"/>
  <c r="A20" i="59"/>
  <c r="D19" i="59"/>
  <c r="C19" i="59" s="1"/>
  <c r="B19" i="59"/>
  <c r="A19" i="59"/>
  <c r="D18" i="59"/>
  <c r="C18" i="59" s="1"/>
  <c r="B18" i="59"/>
  <c r="A18" i="59"/>
  <c r="D17" i="59"/>
  <c r="C17" i="59" s="1"/>
  <c r="B17" i="59"/>
  <c r="A17" i="59"/>
  <c r="D16" i="59"/>
  <c r="C16" i="59" s="1"/>
  <c r="B16" i="59"/>
  <c r="A16" i="59"/>
  <c r="D15" i="59"/>
  <c r="C15" i="59" s="1"/>
  <c r="B15" i="59"/>
  <c r="A15" i="59"/>
  <c r="D14" i="59"/>
  <c r="C14" i="59" s="1"/>
  <c r="B14" i="59"/>
  <c r="A14" i="59"/>
  <c r="D13" i="59"/>
  <c r="C13" i="59" s="1"/>
  <c r="B13" i="59"/>
  <c r="A13" i="59"/>
  <c r="D12" i="59"/>
  <c r="C12" i="59" s="1"/>
  <c r="B12" i="59"/>
  <c r="A12" i="59"/>
  <c r="D11" i="59"/>
  <c r="C11" i="59" s="1"/>
  <c r="B11" i="59"/>
  <c r="A11" i="59"/>
  <c r="D10" i="59"/>
  <c r="C10" i="59" s="1"/>
  <c r="B10" i="59"/>
  <c r="A10" i="59"/>
  <c r="D9" i="59"/>
  <c r="C9" i="59" s="1"/>
  <c r="B9" i="59"/>
  <c r="A9" i="59"/>
  <c r="D8" i="59"/>
  <c r="C8" i="59" s="1"/>
  <c r="B8" i="59"/>
  <c r="A8" i="59"/>
  <c r="D7" i="59"/>
  <c r="C7" i="59" s="1"/>
  <c r="B7" i="59"/>
  <c r="A7" i="59"/>
  <c r="D6" i="59"/>
  <c r="C6" i="59" s="1"/>
  <c r="B6" i="59"/>
  <c r="A6" i="59"/>
  <c r="D5" i="59"/>
  <c r="C5" i="59" s="1"/>
  <c r="B5" i="59"/>
  <c r="A5" i="59"/>
  <c r="D4" i="59"/>
  <c r="C4" i="59" s="1"/>
  <c r="B4" i="59"/>
  <c r="A4" i="59"/>
  <c r="D3" i="59"/>
  <c r="C3" i="59" s="1"/>
  <c r="B3" i="59"/>
  <c r="A3" i="59"/>
  <c r="D2" i="59"/>
  <c r="C2" i="59" s="1"/>
  <c r="B2" i="59"/>
  <c r="A2" i="59"/>
  <c r="H42" i="4" l="1"/>
  <c r="N21" i="4"/>
  <c r="N33" i="4"/>
  <c r="H28" i="4"/>
  <c r="W30" i="4"/>
  <c r="W21" i="4"/>
  <c r="W52" i="4"/>
  <c r="W47" i="4"/>
  <c r="W43" i="4"/>
  <c r="W14" i="4"/>
  <c r="W11" i="4"/>
  <c r="W53" i="4"/>
  <c r="W12" i="4"/>
  <c r="W20" i="4"/>
  <c r="W9" i="58"/>
  <c r="W55" i="4"/>
  <c r="W4" i="4"/>
  <c r="W6" i="4"/>
  <c r="W54" i="4"/>
  <c r="W45" i="4"/>
  <c r="W10" i="4"/>
  <c r="W46" i="4"/>
  <c r="W38" i="4"/>
  <c r="W17" i="4"/>
  <c r="W41" i="4"/>
  <c r="W13" i="4"/>
  <c r="W26" i="4"/>
  <c r="W48" i="4"/>
  <c r="W37" i="4"/>
  <c r="W33" i="4"/>
  <c r="W9" i="4"/>
  <c r="W5" i="4"/>
  <c r="W16" i="4"/>
  <c r="W18" i="4"/>
  <c r="W50" i="4"/>
  <c r="W25" i="4"/>
  <c r="W15" i="4"/>
  <c r="W29" i="4"/>
  <c r="W3" i="4"/>
  <c r="W51" i="4"/>
  <c r="W44" i="4"/>
  <c r="W24" i="4"/>
  <c r="W42" i="4"/>
  <c r="W30" i="58"/>
  <c r="W23" i="4"/>
  <c r="W7" i="4"/>
  <c r="W8" i="4"/>
  <c r="W40" i="4"/>
  <c r="S30" i="58"/>
  <c r="S65" i="58"/>
  <c r="S12" i="58"/>
  <c r="S8" i="58"/>
  <c r="S66" i="58"/>
  <c r="M30" i="58"/>
  <c r="M6" i="58"/>
  <c r="M40" i="4"/>
  <c r="M38" i="58"/>
  <c r="G30" i="58"/>
  <c r="G40" i="4"/>
  <c r="I30" i="58"/>
  <c r="I40" i="4"/>
  <c r="F30" i="58"/>
  <c r="F40" i="4"/>
  <c r="F6" i="4"/>
  <c r="AF65" i="4"/>
  <c r="AF52" i="4"/>
  <c r="AF66" i="4"/>
  <c r="AF30" i="58"/>
  <c r="AF35" i="4"/>
  <c r="AF14" i="4"/>
  <c r="AF71" i="4"/>
  <c r="AF39" i="4"/>
  <c r="AF44" i="4"/>
  <c r="AF73" i="4"/>
  <c r="AF79" i="4"/>
  <c r="AF24" i="4"/>
  <c r="AF84" i="4"/>
  <c r="AF86" i="4"/>
  <c r="AF76" i="4"/>
  <c r="AF6" i="4"/>
  <c r="AF88" i="4"/>
  <c r="AF7" i="4"/>
  <c r="AF55" i="4"/>
  <c r="AF70" i="4"/>
  <c r="AF28" i="4"/>
  <c r="AF62" i="4"/>
  <c r="AF63" i="4"/>
  <c r="AF31" i="4"/>
  <c r="AF67" i="4"/>
  <c r="AF36" i="4"/>
  <c r="AF68" i="4"/>
  <c r="AF40" i="4"/>
  <c r="AF69" i="4"/>
  <c r="AF82" i="4"/>
  <c r="AF22" i="4"/>
  <c r="AF32" i="4"/>
  <c r="AF27" i="4"/>
  <c r="AF72" i="4"/>
  <c r="AF12" i="4"/>
  <c r="AF74" i="4"/>
  <c r="AF75" i="4"/>
  <c r="AF20" i="4"/>
  <c r="AF80" i="4"/>
  <c r="AF4" i="4"/>
  <c r="AF81" i="4"/>
  <c r="AF83" i="4"/>
  <c r="AF10" i="4"/>
  <c r="AF85" i="4"/>
  <c r="AF87" i="4"/>
  <c r="AF45" i="4"/>
  <c r="AF42" i="4"/>
  <c r="AF23" i="4"/>
  <c r="AF46" i="4"/>
  <c r="AF17" i="4"/>
  <c r="AF11" i="4"/>
  <c r="AF41" i="4"/>
  <c r="AF13" i="4"/>
  <c r="AF38" i="4"/>
  <c r="AF26" i="4"/>
  <c r="AF43" i="4"/>
  <c r="AF49" i="4"/>
  <c r="AF15" i="4"/>
  <c r="AF47" i="4"/>
  <c r="AF3" i="4"/>
  <c r="AF21" i="4"/>
  <c r="AF56" i="4"/>
  <c r="AF51" i="4"/>
  <c r="AF16" i="4"/>
  <c r="AF30" i="4"/>
  <c r="AF53" i="4"/>
  <c r="AF18" i="4"/>
  <c r="AF54" i="4"/>
  <c r="AF57" i="4"/>
  <c r="AF19" i="4"/>
  <c r="AF50" i="4"/>
  <c r="AF37" i="4"/>
  <c r="AF25" i="4"/>
  <c r="AF58" i="4"/>
  <c r="AF33" i="4"/>
  <c r="AF29" i="4"/>
  <c r="AF59" i="4"/>
  <c r="AF9" i="4"/>
  <c r="AF60" i="4"/>
  <c r="AF61" i="4"/>
  <c r="AF5" i="4"/>
  <c r="AF64" i="4"/>
  <c r="AE42" i="4"/>
  <c r="AE71" i="4"/>
  <c r="AE30" i="58"/>
  <c r="AE39" i="4"/>
  <c r="AE63" i="4"/>
  <c r="AE27" i="4"/>
  <c r="AE72" i="4"/>
  <c r="AE75" i="4"/>
  <c r="AE32" i="4"/>
  <c r="AE73" i="4"/>
  <c r="AE74" i="4"/>
  <c r="AE11" i="4"/>
  <c r="AE43" i="4"/>
  <c r="AE80" i="4"/>
  <c r="AE64" i="4"/>
  <c r="AE47" i="4"/>
  <c r="AE21" i="4"/>
  <c r="AE16" i="4"/>
  <c r="AE85" i="4"/>
  <c r="AE86" i="4"/>
  <c r="AE87" i="4"/>
  <c r="AE88" i="4"/>
  <c r="AE41" i="4"/>
  <c r="AE40" i="4"/>
  <c r="AE65" i="4"/>
  <c r="AE18" i="4"/>
  <c r="AE7" i="4"/>
  <c r="AE50" i="4"/>
  <c r="AE12" i="4"/>
  <c r="AE37" i="4"/>
  <c r="AE20" i="4"/>
  <c r="AE4" i="4"/>
  <c r="AE25" i="4"/>
  <c r="AE10" i="4"/>
  <c r="AE31" i="4"/>
  <c r="AE45" i="4"/>
  <c r="AE33" i="4"/>
  <c r="AE46" i="4"/>
  <c r="AE19" i="4"/>
  <c r="AE5" i="4"/>
  <c r="AE38" i="4"/>
  <c r="AE52" i="4"/>
  <c r="AE17" i="4"/>
  <c r="AE66" i="4"/>
  <c r="AE14" i="4"/>
  <c r="AE67" i="4"/>
  <c r="AE26" i="4"/>
  <c r="AE44" i="4"/>
  <c r="AE48" i="4"/>
  <c r="AE49" i="4"/>
  <c r="AE24" i="4"/>
  <c r="AE15" i="4"/>
  <c r="AE9" i="4"/>
  <c r="AE3" i="4"/>
  <c r="AE6" i="4"/>
  <c r="AE51" i="4"/>
  <c r="AE56" i="4"/>
  <c r="AE30" i="4"/>
  <c r="AE58" i="4"/>
  <c r="AE53" i="4"/>
  <c r="AE28" i="4"/>
  <c r="AE54" i="4"/>
  <c r="AE59" i="4"/>
  <c r="AE62" i="4"/>
  <c r="AE13" i="4"/>
  <c r="AE35" i="4"/>
  <c r="AE55" i="4"/>
  <c r="AE60" i="4"/>
  <c r="AE68" i="4"/>
  <c r="AE76" i="4"/>
  <c r="AE69" i="4"/>
  <c r="AE61" i="4"/>
  <c r="AE81" i="4"/>
  <c r="AE22" i="4"/>
  <c r="AE82" i="4"/>
  <c r="AE83" i="4"/>
  <c r="AE57" i="4"/>
  <c r="AE84" i="4"/>
  <c r="AE70" i="4"/>
  <c r="N30" i="58"/>
  <c r="N53" i="4"/>
  <c r="N40" i="4"/>
  <c r="N67" i="4"/>
  <c r="N35" i="4"/>
  <c r="N39" i="4"/>
  <c r="N73" i="4"/>
  <c r="N74" i="4"/>
  <c r="N75" i="4"/>
  <c r="N76" i="4"/>
  <c r="N81" i="4"/>
  <c r="N82" i="4"/>
  <c r="N83" i="4"/>
  <c r="N84" i="4"/>
  <c r="N72" i="4"/>
  <c r="N7" i="4"/>
  <c r="N12" i="4"/>
  <c r="N20" i="4"/>
  <c r="N10" i="4"/>
  <c r="N45" i="4"/>
  <c r="N46" i="4"/>
  <c r="N11" i="4"/>
  <c r="N38" i="4"/>
  <c r="N43" i="4"/>
  <c r="N47" i="4"/>
  <c r="N28" i="4"/>
  <c r="N16" i="4"/>
  <c r="N18" i="4"/>
  <c r="N50" i="4"/>
  <c r="N5" i="4"/>
  <c r="N52" i="4"/>
  <c r="N14" i="4"/>
  <c r="N44" i="4"/>
  <c r="N24" i="4"/>
  <c r="N37" i="4"/>
  <c r="N6" i="4"/>
  <c r="N55" i="4"/>
  <c r="N27" i="4"/>
  <c r="N77" i="4"/>
  <c r="N62" i="4"/>
  <c r="N65" i="4"/>
  <c r="N86" i="4"/>
  <c r="N87" i="4"/>
  <c r="N88" i="4"/>
  <c r="N42" i="4"/>
  <c r="N54" i="4"/>
  <c r="N64" i="4"/>
  <c r="N4" i="4"/>
  <c r="N69" i="4"/>
  <c r="N25" i="4"/>
  <c r="N56" i="4"/>
  <c r="N41" i="4"/>
  <c r="N15" i="4"/>
  <c r="N57" i="4"/>
  <c r="N68" i="4"/>
  <c r="N19" i="4"/>
  <c r="N26" i="4"/>
  <c r="N58" i="4"/>
  <c r="N59" i="4"/>
  <c r="N60" i="4"/>
  <c r="N22" i="4"/>
  <c r="N61" i="4"/>
  <c r="N29" i="4"/>
  <c r="N9" i="4"/>
  <c r="N63" i="4"/>
  <c r="N70" i="4"/>
  <c r="N3" i="4"/>
  <c r="N31" i="4"/>
  <c r="N17" i="4"/>
  <c r="N48" i="4"/>
  <c r="N51" i="4"/>
  <c r="N34" i="4"/>
  <c r="N49" i="4"/>
  <c r="N71" i="4"/>
  <c r="N30" i="4"/>
  <c r="N13" i="4"/>
  <c r="H40" i="4"/>
  <c r="H30" i="58"/>
  <c r="H6" i="4"/>
  <c r="H61" i="4"/>
  <c r="H63" i="4"/>
  <c r="H19" i="4"/>
  <c r="H70" i="4"/>
  <c r="H55" i="4"/>
  <c r="H59" i="4"/>
  <c r="H34" i="4"/>
  <c r="H31" i="4"/>
  <c r="H65" i="4"/>
  <c r="H68" i="4"/>
  <c r="H56" i="4"/>
  <c r="H69" i="4"/>
  <c r="H64" i="4"/>
  <c r="H57" i="4"/>
  <c r="H60" i="4"/>
  <c r="H22" i="4"/>
  <c r="H58" i="4"/>
  <c r="H62" i="4"/>
  <c r="W36" i="4"/>
  <c r="W56" i="4"/>
  <c r="W57" i="4"/>
  <c r="W19" i="4"/>
  <c r="W58" i="4"/>
  <c r="W59" i="4"/>
  <c r="W28" i="4"/>
  <c r="W60" i="4"/>
  <c r="W61" i="4"/>
  <c r="W62" i="4"/>
  <c r="W63" i="4"/>
  <c r="W64" i="4"/>
  <c r="W65" i="4"/>
  <c r="W31" i="4"/>
  <c r="W34" i="4"/>
  <c r="W66" i="4"/>
  <c r="W67" i="4"/>
  <c r="W68" i="4"/>
  <c r="W69" i="4"/>
  <c r="W22" i="4"/>
  <c r="W70" i="4"/>
  <c r="W35" i="4"/>
  <c r="W71" i="4"/>
  <c r="W39" i="4"/>
  <c r="W32" i="4"/>
  <c r="W27" i="4"/>
  <c r="W72" i="4"/>
  <c r="W73" i="4"/>
  <c r="W74" i="4"/>
  <c r="W75" i="4"/>
  <c r="W76" i="4"/>
  <c r="W77" i="4"/>
  <c r="W78" i="4"/>
  <c r="W79" i="4"/>
  <c r="W80" i="4"/>
  <c r="W81" i="4"/>
  <c r="W82" i="4"/>
  <c r="W83" i="4"/>
  <c r="W84" i="4"/>
  <c r="W85" i="4"/>
  <c r="W86" i="4"/>
  <c r="W87" i="4"/>
  <c r="W88" i="4"/>
  <c r="W12" i="58"/>
  <c r="W8" i="58"/>
  <c r="W11" i="58"/>
  <c r="W23" i="58"/>
  <c r="W16" i="58"/>
  <c r="W29" i="58"/>
  <c r="W4" i="58"/>
  <c r="W31" i="58"/>
  <c r="W26" i="58"/>
  <c r="W32" i="58"/>
  <c r="W14" i="58"/>
  <c r="W20" i="58"/>
  <c r="W33" i="58"/>
  <c r="W5" i="58"/>
  <c r="W24" i="58"/>
  <c r="W13" i="58"/>
  <c r="W34" i="58"/>
  <c r="W21" i="58"/>
  <c r="W35" i="58"/>
  <c r="W18" i="58"/>
  <c r="W7" i="58"/>
  <c r="W3" i="58"/>
  <c r="W10" i="58"/>
  <c r="W28" i="58"/>
  <c r="W36" i="58"/>
  <c r="W37" i="58"/>
  <c r="W22" i="58"/>
  <c r="W38" i="58"/>
  <c r="W39" i="58"/>
  <c r="W25" i="58"/>
  <c r="W19" i="58"/>
  <c r="W17" i="58"/>
  <c r="W40" i="58"/>
  <c r="W41" i="58"/>
  <c r="W42" i="58"/>
  <c r="W43" i="58"/>
  <c r="W44" i="58"/>
  <c r="W27" i="58"/>
  <c r="W6" i="58"/>
  <c r="W15" i="58"/>
  <c r="W45" i="58"/>
  <c r="W46" i="58"/>
  <c r="W47" i="58"/>
  <c r="W48" i="58"/>
  <c r="W49" i="58"/>
  <c r="W50" i="58"/>
  <c r="W51" i="58"/>
  <c r="W52" i="58"/>
  <c r="W53" i="58"/>
  <c r="W54" i="58"/>
  <c r="W55" i="58"/>
  <c r="W56" i="58"/>
  <c r="W57" i="58"/>
  <c r="W58" i="58"/>
  <c r="W59" i="58"/>
  <c r="W60" i="58"/>
  <c r="W61" i="58"/>
  <c r="W62" i="58"/>
  <c r="W63" i="58"/>
  <c r="W64" i="58"/>
  <c r="W65" i="58"/>
  <c r="W66" i="58"/>
  <c r="W67" i="58"/>
  <c r="W68" i="58"/>
  <c r="W69" i="58"/>
  <c r="W70" i="58"/>
  <c r="W71" i="58"/>
  <c r="W72" i="58"/>
  <c r="W73" i="58"/>
  <c r="S73" i="58"/>
  <c r="S67" i="58"/>
  <c r="S68" i="58"/>
  <c r="S69" i="58"/>
  <c r="S70" i="58"/>
  <c r="S71" i="58"/>
  <c r="S72" i="58"/>
  <c r="S26" i="58"/>
  <c r="S32" i="58"/>
  <c r="S14" i="58"/>
  <c r="S20" i="58"/>
  <c r="S33" i="58"/>
  <c r="S5" i="58"/>
  <c r="S24" i="58"/>
  <c r="S13" i="58"/>
  <c r="S34" i="58"/>
  <c r="S21" i="58"/>
  <c r="S35" i="58"/>
  <c r="S18" i="58"/>
  <c r="S7" i="58"/>
  <c r="S3" i="58"/>
  <c r="S10" i="58"/>
  <c r="S36" i="58"/>
  <c r="S37" i="58"/>
  <c r="S22" i="58"/>
  <c r="S38" i="58"/>
  <c r="S39" i="58"/>
  <c r="S25" i="58"/>
  <c r="S19" i="58"/>
  <c r="S17" i="58"/>
  <c r="S40" i="58"/>
  <c r="S41" i="58"/>
  <c r="S42" i="58"/>
  <c r="S43" i="58"/>
  <c r="S44" i="58"/>
  <c r="S27" i="58"/>
  <c r="S6" i="58"/>
  <c r="S15" i="58"/>
  <c r="S45" i="58"/>
  <c r="S9" i="58"/>
  <c r="S46" i="58"/>
  <c r="S47" i="58"/>
  <c r="S48" i="58"/>
  <c r="S28" i="58"/>
  <c r="S50" i="58"/>
  <c r="S51" i="58"/>
  <c r="S52" i="58"/>
  <c r="S53" i="58"/>
  <c r="S54" i="58"/>
  <c r="S55" i="58"/>
  <c r="S56" i="58"/>
  <c r="S57" i="58"/>
  <c r="S58" i="58"/>
  <c r="S59" i="58"/>
  <c r="S60" i="58"/>
  <c r="S61" i="58"/>
  <c r="S62" i="58"/>
  <c r="S63" i="58"/>
  <c r="S64" i="58"/>
  <c r="S11" i="58"/>
  <c r="S23" i="58"/>
  <c r="S16" i="58"/>
  <c r="S29" i="58"/>
  <c r="S4" i="58"/>
  <c r="S31" i="58"/>
  <c r="S49" i="58"/>
  <c r="M48" i="58"/>
  <c r="M51" i="58"/>
  <c r="M54" i="58"/>
  <c r="M56" i="58"/>
  <c r="M58" i="58"/>
  <c r="M60" i="58"/>
  <c r="M62" i="58"/>
  <c r="M13" i="58"/>
  <c r="M9" i="58"/>
  <c r="M50" i="58"/>
  <c r="M53" i="58"/>
  <c r="M57" i="58"/>
  <c r="M61" i="58"/>
  <c r="M12" i="58"/>
  <c r="M8" i="58"/>
  <c r="M11" i="58"/>
  <c r="M23" i="58"/>
  <c r="M16" i="58"/>
  <c r="M29" i="58"/>
  <c r="M4" i="58"/>
  <c r="M31" i="58"/>
  <c r="M26" i="58"/>
  <c r="M32" i="58"/>
  <c r="M14" i="58"/>
  <c r="M20" i="58"/>
  <c r="M33" i="58"/>
  <c r="M5" i="58"/>
  <c r="M24" i="58"/>
  <c r="M34" i="58"/>
  <c r="M21" i="58"/>
  <c r="M35" i="58"/>
  <c r="M18" i="58"/>
  <c r="M7" i="58"/>
  <c r="M3" i="58"/>
  <c r="M10" i="58"/>
  <c r="M28" i="58"/>
  <c r="M36" i="58"/>
  <c r="M37" i="58"/>
  <c r="M22" i="58"/>
  <c r="M39" i="58"/>
  <c r="M25" i="58"/>
  <c r="M19" i="58"/>
  <c r="M17" i="58"/>
  <c r="M40" i="58"/>
  <c r="M41" i="58"/>
  <c r="M42" i="58"/>
  <c r="M43" i="58"/>
  <c r="M44" i="58"/>
  <c r="M27" i="58"/>
  <c r="M15" i="58"/>
  <c r="M45" i="58"/>
  <c r="M46" i="58"/>
  <c r="M47" i="58"/>
  <c r="M49" i="58"/>
  <c r="M52" i="58"/>
  <c r="M55" i="58"/>
  <c r="M59" i="58"/>
  <c r="G64" i="4"/>
  <c r="G29" i="4"/>
  <c r="G28" i="4"/>
  <c r="G31" i="4"/>
  <c r="G49" i="4"/>
  <c r="G34" i="4"/>
  <c r="G48" i="4"/>
  <c r="G19" i="4"/>
  <c r="G35" i="4"/>
  <c r="G3" i="4"/>
  <c r="G39" i="4"/>
  <c r="G71" i="4"/>
  <c r="G70" i="4"/>
  <c r="G63" i="4"/>
  <c r="G32" i="4"/>
  <c r="G15" i="4"/>
  <c r="G27" i="4"/>
  <c r="G9" i="4"/>
  <c r="G5" i="4"/>
  <c r="G30" i="4"/>
  <c r="G72" i="4"/>
  <c r="G57" i="4"/>
  <c r="G14" i="4"/>
  <c r="G65" i="4"/>
  <c r="G53" i="4"/>
  <c r="G76" i="4"/>
  <c r="G44" i="4"/>
  <c r="G62" i="4"/>
  <c r="G54" i="4"/>
  <c r="G77" i="4"/>
  <c r="G61" i="4"/>
  <c r="G6" i="4"/>
  <c r="G52" i="4"/>
  <c r="G55" i="4"/>
  <c r="G24" i="4"/>
  <c r="G60" i="4"/>
  <c r="G59" i="4"/>
  <c r="G58" i="4"/>
  <c r="G56" i="4"/>
  <c r="G50" i="4"/>
  <c r="G37" i="4"/>
  <c r="G25" i="4"/>
  <c r="G33" i="4"/>
  <c r="G51" i="4"/>
  <c r="I64" i="4"/>
  <c r="I59" i="4"/>
  <c r="I19" i="4"/>
  <c r="I39" i="4"/>
  <c r="I57" i="4"/>
  <c r="I34" i="4"/>
  <c r="I6" i="4"/>
  <c r="I65" i="4"/>
  <c r="I62" i="4"/>
  <c r="I61" i="4"/>
  <c r="I28" i="4"/>
  <c r="I60" i="4"/>
  <c r="I31" i="4"/>
  <c r="I32" i="4"/>
  <c r="I63" i="4"/>
  <c r="I27" i="4"/>
  <c r="I55" i="4"/>
  <c r="I72" i="4"/>
  <c r="I56" i="4"/>
  <c r="I58" i="4"/>
  <c r="F3" i="4"/>
  <c r="F27" i="4"/>
  <c r="F63" i="4"/>
  <c r="F28" i="4"/>
  <c r="F60" i="4"/>
  <c r="F61" i="4"/>
  <c r="F62" i="4"/>
  <c r="F65" i="4"/>
  <c r="F39" i="4"/>
  <c r="F32" i="4"/>
  <c r="F31" i="4"/>
  <c r="F34" i="4"/>
  <c r="F64" i="4"/>
  <c r="F5" i="4"/>
  <c r="F72" i="4"/>
  <c r="F25" i="4"/>
  <c r="F14" i="4"/>
  <c r="F11" i="4"/>
  <c r="F13" i="4"/>
  <c r="H26" i="4"/>
  <c r="H21" i="4"/>
  <c r="H47" i="4"/>
  <c r="H41" i="4"/>
  <c r="H43" i="4"/>
  <c r="H17" i="4"/>
  <c r="H15" i="4"/>
  <c r="H38" i="4"/>
  <c r="H24" i="4"/>
  <c r="H54" i="4"/>
  <c r="H11" i="4"/>
  <c r="H44" i="4"/>
  <c r="H53" i="4"/>
  <c r="H46" i="4"/>
  <c r="H14" i="4"/>
  <c r="H30" i="4"/>
  <c r="H25" i="4"/>
  <c r="H37" i="4"/>
  <c r="H35" i="4"/>
  <c r="H50" i="4"/>
  <c r="H71" i="4"/>
  <c r="H45" i="4"/>
  <c r="H13" i="4"/>
  <c r="H39" i="4"/>
  <c r="H48" i="4"/>
  <c r="H10" i="4"/>
  <c r="H4" i="4"/>
  <c r="H32" i="4"/>
  <c r="H52" i="4"/>
  <c r="H29" i="4"/>
  <c r="H5" i="4"/>
  <c r="H27" i="4"/>
  <c r="H16" i="4"/>
  <c r="H3" i="4"/>
  <c r="H9" i="4"/>
  <c r="H72" i="4"/>
  <c r="H33" i="4"/>
  <c r="H74" i="4"/>
  <c r="H75" i="4"/>
  <c r="H51" i="4"/>
  <c r="H76" i="4"/>
  <c r="H49" i="4"/>
  <c r="H77" i="4"/>
  <c r="H83" i="4"/>
  <c r="H84" i="4"/>
  <c r="H18" i="4"/>
  <c r="M63" i="58"/>
  <c r="M64" i="58"/>
  <c r="M65" i="58"/>
  <c r="M66" i="58"/>
  <c r="M67" i="58"/>
  <c r="M68" i="58"/>
  <c r="M69" i="58"/>
  <c r="M70" i="58"/>
  <c r="M71" i="58"/>
  <c r="M72" i="58"/>
  <c r="M73" i="58"/>
  <c r="M36" i="4"/>
  <c r="M8" i="4"/>
  <c r="M23" i="4"/>
  <c r="M7" i="4"/>
  <c r="M12" i="4"/>
  <c r="M20" i="4"/>
  <c r="M4" i="4"/>
  <c r="M10" i="4"/>
  <c r="M45" i="4"/>
  <c r="M46" i="4"/>
  <c r="M11" i="4"/>
  <c r="M38" i="4"/>
  <c r="M43" i="4"/>
  <c r="M17" i="4"/>
  <c r="M47" i="4"/>
  <c r="M41" i="4"/>
  <c r="M21" i="4"/>
  <c r="M13" i="4"/>
  <c r="M16" i="4"/>
  <c r="M26" i="4"/>
  <c r="M18" i="4"/>
  <c r="M48" i="4"/>
  <c r="M49" i="4"/>
  <c r="M50" i="4"/>
  <c r="M37" i="4"/>
  <c r="M25" i="4"/>
  <c r="M15" i="4"/>
  <c r="M33" i="4"/>
  <c r="M29" i="4"/>
  <c r="M9" i="4"/>
  <c r="M3" i="4"/>
  <c r="M5" i="4"/>
  <c r="M51" i="4"/>
  <c r="M52" i="4"/>
  <c r="M30" i="4"/>
  <c r="M14" i="4"/>
  <c r="M53" i="4"/>
  <c r="M44" i="4"/>
  <c r="M54" i="4"/>
  <c r="M24" i="4"/>
  <c r="M6" i="4"/>
  <c r="M55" i="4"/>
  <c r="M56" i="4"/>
  <c r="M57" i="4"/>
  <c r="M19" i="4"/>
  <c r="M58" i="4"/>
  <c r="M59" i="4"/>
  <c r="M28" i="4"/>
  <c r="M61" i="4"/>
  <c r="M62" i="4"/>
  <c r="M63" i="4"/>
  <c r="M64" i="4"/>
  <c r="M65" i="4"/>
  <c r="M31" i="4"/>
  <c r="M34" i="4"/>
  <c r="M66" i="4"/>
  <c r="M67" i="4"/>
  <c r="M68" i="4"/>
  <c r="M69" i="4"/>
  <c r="M22" i="4"/>
  <c r="M70" i="4"/>
  <c r="M35" i="4"/>
  <c r="M71" i="4"/>
  <c r="M39" i="4"/>
  <c r="M32" i="4"/>
  <c r="M27" i="4"/>
  <c r="M72" i="4"/>
  <c r="M73" i="4"/>
  <c r="M74" i="4"/>
  <c r="M75" i="4"/>
  <c r="M76" i="4"/>
  <c r="M77" i="4"/>
  <c r="M78" i="4"/>
  <c r="M79" i="4"/>
  <c r="M80" i="4"/>
  <c r="M81" i="4"/>
  <c r="M82" i="4"/>
  <c r="M83" i="4"/>
  <c r="M84" i="4"/>
  <c r="M85" i="4"/>
  <c r="M86" i="4"/>
  <c r="M87" i="4"/>
  <c r="M88" i="4"/>
  <c r="M42" i="4"/>
  <c r="M60" i="4"/>
  <c r="G20" i="4"/>
  <c r="G45" i="4"/>
  <c r="G82" i="4"/>
  <c r="G8" i="4"/>
  <c r="G81" i="4"/>
  <c r="G80" i="4"/>
  <c r="G79" i="4"/>
  <c r="G78" i="4"/>
  <c r="G23" i="4"/>
  <c r="G7" i="4"/>
  <c r="G75" i="4"/>
  <c r="G12" i="4"/>
  <c r="G74" i="4"/>
  <c r="G67" i="4"/>
  <c r="G22" i="4"/>
  <c r="G69" i="4"/>
  <c r="G73" i="4"/>
  <c r="G66" i="4"/>
  <c r="G83" i="4"/>
  <c r="G84" i="4"/>
  <c r="G68" i="4"/>
  <c r="G86" i="4"/>
  <c r="G87" i="4"/>
  <c r="G42" i="4"/>
  <c r="G88" i="4"/>
  <c r="G85" i="4"/>
  <c r="G36" i="4"/>
  <c r="G43" i="4"/>
  <c r="G26" i="4"/>
  <c r="G46" i="4"/>
  <c r="G13" i="4"/>
  <c r="G41" i="4"/>
  <c r="G21" i="4"/>
  <c r="G18" i="4"/>
  <c r="G10" i="4"/>
  <c r="G38" i="4"/>
  <c r="G47" i="4"/>
  <c r="G4" i="4"/>
  <c r="G11" i="4"/>
  <c r="G17" i="4"/>
  <c r="G16" i="4"/>
  <c r="I77" i="4"/>
  <c r="I71" i="4"/>
  <c r="I23" i="4"/>
  <c r="I35" i="4"/>
  <c r="I82" i="4"/>
  <c r="I69" i="4"/>
  <c r="I83" i="4"/>
  <c r="I76" i="4"/>
  <c r="I84" i="4"/>
  <c r="I80" i="4"/>
  <c r="I75" i="4"/>
  <c r="I85" i="4"/>
  <c r="I4" i="4"/>
  <c r="I86" i="4"/>
  <c r="I16" i="4"/>
  <c r="I87" i="4"/>
  <c r="I7" i="4"/>
  <c r="I42" i="4"/>
  <c r="I74" i="4"/>
  <c r="I15" i="4"/>
  <c r="I88" i="4"/>
  <c r="I8" i="4"/>
  <c r="I79" i="4"/>
  <c r="I36" i="4"/>
  <c r="I10" i="4"/>
  <c r="I46" i="4"/>
  <c r="I38" i="4"/>
  <c r="I12" i="4"/>
  <c r="I47" i="4"/>
  <c r="I70" i="4"/>
  <c r="I50" i="4"/>
  <c r="I49" i="4"/>
  <c r="I45" i="4"/>
  <c r="I22" i="4"/>
  <c r="I11" i="4"/>
  <c r="I17" i="4"/>
  <c r="I66" i="4"/>
  <c r="I18" i="4"/>
  <c r="I37" i="4"/>
  <c r="I3" i="4"/>
  <c r="I43" i="4"/>
  <c r="I13" i="4"/>
  <c r="I25" i="4"/>
  <c r="I9" i="4"/>
  <c r="I78" i="4"/>
  <c r="I14" i="4"/>
  <c r="I29" i="4"/>
  <c r="I30" i="4"/>
  <c r="I44" i="4"/>
  <c r="I67" i="4"/>
  <c r="I54" i="4"/>
  <c r="I33" i="4"/>
  <c r="I5" i="4"/>
  <c r="I51" i="4"/>
  <c r="I81" i="4"/>
  <c r="I20" i="4"/>
  <c r="I68" i="4"/>
  <c r="I41" i="4"/>
  <c r="I21" i="4"/>
  <c r="I73" i="4"/>
  <c r="I26" i="4"/>
  <c r="I48" i="4"/>
  <c r="I52" i="4"/>
  <c r="I53" i="4"/>
  <c r="I24" i="4"/>
  <c r="F59" i="4"/>
  <c r="F21" i="4"/>
  <c r="F68" i="4"/>
  <c r="F69" i="4"/>
  <c r="F19" i="4"/>
  <c r="F22" i="4"/>
  <c r="F38" i="4"/>
  <c r="F70" i="4"/>
  <c r="F47" i="4"/>
  <c r="F35" i="4"/>
  <c r="F71" i="4"/>
  <c r="F4" i="4"/>
  <c r="F17" i="4"/>
  <c r="F74" i="4"/>
  <c r="F42" i="4"/>
  <c r="F16" i="4"/>
  <c r="F26" i="4"/>
  <c r="F75" i="4"/>
  <c r="F33" i="4"/>
  <c r="F76" i="4"/>
  <c r="F52" i="4"/>
  <c r="F77" i="4"/>
  <c r="F50" i="4"/>
  <c r="F45" i="4"/>
  <c r="F43" i="4"/>
  <c r="F83" i="4"/>
  <c r="F15" i="4"/>
  <c r="F48" i="4"/>
  <c r="F49" i="4"/>
  <c r="F84" i="4"/>
  <c r="F41" i="4"/>
  <c r="F10" i="4"/>
  <c r="F46" i="4"/>
  <c r="F29" i="4"/>
  <c r="F18" i="4"/>
  <c r="F30" i="4"/>
  <c r="F53" i="4"/>
  <c r="F44" i="4"/>
  <c r="F85" i="4"/>
  <c r="F37" i="4"/>
  <c r="F9" i="4"/>
  <c r="F51" i="4"/>
  <c r="F54" i="4"/>
  <c r="F24" i="4"/>
  <c r="F58" i="4"/>
  <c r="F55" i="4"/>
  <c r="F56" i="4"/>
  <c r="F57" i="4"/>
  <c r="F8" i="4"/>
  <c r="F23" i="4"/>
  <c r="F88" i="4"/>
  <c r="F82" i="4"/>
  <c r="F20" i="4"/>
  <c r="F78" i="4"/>
  <c r="F66" i="4"/>
  <c r="F86" i="4"/>
  <c r="F73" i="4"/>
  <c r="F7" i="4"/>
  <c r="F36" i="4"/>
  <c r="F79" i="4"/>
  <c r="F87" i="4"/>
  <c r="F80" i="4"/>
  <c r="F12" i="4"/>
  <c r="F67" i="4"/>
  <c r="F81" i="4"/>
  <c r="AF34" i="4"/>
  <c r="AF8" i="4"/>
  <c r="AF78" i="4"/>
  <c r="AF77" i="4"/>
  <c r="AE23" i="4"/>
  <c r="AE34" i="4"/>
  <c r="AE78" i="4"/>
  <c r="AE36" i="4"/>
  <c r="AE8" i="4"/>
  <c r="AE79" i="4"/>
  <c r="AE77" i="4"/>
  <c r="N85" i="4"/>
  <c r="N23" i="4"/>
  <c r="N32" i="4"/>
  <c r="N66" i="4"/>
  <c r="N78" i="4"/>
  <c r="N36" i="4"/>
  <c r="N8" i="4"/>
  <c r="N79" i="4"/>
  <c r="N80" i="4"/>
  <c r="H81" i="4"/>
  <c r="H36" i="4"/>
  <c r="H20" i="4"/>
  <c r="H82" i="4"/>
  <c r="H73" i="4"/>
  <c r="H12" i="4"/>
  <c r="H85" i="4"/>
  <c r="H7" i="4"/>
  <c r="H79" i="4"/>
  <c r="H86" i="4"/>
  <c r="H66" i="4"/>
  <c r="H87" i="4"/>
  <c r="H78" i="4"/>
  <c r="H8" i="4"/>
  <c r="H80" i="4"/>
  <c r="H23" i="4"/>
  <c r="H67" i="4"/>
  <c r="H88" i="4"/>
  <c r="F72" i="58"/>
  <c r="G3" i="58"/>
  <c r="G49" i="58"/>
  <c r="G12" i="58"/>
  <c r="G8" i="58"/>
  <c r="G11" i="58"/>
  <c r="G23" i="58"/>
  <c r="G16" i="58"/>
  <c r="G29" i="58"/>
  <c r="G4" i="58"/>
  <c r="G31" i="58"/>
  <c r="G26" i="58"/>
  <c r="G32" i="58"/>
  <c r="G14" i="58"/>
  <c r="G20" i="58"/>
  <c r="G33" i="58"/>
  <c r="G5" i="58"/>
  <c r="G24" i="58"/>
  <c r="G13" i="58"/>
  <c r="G43" i="58"/>
  <c r="G21" i="58"/>
  <c r="G35" i="58"/>
  <c r="G18" i="58"/>
  <c r="G7" i="58"/>
  <c r="G10" i="58"/>
  <c r="G28" i="58"/>
  <c r="G36" i="58"/>
  <c r="G37" i="58"/>
  <c r="G22" i="58"/>
  <c r="G38" i="58"/>
  <c r="G39" i="58"/>
  <c r="G25" i="58"/>
  <c r="G19" i="58"/>
  <c r="G17" i="58"/>
  <c r="G40" i="58"/>
  <c r="G41" i="58"/>
  <c r="G42" i="58"/>
  <c r="G34" i="58"/>
  <c r="G44" i="58"/>
  <c r="G27" i="58"/>
  <c r="G6" i="58"/>
  <c r="G15" i="58"/>
  <c r="G45" i="58"/>
  <c r="G9" i="58"/>
  <c r="G46" i="58"/>
  <c r="G47" i="58"/>
  <c r="G48" i="58"/>
  <c r="G50" i="58"/>
  <c r="G51" i="58"/>
  <c r="G52" i="58"/>
  <c r="G53" i="58"/>
  <c r="G54" i="58"/>
  <c r="G55" i="58"/>
  <c r="G56" i="58"/>
  <c r="G57" i="58"/>
  <c r="G58" i="58"/>
  <c r="G59" i="58"/>
  <c r="G60" i="58"/>
  <c r="G61" i="58"/>
  <c r="G62" i="58"/>
  <c r="G63" i="58"/>
  <c r="G64" i="58"/>
  <c r="G65" i="58"/>
  <c r="G66" i="58"/>
  <c r="G67" i="58"/>
  <c r="G68" i="58"/>
  <c r="G69" i="58"/>
  <c r="G70" i="58"/>
  <c r="G71" i="58"/>
  <c r="G72" i="58"/>
  <c r="G73" i="58"/>
  <c r="I72" i="58"/>
  <c r="I73" i="58"/>
  <c r="I12" i="58"/>
  <c r="I8" i="58"/>
  <c r="I11" i="58"/>
  <c r="I23" i="58"/>
  <c r="I16" i="58"/>
  <c r="I29" i="58"/>
  <c r="I4" i="58"/>
  <c r="I31" i="58"/>
  <c r="I26" i="58"/>
  <c r="I32" i="58"/>
  <c r="I14" i="58"/>
  <c r="I20" i="58"/>
  <c r="I33" i="58"/>
  <c r="I5" i="58"/>
  <c r="I24" i="58"/>
  <c r="I13" i="58"/>
  <c r="I34" i="58"/>
  <c r="I21" i="58"/>
  <c r="I35" i="58"/>
  <c r="I18" i="58"/>
  <c r="I3" i="58"/>
  <c r="I10" i="58"/>
  <c r="I28" i="58"/>
  <c r="I36" i="58"/>
  <c r="I37" i="58"/>
  <c r="I22" i="58"/>
  <c r="I38" i="58"/>
  <c r="I39" i="58"/>
  <c r="I25" i="58"/>
  <c r="I19" i="58"/>
  <c r="I17" i="58"/>
  <c r="I40" i="58"/>
  <c r="I41" i="58"/>
  <c r="I42" i="58"/>
  <c r="I43" i="58"/>
  <c r="I44" i="58"/>
  <c r="I27" i="58"/>
  <c r="I15" i="58"/>
  <c r="I45" i="58"/>
  <c r="I9" i="58"/>
  <c r="I46" i="58"/>
  <c r="I54" i="58"/>
  <c r="I55" i="58"/>
  <c r="I57" i="58"/>
  <c r="I58" i="58"/>
  <c r="I60" i="58"/>
  <c r="I61" i="58"/>
  <c r="I63" i="58"/>
  <c r="I64" i="58"/>
  <c r="I66" i="58"/>
  <c r="I67" i="58"/>
  <c r="I69" i="58"/>
  <c r="I70" i="58"/>
  <c r="I71" i="58"/>
  <c r="I6" i="58"/>
  <c r="I7" i="58"/>
  <c r="I47" i="58"/>
  <c r="I48" i="58"/>
  <c r="I49" i="58"/>
  <c r="I50" i="58"/>
  <c r="I51" i="58"/>
  <c r="I52" i="58"/>
  <c r="I53" i="58"/>
  <c r="I56" i="58"/>
  <c r="I59" i="58"/>
  <c r="I62" i="58"/>
  <c r="I65" i="58"/>
  <c r="I68" i="58"/>
  <c r="H12" i="58"/>
  <c r="H11" i="58"/>
  <c r="H8" i="58"/>
  <c r="F21" i="58"/>
  <c r="F42" i="58"/>
  <c r="F12" i="58"/>
  <c r="F55" i="58"/>
  <c r="F11" i="58"/>
  <c r="F38" i="58"/>
  <c r="F40" i="58"/>
  <c r="F43" i="58"/>
  <c r="F27" i="58"/>
  <c r="F45" i="58"/>
  <c r="F46" i="58"/>
  <c r="F48" i="58"/>
  <c r="F50" i="58"/>
  <c r="F52" i="58"/>
  <c r="F56" i="58"/>
  <c r="F58" i="58"/>
  <c r="F60" i="58"/>
  <c r="F62" i="58"/>
  <c r="F64" i="58"/>
  <c r="F66" i="58"/>
  <c r="F68" i="58"/>
  <c r="F70" i="58"/>
  <c r="F73" i="58"/>
  <c r="F23" i="58"/>
  <c r="F32" i="58"/>
  <c r="F14" i="58"/>
  <c r="F20" i="58"/>
  <c r="F33" i="58"/>
  <c r="F5" i="58"/>
  <c r="F24" i="58"/>
  <c r="F13" i="58"/>
  <c r="F34" i="58"/>
  <c r="F35" i="58"/>
  <c r="F18" i="58"/>
  <c r="F7" i="58"/>
  <c r="F3" i="58"/>
  <c r="F10" i="58"/>
  <c r="F28" i="58"/>
  <c r="F36" i="58"/>
  <c r="F37" i="58"/>
  <c r="F22" i="58"/>
  <c r="F39" i="58"/>
  <c r="F25" i="58"/>
  <c r="F19" i="58"/>
  <c r="F17" i="58"/>
  <c r="F41" i="58"/>
  <c r="F44" i="58"/>
  <c r="F15" i="58"/>
  <c r="F9" i="58"/>
  <c r="F47" i="58"/>
  <c r="F49" i="58"/>
  <c r="F51" i="58"/>
  <c r="F53" i="58"/>
  <c r="F54" i="58"/>
  <c r="F57" i="58"/>
  <c r="F59" i="58"/>
  <c r="F61" i="58"/>
  <c r="F63" i="58"/>
  <c r="F65" i="58"/>
  <c r="F67" i="58"/>
  <c r="F69" i="58"/>
  <c r="F71" i="58"/>
  <c r="F6" i="58"/>
  <c r="F31" i="58"/>
  <c r="F16" i="58"/>
  <c r="F8" i="58"/>
  <c r="F29" i="58"/>
  <c r="F26" i="58"/>
  <c r="F4" i="58"/>
  <c r="AE15" i="58"/>
  <c r="AF6" i="58"/>
  <c r="AE35" i="58"/>
  <c r="AE48" i="58"/>
  <c r="AE6" i="58"/>
  <c r="N6" i="58"/>
  <c r="N48" i="58"/>
  <c r="H6" i="58"/>
  <c r="H48" i="58"/>
  <c r="AF48" i="58"/>
  <c r="AF27" i="58"/>
  <c r="AE27" i="58"/>
  <c r="AE7" i="58"/>
  <c r="AE43" i="58"/>
  <c r="N27" i="58"/>
  <c r="N7" i="58"/>
  <c r="H27" i="58"/>
  <c r="AF7" i="58"/>
  <c r="AF43" i="58"/>
  <c r="AF15" i="58"/>
  <c r="AF35" i="58"/>
  <c r="N44" i="58"/>
  <c r="N43" i="58"/>
  <c r="N15" i="58"/>
  <c r="H7" i="58"/>
  <c r="H43" i="58"/>
  <c r="H15" i="58"/>
  <c r="H35" i="58"/>
  <c r="N35" i="58"/>
  <c r="H44" i="58"/>
  <c r="AF44" i="58"/>
  <c r="AE44" i="58"/>
  <c r="AF47" i="58"/>
  <c r="AE47" i="58"/>
  <c r="N47" i="58"/>
  <c r="H47" i="58"/>
  <c r="AE41" i="58"/>
  <c r="AF31" i="58"/>
  <c r="H31" i="58"/>
  <c r="H41" i="58"/>
  <c r="N31" i="58"/>
  <c r="AE16" i="58"/>
  <c r="AF41" i="58"/>
  <c r="N41" i="58"/>
  <c r="AE31" i="58"/>
  <c r="AF16" i="58"/>
  <c r="N16" i="58"/>
  <c r="H16" i="58"/>
  <c r="N62" i="58"/>
  <c r="AF62" i="58"/>
  <c r="H62" i="58"/>
  <c r="AE62" i="58"/>
  <c r="AF5" i="58"/>
  <c r="H5" i="58"/>
  <c r="H38" i="58"/>
  <c r="AE5" i="58"/>
  <c r="AF38" i="58"/>
  <c r="AE38" i="58"/>
  <c r="N38" i="58"/>
  <c r="N5" i="58"/>
  <c r="N49" i="58"/>
  <c r="AF59" i="58"/>
  <c r="N59" i="58"/>
  <c r="H59" i="58"/>
  <c r="AE59" i="58"/>
  <c r="AF56" i="58"/>
  <c r="N56" i="58"/>
  <c r="AE56" i="58"/>
  <c r="H56" i="58"/>
  <c r="AE18" i="58"/>
  <c r="AF25" i="58"/>
  <c r="N25" i="58"/>
  <c r="AE25" i="58"/>
  <c r="H25" i="58"/>
  <c r="H26" i="58"/>
  <c r="H73" i="58"/>
  <c r="H34" i="58"/>
  <c r="H36" i="58"/>
  <c r="H71" i="58"/>
  <c r="H17" i="58"/>
  <c r="H54" i="58"/>
  <c r="H46" i="58"/>
  <c r="H57" i="58"/>
  <c r="H20" i="58"/>
  <c r="H37" i="58"/>
  <c r="H14" i="58"/>
  <c r="H18" i="58"/>
  <c r="H10" i="58"/>
  <c r="H68" i="58"/>
  <c r="H13" i="58"/>
  <c r="H9" i="58"/>
  <c r="H61" i="58"/>
  <c r="AF18" i="58"/>
  <c r="H4" i="58"/>
  <c r="H19" i="58"/>
  <c r="H52" i="58"/>
  <c r="H70" i="58"/>
  <c r="H58" i="58"/>
  <c r="H3" i="58"/>
  <c r="H55" i="58"/>
  <c r="H50" i="58"/>
  <c r="H29" i="58"/>
  <c r="H32" i="58"/>
  <c r="H45" i="58"/>
  <c r="H64" i="58"/>
  <c r="H51" i="58"/>
  <c r="H28" i="58"/>
  <c r="H67" i="58"/>
  <c r="H66" i="58"/>
  <c r="H22" i="58"/>
  <c r="H23" i="58"/>
  <c r="H53" i="58"/>
  <c r="N12" i="58"/>
  <c r="AE45" i="58"/>
  <c r="H63" i="58"/>
  <c r="H72" i="58"/>
  <c r="H49" i="58"/>
  <c r="H69" i="58"/>
  <c r="H60" i="58"/>
  <c r="H21" i="58"/>
  <c r="H39" i="58"/>
  <c r="H65" i="58"/>
  <c r="H33" i="58"/>
  <c r="H40" i="58"/>
  <c r="H42" i="58"/>
  <c r="H24" i="58"/>
  <c r="AF4" i="58"/>
  <c r="AF19" i="58"/>
  <c r="AF52" i="58"/>
  <c r="AF70" i="58"/>
  <c r="AF58" i="58"/>
  <c r="AF3" i="58"/>
  <c r="AF55" i="58"/>
  <c r="AF50" i="58"/>
  <c r="AF29" i="58"/>
  <c r="AF32" i="58"/>
  <c r="AF45" i="58"/>
  <c r="AF64" i="58"/>
  <c r="AF8" i="58"/>
  <c r="AF63" i="58"/>
  <c r="AF72" i="58"/>
  <c r="AF49" i="58"/>
  <c r="AF69" i="58"/>
  <c r="AF60" i="58"/>
  <c r="AF21" i="58"/>
  <c r="AF39" i="58"/>
  <c r="AF65" i="58"/>
  <c r="AF33" i="58"/>
  <c r="AF40" i="58"/>
  <c r="AF42" i="58"/>
  <c r="AF24" i="58"/>
  <c r="AF26" i="58"/>
  <c r="AF51" i="58"/>
  <c r="AF10" i="58"/>
  <c r="AF28" i="58"/>
  <c r="AF68" i="58"/>
  <c r="AF67" i="58"/>
  <c r="AF13" i="58"/>
  <c r="AF66" i="58"/>
  <c r="AF9" i="58"/>
  <c r="AF22" i="58"/>
  <c r="AF23" i="58"/>
  <c r="AF61" i="58"/>
  <c r="AF53" i="58"/>
  <c r="AF12" i="58"/>
  <c r="AF73" i="58"/>
  <c r="AF34" i="58"/>
  <c r="AF36" i="58"/>
  <c r="AF71" i="58"/>
  <c r="AF17" i="58"/>
  <c r="AF54" i="58"/>
  <c r="AF11" i="58"/>
  <c r="AF46" i="58"/>
  <c r="AF57" i="58"/>
  <c r="AF20" i="58"/>
  <c r="AF37" i="58"/>
  <c r="AF14" i="58"/>
  <c r="AE19" i="58"/>
  <c r="AE58" i="58"/>
  <c r="AE50" i="58"/>
  <c r="AE32" i="58"/>
  <c r="AE8" i="58"/>
  <c r="AE63" i="58"/>
  <c r="AE72" i="58"/>
  <c r="AE49" i="58"/>
  <c r="AE69" i="58"/>
  <c r="AE60" i="58"/>
  <c r="AE21" i="58"/>
  <c r="AE39" i="58"/>
  <c r="AE65" i="58"/>
  <c r="AE33" i="58"/>
  <c r="AE40" i="58"/>
  <c r="AE42" i="58"/>
  <c r="AE24" i="58"/>
  <c r="AE26" i="58"/>
  <c r="AE4" i="58"/>
  <c r="AE70" i="58"/>
  <c r="AE55" i="58"/>
  <c r="AE29" i="58"/>
  <c r="AE64" i="58"/>
  <c r="AE51" i="58"/>
  <c r="AE10" i="58"/>
  <c r="AE28" i="58"/>
  <c r="AE68" i="58"/>
  <c r="AE67" i="58"/>
  <c r="AE13" i="58"/>
  <c r="AE66" i="58"/>
  <c r="AE9" i="58"/>
  <c r="AE22" i="58"/>
  <c r="AE23" i="58"/>
  <c r="AE61" i="58"/>
  <c r="AE53" i="58"/>
  <c r="AE12" i="58"/>
  <c r="AE52" i="58"/>
  <c r="AE3" i="58"/>
  <c r="AE73" i="58"/>
  <c r="AE34" i="58"/>
  <c r="AE36" i="58"/>
  <c r="AE71" i="58"/>
  <c r="AE17" i="58"/>
  <c r="AE54" i="58"/>
  <c r="AE11" i="58"/>
  <c r="AE46" i="58"/>
  <c r="AE57" i="58"/>
  <c r="AE20" i="58"/>
  <c r="AE37" i="58"/>
  <c r="AE14" i="58"/>
  <c r="N73" i="58"/>
  <c r="N34" i="58"/>
  <c r="N36" i="58"/>
  <c r="N71" i="58"/>
  <c r="N17" i="58"/>
  <c r="N54" i="58"/>
  <c r="N11" i="58"/>
  <c r="N46" i="58"/>
  <c r="N57" i="58"/>
  <c r="N20" i="58"/>
  <c r="N37" i="58"/>
  <c r="N14" i="58"/>
  <c r="N18" i="58"/>
  <c r="N4" i="58"/>
  <c r="N19" i="58"/>
  <c r="N52" i="58"/>
  <c r="N70" i="58"/>
  <c r="N58" i="58"/>
  <c r="N3" i="58"/>
  <c r="N55" i="58"/>
  <c r="N50" i="58"/>
  <c r="N29" i="58"/>
  <c r="N32" i="58"/>
  <c r="N45" i="58"/>
  <c r="N64" i="58"/>
  <c r="N8" i="58"/>
  <c r="N69" i="58"/>
  <c r="N60" i="58"/>
  <c r="N21" i="58"/>
  <c r="N39" i="58"/>
  <c r="N65" i="58"/>
  <c r="N33" i="58"/>
  <c r="N40" i="58"/>
  <c r="N42" i="58"/>
  <c r="N24" i="58"/>
  <c r="N26" i="58"/>
  <c r="N63" i="58"/>
  <c r="N72" i="58"/>
  <c r="N51" i="58"/>
  <c r="N10" i="58"/>
  <c r="N28" i="58"/>
  <c r="N68" i="58"/>
  <c r="N67" i="58"/>
  <c r="N13" i="58"/>
  <c r="N66" i="58"/>
  <c r="N9" i="58"/>
  <c r="N22" i="58"/>
  <c r="N23" i="58"/>
  <c r="N61" i="58"/>
  <c r="N53" i="58"/>
  <c r="A10" i="53"/>
  <c r="B10" i="53"/>
  <c r="D10" i="53"/>
  <c r="C10" i="53" s="1"/>
  <c r="D50" i="48"/>
  <c r="C50" i="48" s="1"/>
  <c r="A51" i="48"/>
  <c r="A52" i="48"/>
  <c r="A53" i="48"/>
  <c r="A54" i="48"/>
  <c r="A55" i="48"/>
  <c r="A56" i="48"/>
  <c r="A57" i="48"/>
  <c r="A58" i="48"/>
  <c r="A59" i="48"/>
  <c r="A60" i="48"/>
  <c r="A61" i="48"/>
  <c r="A62" i="48"/>
  <c r="A63" i="48"/>
  <c r="A64" i="48"/>
  <c r="B51" i="48"/>
  <c r="B52" i="48"/>
  <c r="B53" i="48"/>
  <c r="B54" i="48"/>
  <c r="B55" i="48"/>
  <c r="B56" i="48"/>
  <c r="B57" i="48"/>
  <c r="B58" i="48"/>
  <c r="B59" i="48"/>
  <c r="B60" i="48"/>
  <c r="B61" i="48"/>
  <c r="B62" i="48"/>
  <c r="B63" i="48"/>
  <c r="B64" i="48"/>
  <c r="D51" i="48"/>
  <c r="C51" i="48" s="1"/>
  <c r="D52" i="48"/>
  <c r="C52" i="48" s="1"/>
  <c r="D53" i="48"/>
  <c r="C53" i="48" s="1"/>
  <c r="D54" i="48"/>
  <c r="C54" i="48" s="1"/>
  <c r="D55" i="48"/>
  <c r="C55" i="48" s="1"/>
  <c r="D56" i="48"/>
  <c r="C56" i="48" s="1"/>
  <c r="D57" i="48"/>
  <c r="C57" i="48" s="1"/>
  <c r="D58" i="48"/>
  <c r="C58" i="48" s="1"/>
  <c r="D59" i="48"/>
  <c r="C59" i="48" s="1"/>
  <c r="D60" i="48"/>
  <c r="C60" i="48" s="1"/>
  <c r="D61" i="48"/>
  <c r="C61" i="48" s="1"/>
  <c r="D62" i="48"/>
  <c r="C62" i="48" s="1"/>
  <c r="D63" i="48"/>
  <c r="C63" i="48" s="1"/>
  <c r="C64" i="48"/>
  <c r="B2" i="47"/>
  <c r="D2" i="47"/>
  <c r="C2" i="47" s="1"/>
  <c r="B3" i="47"/>
  <c r="D3" i="47"/>
  <c r="C3" i="47" s="1"/>
  <c r="B4" i="47"/>
  <c r="D4" i="47"/>
  <c r="C4" i="47" s="1"/>
  <c r="B5" i="47"/>
  <c r="D5" i="47"/>
  <c r="C5" i="47" s="1"/>
  <c r="B6" i="47"/>
  <c r="D6" i="47"/>
  <c r="C6" i="47" s="1"/>
  <c r="B7" i="47"/>
  <c r="D7" i="47"/>
  <c r="C7" i="47" s="1"/>
  <c r="B8" i="47"/>
  <c r="D8" i="47"/>
  <c r="C8" i="47" s="1"/>
  <c r="B9" i="47"/>
  <c r="D9" i="47"/>
  <c r="C9" i="47" s="1"/>
  <c r="B10" i="47"/>
  <c r="D10" i="47"/>
  <c r="C10" i="47" s="1"/>
  <c r="B11" i="47"/>
  <c r="D11" i="47"/>
  <c r="C11" i="47" s="1"/>
  <c r="B12" i="47"/>
  <c r="D12" i="47"/>
  <c r="C12" i="47" s="1"/>
  <c r="B13" i="47"/>
  <c r="D13" i="47"/>
  <c r="C13" i="47" s="1"/>
  <c r="B14" i="47"/>
  <c r="D14" i="47"/>
  <c r="C14" i="47" s="1"/>
  <c r="B15" i="47"/>
  <c r="D15" i="47"/>
  <c r="C15" i="47" s="1"/>
  <c r="B16" i="47"/>
  <c r="D16" i="47"/>
  <c r="C16" i="47" s="1"/>
  <c r="B17" i="47"/>
  <c r="D17" i="47"/>
  <c r="C17" i="47" s="1"/>
  <c r="B18" i="47"/>
  <c r="D18" i="47"/>
  <c r="C18" i="47" s="1"/>
  <c r="B19" i="47"/>
  <c r="D19" i="47"/>
  <c r="C19" i="47" s="1"/>
  <c r="B20" i="47"/>
  <c r="D20" i="47"/>
  <c r="C20" i="47" s="1"/>
  <c r="B21" i="47"/>
  <c r="D21" i="47"/>
  <c r="C21" i="47" s="1"/>
  <c r="B22" i="47"/>
  <c r="D22" i="47"/>
  <c r="C22" i="47" s="1"/>
  <c r="B23" i="47"/>
  <c r="D23" i="47"/>
  <c r="C23" i="47" s="1"/>
  <c r="B24" i="47"/>
  <c r="D24" i="47"/>
  <c r="C24" i="47" s="1"/>
  <c r="B25" i="47"/>
  <c r="D25" i="47"/>
  <c r="C25" i="47" s="1"/>
  <c r="B26" i="47"/>
  <c r="D26" i="47"/>
  <c r="C26" i="47" s="1"/>
  <c r="B27" i="47"/>
  <c r="D27" i="47"/>
  <c r="C27" i="47" s="1"/>
  <c r="B2" i="54"/>
  <c r="B3" i="54"/>
  <c r="B4" i="54"/>
  <c r="B5" i="54"/>
  <c r="B6" i="54"/>
  <c r="B7" i="54"/>
  <c r="B8" i="54"/>
  <c r="B9" i="54"/>
  <c r="B10" i="54"/>
  <c r="B11" i="54"/>
  <c r="B12" i="54"/>
  <c r="B13" i="54"/>
  <c r="B14" i="54"/>
  <c r="B15" i="54"/>
  <c r="B16" i="54"/>
  <c r="B17" i="54"/>
  <c r="B18" i="54"/>
  <c r="B19" i="54"/>
  <c r="B20" i="54"/>
  <c r="B21" i="54"/>
  <c r="B22" i="54"/>
  <c r="B23" i="54"/>
  <c r="B24" i="54"/>
  <c r="B25" i="54"/>
  <c r="B26" i="54"/>
  <c r="B27" i="54"/>
  <c r="B28" i="54"/>
  <c r="B29" i="54"/>
  <c r="B30" i="54"/>
  <c r="B31" i="54"/>
  <c r="B32" i="54"/>
  <c r="B33" i="54"/>
  <c r="B34" i="54"/>
  <c r="B35" i="54"/>
  <c r="B36" i="54"/>
  <c r="B37" i="54"/>
  <c r="B38" i="54"/>
  <c r="B39" i="54"/>
  <c r="B40" i="54"/>
  <c r="B41" i="54"/>
  <c r="B42" i="54"/>
  <c r="B43" i="54"/>
  <c r="B44" i="54"/>
  <c r="B45" i="54"/>
  <c r="B46" i="54"/>
  <c r="B47" i="54"/>
  <c r="B48" i="54"/>
  <c r="B49" i="54"/>
  <c r="B50" i="54"/>
  <c r="B2" i="53"/>
  <c r="B3" i="53"/>
  <c r="B4" i="53"/>
  <c r="B5" i="53"/>
  <c r="B6" i="53"/>
  <c r="B7" i="53"/>
  <c r="B8" i="53"/>
  <c r="B9" i="53"/>
  <c r="B11" i="53"/>
  <c r="B12" i="53"/>
  <c r="B13" i="53"/>
  <c r="B14" i="53"/>
  <c r="B15" i="53"/>
  <c r="B16" i="53"/>
  <c r="B17" i="53"/>
  <c r="B18" i="53"/>
  <c r="B19" i="53"/>
  <c r="B20" i="53"/>
  <c r="B21" i="53"/>
  <c r="B22" i="53"/>
  <c r="B23" i="53"/>
  <c r="B24" i="53"/>
  <c r="B25" i="53"/>
  <c r="B26" i="53"/>
  <c r="B27" i="53"/>
  <c r="B28" i="53"/>
  <c r="B29" i="53"/>
  <c r="B30" i="53"/>
  <c r="B31" i="53"/>
  <c r="B32" i="53"/>
  <c r="B33" i="53"/>
  <c r="B34" i="53"/>
  <c r="B35" i="53"/>
  <c r="B36" i="53"/>
  <c r="B37" i="53"/>
  <c r="B38" i="53"/>
  <c r="B39" i="53"/>
  <c r="B40" i="53"/>
  <c r="B41" i="53"/>
  <c r="B42" i="53"/>
  <c r="B43" i="53"/>
  <c r="B44" i="53"/>
  <c r="B45" i="53"/>
  <c r="B46" i="53"/>
  <c r="B2" i="57"/>
  <c r="B3" i="57"/>
  <c r="B4" i="57"/>
  <c r="B5" i="57"/>
  <c r="B6" i="57"/>
  <c r="B7" i="57"/>
  <c r="B8" i="57"/>
  <c r="B9" i="57"/>
  <c r="B10" i="57"/>
  <c r="B11" i="57"/>
  <c r="B12" i="57"/>
  <c r="B13" i="57"/>
  <c r="B14" i="57"/>
  <c r="B15" i="57"/>
  <c r="B16" i="57"/>
  <c r="B17" i="57"/>
  <c r="B18" i="57"/>
  <c r="B19" i="57"/>
  <c r="B20" i="57"/>
  <c r="B21" i="57"/>
  <c r="B22" i="57"/>
  <c r="B23" i="57"/>
  <c r="B24" i="57"/>
  <c r="B25" i="57"/>
  <c r="B26" i="57"/>
  <c r="B27" i="57"/>
  <c r="B28" i="57"/>
  <c r="B29" i="57"/>
  <c r="B30" i="57"/>
  <c r="B31" i="57"/>
  <c r="B32" i="57"/>
  <c r="B33" i="57"/>
  <c r="B34" i="57"/>
  <c r="B35" i="57"/>
  <c r="B36" i="57"/>
  <c r="B37" i="57"/>
  <c r="B38" i="57"/>
  <c r="B39" i="57"/>
  <c r="B40" i="57"/>
  <c r="B41" i="57"/>
  <c r="B42" i="57"/>
  <c r="B43" i="57"/>
  <c r="B44" i="57"/>
  <c r="B45" i="57"/>
  <c r="B46" i="57"/>
  <c r="B47" i="57"/>
  <c r="B48" i="57"/>
  <c r="B49" i="57"/>
  <c r="B2" i="56"/>
  <c r="B3" i="56"/>
  <c r="B4" i="56"/>
  <c r="B5" i="56"/>
  <c r="B6" i="56"/>
  <c r="B7" i="56"/>
  <c r="B8" i="56"/>
  <c r="B9" i="56"/>
  <c r="B10" i="56"/>
  <c r="B11" i="56"/>
  <c r="B12" i="56"/>
  <c r="B13" i="56"/>
  <c r="B14" i="56"/>
  <c r="B15" i="56"/>
  <c r="B16" i="56"/>
  <c r="B17" i="56"/>
  <c r="B18" i="56"/>
  <c r="B19" i="56"/>
  <c r="B20" i="56"/>
  <c r="B21" i="56"/>
  <c r="B22" i="56"/>
  <c r="B23" i="56"/>
  <c r="B24" i="56"/>
  <c r="B25" i="56"/>
  <c r="B26" i="56"/>
  <c r="B27" i="56"/>
  <c r="B28" i="56"/>
  <c r="B29" i="56"/>
  <c r="B30" i="56"/>
  <c r="B31" i="56"/>
  <c r="B32" i="56"/>
  <c r="B33" i="56"/>
  <c r="B34" i="56"/>
  <c r="B35" i="56"/>
  <c r="B36" i="56"/>
  <c r="B37" i="56"/>
  <c r="B38" i="56"/>
  <c r="B39" i="56"/>
  <c r="B40" i="56"/>
  <c r="B41" i="56"/>
  <c r="B42" i="56"/>
  <c r="B43" i="56"/>
  <c r="B44" i="56"/>
  <c r="B45" i="56"/>
  <c r="B46" i="56"/>
  <c r="B47" i="56"/>
  <c r="B48" i="56"/>
  <c r="B2" i="55"/>
  <c r="B3" i="55"/>
  <c r="B4" i="55"/>
  <c r="B5" i="55"/>
  <c r="B6" i="55"/>
  <c r="B7" i="55"/>
  <c r="B8" i="55"/>
  <c r="B9" i="55"/>
  <c r="B10" i="55"/>
  <c r="B11" i="55"/>
  <c r="B12" i="55"/>
  <c r="B13" i="55"/>
  <c r="B14" i="55"/>
  <c r="B15" i="55"/>
  <c r="B16" i="55"/>
  <c r="B17" i="55"/>
  <c r="B18" i="55"/>
  <c r="B19" i="55"/>
  <c r="B20" i="55"/>
  <c r="B21" i="55"/>
  <c r="B22" i="55"/>
  <c r="B23" i="55"/>
  <c r="B24" i="55"/>
  <c r="B25" i="55"/>
  <c r="B26" i="55"/>
  <c r="B27" i="55"/>
  <c r="B28" i="55"/>
  <c r="B29" i="55"/>
  <c r="B30" i="55"/>
  <c r="B31" i="55"/>
  <c r="B32" i="55"/>
  <c r="B33" i="55"/>
  <c r="B34" i="55"/>
  <c r="B35" i="55"/>
  <c r="B36" i="55"/>
  <c r="B37" i="55"/>
  <c r="B38" i="55"/>
  <c r="B39" i="55"/>
  <c r="B40" i="55"/>
  <c r="B41" i="55"/>
  <c r="B42" i="55"/>
  <c r="B43" i="55"/>
  <c r="B44" i="55"/>
  <c r="B45" i="55"/>
  <c r="B46" i="55"/>
  <c r="B47" i="55"/>
  <c r="B48" i="55"/>
  <c r="B2" i="52"/>
  <c r="B3" i="52"/>
  <c r="B4" i="52"/>
  <c r="B5" i="52"/>
  <c r="B6" i="52"/>
  <c r="B7" i="52"/>
  <c r="B8" i="52"/>
  <c r="B9" i="52"/>
  <c r="B10" i="52"/>
  <c r="B11" i="52"/>
  <c r="B12" i="52"/>
  <c r="B13" i="52"/>
  <c r="B14" i="52"/>
  <c r="B15" i="52"/>
  <c r="B16" i="52"/>
  <c r="B17" i="52"/>
  <c r="B18" i="52"/>
  <c r="B19" i="52"/>
  <c r="B20" i="52"/>
  <c r="B21" i="52"/>
  <c r="B22" i="52"/>
  <c r="B23" i="52"/>
  <c r="B24" i="52"/>
  <c r="B25" i="52"/>
  <c r="B26" i="52"/>
  <c r="B27" i="52"/>
  <c r="B28" i="52"/>
  <c r="B29" i="52"/>
  <c r="B30" i="52"/>
  <c r="B31" i="52"/>
  <c r="B32" i="52"/>
  <c r="B33" i="52"/>
  <c r="B34" i="52"/>
  <c r="B35" i="52"/>
  <c r="B36" i="52"/>
  <c r="B37" i="52"/>
  <c r="B38" i="52"/>
  <c r="B39" i="52"/>
  <c r="B40" i="52"/>
  <c r="B41" i="52"/>
  <c r="B42" i="52"/>
  <c r="B43" i="52"/>
  <c r="B44" i="52"/>
  <c r="B45" i="52"/>
  <c r="B46" i="52"/>
  <c r="B47" i="52"/>
  <c r="B48" i="52"/>
  <c r="B2" i="51"/>
  <c r="B3" i="51"/>
  <c r="B4" i="51"/>
  <c r="B5" i="51"/>
  <c r="B6" i="51"/>
  <c r="B7" i="51"/>
  <c r="B8" i="51"/>
  <c r="B9" i="51"/>
  <c r="B10" i="51"/>
  <c r="B11" i="51"/>
  <c r="B12" i="51"/>
  <c r="B13" i="51"/>
  <c r="B14" i="51"/>
  <c r="B15" i="51"/>
  <c r="B16" i="51"/>
  <c r="B17" i="51"/>
  <c r="B18" i="51"/>
  <c r="B19" i="51"/>
  <c r="B20" i="51"/>
  <c r="B21" i="51"/>
  <c r="B22" i="51"/>
  <c r="B23" i="51"/>
  <c r="B24" i="51"/>
  <c r="B25" i="51"/>
  <c r="B26" i="51"/>
  <c r="B27" i="51"/>
  <c r="B28" i="51"/>
  <c r="B29" i="51"/>
  <c r="B30" i="51"/>
  <c r="B31" i="51"/>
  <c r="B32" i="51"/>
  <c r="B33" i="51"/>
  <c r="B34" i="51"/>
  <c r="B35" i="51"/>
  <c r="B36" i="51"/>
  <c r="B37" i="51"/>
  <c r="B38" i="51"/>
  <c r="B39" i="51"/>
  <c r="B40" i="51"/>
  <c r="B41" i="51"/>
  <c r="B42" i="51"/>
  <c r="B43" i="51"/>
  <c r="B44" i="51"/>
  <c r="B45" i="51"/>
  <c r="B46" i="51"/>
  <c r="B47" i="51"/>
  <c r="B2" i="50"/>
  <c r="B3" i="50"/>
  <c r="B4" i="50"/>
  <c r="B5" i="50"/>
  <c r="B6" i="50"/>
  <c r="B7" i="50"/>
  <c r="B8" i="50"/>
  <c r="B9" i="50"/>
  <c r="B10" i="50"/>
  <c r="B11" i="50"/>
  <c r="B12" i="50"/>
  <c r="B13" i="50"/>
  <c r="B14" i="50"/>
  <c r="B15" i="50"/>
  <c r="B16" i="50"/>
  <c r="B17" i="50"/>
  <c r="B18" i="50"/>
  <c r="B19" i="50"/>
  <c r="B20" i="50"/>
  <c r="B21" i="50"/>
  <c r="B22" i="50"/>
  <c r="B23" i="50"/>
  <c r="B24" i="50"/>
  <c r="B25" i="50"/>
  <c r="B26" i="50"/>
  <c r="B27" i="50"/>
  <c r="B28" i="50"/>
  <c r="B29" i="50"/>
  <c r="B30" i="50"/>
  <c r="B31" i="50"/>
  <c r="B32" i="50"/>
  <c r="B33" i="50"/>
  <c r="B34" i="50"/>
  <c r="B35" i="50"/>
  <c r="B36" i="50"/>
  <c r="B37" i="50"/>
  <c r="B38" i="50"/>
  <c r="B39" i="50"/>
  <c r="B40" i="50"/>
  <c r="B41" i="50"/>
  <c r="B42" i="50"/>
  <c r="B43" i="50"/>
  <c r="B44" i="50"/>
  <c r="B45" i="50"/>
  <c r="B46" i="50"/>
  <c r="B47" i="50"/>
  <c r="B48" i="50"/>
  <c r="B2" i="49"/>
  <c r="B3" i="49"/>
  <c r="B4" i="49"/>
  <c r="B5" i="49"/>
  <c r="B6" i="49"/>
  <c r="B7" i="49"/>
  <c r="B8" i="49"/>
  <c r="B9" i="49"/>
  <c r="B10" i="49"/>
  <c r="B11" i="49"/>
  <c r="B12" i="49"/>
  <c r="B13" i="49"/>
  <c r="B14" i="49"/>
  <c r="B15" i="49"/>
  <c r="B16" i="49"/>
  <c r="B17" i="49"/>
  <c r="B18" i="49"/>
  <c r="B19" i="49"/>
  <c r="B20" i="49"/>
  <c r="B21" i="49"/>
  <c r="B22" i="49"/>
  <c r="B23" i="49"/>
  <c r="B24" i="49"/>
  <c r="B25" i="49"/>
  <c r="B26" i="49"/>
  <c r="B27" i="49"/>
  <c r="B28" i="49"/>
  <c r="B29" i="49"/>
  <c r="B30" i="49"/>
  <c r="B31" i="49"/>
  <c r="B32" i="49"/>
  <c r="B33" i="49"/>
  <c r="B34" i="49"/>
  <c r="B35" i="49"/>
  <c r="B36" i="49"/>
  <c r="B37" i="49"/>
  <c r="B38" i="49"/>
  <c r="B39" i="49"/>
  <c r="B40" i="49"/>
  <c r="B41" i="49"/>
  <c r="B42" i="49"/>
  <c r="B43" i="49"/>
  <c r="B44" i="49"/>
  <c r="B45" i="49"/>
  <c r="B46" i="49"/>
  <c r="B47" i="49"/>
  <c r="B48" i="49"/>
  <c r="B2" i="48"/>
  <c r="B3" i="48"/>
  <c r="B4" i="48"/>
  <c r="B5" i="48"/>
  <c r="B6" i="48"/>
  <c r="B7" i="48"/>
  <c r="B8" i="48"/>
  <c r="B9" i="48"/>
  <c r="B10" i="48"/>
  <c r="B11" i="48"/>
  <c r="B12" i="48"/>
  <c r="B13" i="48"/>
  <c r="B14" i="48"/>
  <c r="B15" i="48"/>
  <c r="B16" i="48"/>
  <c r="B17" i="48"/>
  <c r="B18" i="48"/>
  <c r="B19" i="48"/>
  <c r="B20" i="48"/>
  <c r="B21" i="48"/>
  <c r="B22" i="48"/>
  <c r="B23" i="48"/>
  <c r="B24" i="48"/>
  <c r="B25" i="48"/>
  <c r="B26" i="48"/>
  <c r="B27" i="48"/>
  <c r="B28" i="48"/>
  <c r="B29" i="48"/>
  <c r="B30" i="48"/>
  <c r="B31" i="48"/>
  <c r="B32" i="48"/>
  <c r="B33" i="48"/>
  <c r="B34" i="48"/>
  <c r="B35" i="48"/>
  <c r="B36" i="48"/>
  <c r="B37" i="48"/>
  <c r="B38" i="48"/>
  <c r="B39" i="48"/>
  <c r="B40" i="48"/>
  <c r="B41" i="48"/>
  <c r="B42" i="48"/>
  <c r="B43" i="48"/>
  <c r="B44" i="48"/>
  <c r="B45" i="48"/>
  <c r="B46" i="48"/>
  <c r="B47" i="48"/>
  <c r="B48" i="48"/>
  <c r="B49" i="48"/>
  <c r="B50" i="48"/>
  <c r="B28" i="47"/>
  <c r="B29" i="47"/>
  <c r="B30" i="47"/>
  <c r="B31" i="47"/>
  <c r="B32" i="47"/>
  <c r="B33" i="47"/>
  <c r="B34" i="47"/>
  <c r="B35" i="47"/>
  <c r="B36" i="47"/>
  <c r="B37" i="47"/>
  <c r="B38" i="47"/>
  <c r="B39" i="47"/>
  <c r="B40" i="47"/>
  <c r="B41" i="47"/>
  <c r="B42" i="47"/>
  <c r="B43" i="47"/>
  <c r="B44" i="47"/>
  <c r="B45" i="47"/>
  <c r="B46" i="47"/>
  <c r="B47" i="47"/>
  <c r="B2" i="46"/>
  <c r="B3" i="46"/>
  <c r="B4" i="46"/>
  <c r="B5" i="46"/>
  <c r="B6" i="46"/>
  <c r="B7" i="46"/>
  <c r="B8" i="46"/>
  <c r="B9" i="46"/>
  <c r="B10" i="46"/>
  <c r="B11" i="46"/>
  <c r="B12" i="46"/>
  <c r="B14" i="46"/>
  <c r="B15" i="46"/>
  <c r="B16" i="46"/>
  <c r="B17" i="46"/>
  <c r="B18" i="46"/>
  <c r="B19" i="46"/>
  <c r="B20" i="46"/>
  <c r="B21" i="46"/>
  <c r="B22" i="46"/>
  <c r="B23" i="46"/>
  <c r="B24" i="46"/>
  <c r="B25" i="46"/>
  <c r="B26" i="46"/>
  <c r="B27" i="46"/>
  <c r="B28" i="46"/>
  <c r="B29" i="46"/>
  <c r="B30" i="46"/>
  <c r="B31" i="46"/>
  <c r="B32" i="46"/>
  <c r="B33" i="46"/>
  <c r="B34" i="46"/>
  <c r="B35" i="46"/>
  <c r="B36" i="46"/>
  <c r="B37" i="46"/>
  <c r="B38" i="46"/>
  <c r="B39" i="46"/>
  <c r="B40" i="46"/>
  <c r="B41" i="46"/>
  <c r="B42" i="46"/>
  <c r="B43" i="46"/>
  <c r="B44" i="46"/>
  <c r="B45" i="46"/>
  <c r="B46" i="46"/>
  <c r="B47" i="46"/>
  <c r="B2" i="45"/>
  <c r="B3" i="45"/>
  <c r="B4" i="45"/>
  <c r="B5" i="45"/>
  <c r="B6" i="45"/>
  <c r="B7" i="45"/>
  <c r="B8" i="45"/>
  <c r="B9" i="45"/>
  <c r="B10" i="45"/>
  <c r="B11" i="45"/>
  <c r="B12" i="45"/>
  <c r="B13" i="45"/>
  <c r="B14" i="45"/>
  <c r="B15" i="45"/>
  <c r="B16" i="45"/>
  <c r="B17" i="45"/>
  <c r="B18" i="45"/>
  <c r="B19" i="45"/>
  <c r="B20" i="45"/>
  <c r="B21" i="45"/>
  <c r="B22" i="45"/>
  <c r="B23" i="45"/>
  <c r="B24" i="45"/>
  <c r="B25" i="45"/>
  <c r="B26" i="45"/>
  <c r="B27" i="45"/>
  <c r="B28" i="45"/>
  <c r="B29" i="45"/>
  <c r="B30" i="45"/>
  <c r="B31" i="45"/>
  <c r="B32" i="45"/>
  <c r="B33" i="45"/>
  <c r="B34" i="45"/>
  <c r="B35" i="45"/>
  <c r="B36" i="45"/>
  <c r="B37" i="45"/>
  <c r="B38" i="45"/>
  <c r="B39" i="45"/>
  <c r="B40" i="45"/>
  <c r="B41" i="45"/>
  <c r="B42" i="45"/>
  <c r="B43" i="45"/>
  <c r="B44" i="45"/>
  <c r="B45" i="45"/>
  <c r="B46" i="45"/>
  <c r="B47" i="45"/>
  <c r="B48" i="45"/>
  <c r="B2" i="44"/>
  <c r="B3" i="44"/>
  <c r="B4" i="44"/>
  <c r="B5" i="44"/>
  <c r="B6" i="44"/>
  <c r="B7" i="44"/>
  <c r="B8" i="44"/>
  <c r="B9" i="44"/>
  <c r="B10" i="44"/>
  <c r="B11" i="44"/>
  <c r="B12" i="44"/>
  <c r="B13" i="44"/>
  <c r="B14" i="44"/>
  <c r="B15" i="44"/>
  <c r="B16" i="44"/>
  <c r="B17" i="44"/>
  <c r="B18" i="44"/>
  <c r="B19" i="44"/>
  <c r="B20" i="44"/>
  <c r="B21" i="44"/>
  <c r="B22" i="44"/>
  <c r="B23" i="44"/>
  <c r="B24" i="44"/>
  <c r="B25" i="44"/>
  <c r="B26" i="44"/>
  <c r="B27" i="44"/>
  <c r="B28" i="44"/>
  <c r="B29" i="44"/>
  <c r="B30" i="44"/>
  <c r="B31" i="44"/>
  <c r="B32" i="44"/>
  <c r="B33" i="44"/>
  <c r="B34" i="44"/>
  <c r="B35" i="44"/>
  <c r="B36" i="44"/>
  <c r="B37" i="44"/>
  <c r="B38" i="44"/>
  <c r="B39" i="44"/>
  <c r="B40" i="44"/>
  <c r="B41" i="44"/>
  <c r="B42" i="44"/>
  <c r="B43" i="44"/>
  <c r="B44" i="44"/>
  <c r="B45" i="44"/>
  <c r="B46" i="44"/>
  <c r="B47" i="44"/>
  <c r="B48" i="44"/>
  <c r="B49" i="44"/>
  <c r="B2" i="43"/>
  <c r="B3" i="43"/>
  <c r="B4" i="43"/>
  <c r="B5" i="43"/>
  <c r="B6" i="43"/>
  <c r="B7" i="43"/>
  <c r="B8" i="43"/>
  <c r="B9" i="43"/>
  <c r="B10" i="43"/>
  <c r="B11" i="43"/>
  <c r="B12" i="43"/>
  <c r="B13" i="43"/>
  <c r="B14" i="43"/>
  <c r="B15" i="43"/>
  <c r="B16" i="43"/>
  <c r="B17" i="43"/>
  <c r="B18" i="43"/>
  <c r="B19" i="43"/>
  <c r="B20" i="43"/>
  <c r="B21" i="43"/>
  <c r="B22" i="43"/>
  <c r="B23" i="43"/>
  <c r="B24" i="43"/>
  <c r="B25" i="43"/>
  <c r="B26" i="43"/>
  <c r="B27" i="43"/>
  <c r="B28" i="43"/>
  <c r="B29" i="43"/>
  <c r="B30" i="43"/>
  <c r="B31" i="43"/>
  <c r="B32" i="43"/>
  <c r="B33" i="43"/>
  <c r="B34" i="43"/>
  <c r="B35" i="43"/>
  <c r="B36" i="43"/>
  <c r="B37" i="43"/>
  <c r="B38" i="43"/>
  <c r="B39" i="43"/>
  <c r="B40" i="43"/>
  <c r="B41" i="43"/>
  <c r="B42" i="43"/>
  <c r="B43" i="43"/>
  <c r="B44" i="43"/>
  <c r="B45" i="43"/>
  <c r="B46" i="43"/>
  <c r="B47" i="43"/>
  <c r="B48" i="43"/>
  <c r="B49" i="43"/>
  <c r="B2" i="42"/>
  <c r="B3" i="42"/>
  <c r="B4" i="42"/>
  <c r="B5" i="42"/>
  <c r="B6" i="42"/>
  <c r="B7" i="42"/>
  <c r="B8" i="42"/>
  <c r="B9" i="42"/>
  <c r="B10" i="42"/>
  <c r="B11" i="42"/>
  <c r="B12" i="42"/>
  <c r="B13" i="42"/>
  <c r="B14" i="42"/>
  <c r="B15" i="42"/>
  <c r="B16" i="42"/>
  <c r="B17" i="42"/>
  <c r="B18" i="42"/>
  <c r="B19" i="42"/>
  <c r="B20" i="42"/>
  <c r="B21" i="42"/>
  <c r="B22" i="42"/>
  <c r="B23" i="42"/>
  <c r="B24" i="42"/>
  <c r="B25" i="42"/>
  <c r="B26" i="42"/>
  <c r="B27" i="42"/>
  <c r="B28" i="42"/>
  <c r="B29" i="42"/>
  <c r="B30" i="42"/>
  <c r="B31" i="42"/>
  <c r="B32" i="42"/>
  <c r="B33" i="42"/>
  <c r="B34" i="42"/>
  <c r="B35" i="42"/>
  <c r="B36" i="42"/>
  <c r="B37" i="42"/>
  <c r="B38" i="42"/>
  <c r="B39" i="42"/>
  <c r="B40" i="42"/>
  <c r="B41" i="42"/>
  <c r="B42" i="42"/>
  <c r="B43" i="42"/>
  <c r="B44" i="42"/>
  <c r="B45" i="42"/>
  <c r="B46" i="42"/>
  <c r="B47" i="42"/>
  <c r="B48" i="42"/>
  <c r="B2" i="41"/>
  <c r="B3" i="41"/>
  <c r="B4" i="41"/>
  <c r="B5" i="41"/>
  <c r="B6" i="41"/>
  <c r="B7" i="41"/>
  <c r="B8" i="41"/>
  <c r="B9" i="41"/>
  <c r="B10" i="41"/>
  <c r="B11" i="41"/>
  <c r="B12" i="41"/>
  <c r="B13" i="41"/>
  <c r="B14" i="41"/>
  <c r="B15" i="41"/>
  <c r="B16" i="41"/>
  <c r="B17" i="41"/>
  <c r="B18" i="41"/>
  <c r="B19" i="41"/>
  <c r="B20" i="41"/>
  <c r="B21" i="41"/>
  <c r="B22" i="41"/>
  <c r="B23" i="41"/>
  <c r="B24" i="41"/>
  <c r="B25" i="41"/>
  <c r="B26" i="41"/>
  <c r="B27" i="41"/>
  <c r="B28" i="41"/>
  <c r="B29" i="41"/>
  <c r="B30" i="41"/>
  <c r="B31" i="41"/>
  <c r="B32" i="41"/>
  <c r="B33" i="41"/>
  <c r="B34" i="41"/>
  <c r="B35" i="41"/>
  <c r="B36" i="41"/>
  <c r="B37" i="41"/>
  <c r="B38" i="41"/>
  <c r="B39" i="41"/>
  <c r="B40" i="41"/>
  <c r="B41" i="41"/>
  <c r="B42" i="41"/>
  <c r="B43" i="41"/>
  <c r="B44" i="41"/>
  <c r="B45" i="41"/>
  <c r="B46" i="41"/>
  <c r="B47" i="41"/>
  <c r="B48" i="41"/>
  <c r="B2" i="18"/>
  <c r="B3" i="18"/>
  <c r="B4" i="18"/>
  <c r="B5" i="18"/>
  <c r="B6" i="18"/>
  <c r="B7" i="18"/>
  <c r="B8" i="18"/>
  <c r="B9" i="18"/>
  <c r="B10" i="18"/>
  <c r="B11" i="18"/>
  <c r="B12" i="18"/>
  <c r="B13" i="18"/>
  <c r="B14" i="18"/>
  <c r="B15" i="18"/>
  <c r="B16" i="18"/>
  <c r="B17" i="18"/>
  <c r="B18" i="18"/>
  <c r="B19" i="18"/>
  <c r="B20" i="18"/>
  <c r="B21" i="18"/>
  <c r="B22" i="18"/>
  <c r="B23" i="18"/>
  <c r="B24" i="18"/>
  <c r="B25" i="18"/>
  <c r="B26" i="18"/>
  <c r="B27" i="18"/>
  <c r="B28" i="18"/>
  <c r="B29" i="18"/>
  <c r="B30" i="18"/>
  <c r="B31" i="18"/>
  <c r="B32" i="18"/>
  <c r="B33" i="18"/>
  <c r="B34" i="18"/>
  <c r="B35" i="18"/>
  <c r="B36" i="18"/>
  <c r="B37" i="18"/>
  <c r="B38" i="18"/>
  <c r="B39" i="18"/>
  <c r="B40" i="18"/>
  <c r="B41" i="18"/>
  <c r="B42" i="18"/>
  <c r="B43" i="18"/>
  <c r="B44" i="18"/>
  <c r="B45" i="18"/>
  <c r="B46" i="18"/>
  <c r="B47" i="18"/>
  <c r="D49" i="57"/>
  <c r="C49" i="57"/>
  <c r="A49" i="57"/>
  <c r="D48" i="57"/>
  <c r="C48" i="57"/>
  <c r="A48" i="57"/>
  <c r="D47" i="57"/>
  <c r="C47" i="57"/>
  <c r="A47" i="57"/>
  <c r="D46" i="57"/>
  <c r="C46" i="57"/>
  <c r="A46" i="57"/>
  <c r="D45" i="57"/>
  <c r="C45" i="57"/>
  <c r="A45" i="57"/>
  <c r="D44" i="57"/>
  <c r="C44" i="57"/>
  <c r="A44" i="57"/>
  <c r="D43" i="57"/>
  <c r="C43" i="57"/>
  <c r="A43" i="57"/>
  <c r="D42" i="57"/>
  <c r="C42" i="57"/>
  <c r="A42" i="57"/>
  <c r="D41" i="57"/>
  <c r="C41" i="57"/>
  <c r="A41" i="57"/>
  <c r="D40" i="57"/>
  <c r="C40" i="57"/>
  <c r="A40" i="57"/>
  <c r="D39" i="57"/>
  <c r="C39" i="57"/>
  <c r="A39" i="57"/>
  <c r="D38" i="57"/>
  <c r="C38" i="57"/>
  <c r="A38" i="57"/>
  <c r="D37" i="57"/>
  <c r="C37" i="57"/>
  <c r="A37" i="57"/>
  <c r="D36" i="57"/>
  <c r="C36" i="57"/>
  <c r="A36" i="57"/>
  <c r="D35" i="57"/>
  <c r="C35" i="57"/>
  <c r="A35" i="57"/>
  <c r="D34" i="57"/>
  <c r="C34" i="57"/>
  <c r="A34" i="57"/>
  <c r="D33" i="57"/>
  <c r="C33" i="57"/>
  <c r="A33" i="57"/>
  <c r="D32" i="57"/>
  <c r="C32" i="57"/>
  <c r="A32" i="57"/>
  <c r="D31" i="57"/>
  <c r="C31" i="57" s="1"/>
  <c r="A31" i="57"/>
  <c r="D30" i="57"/>
  <c r="C30" i="57" s="1"/>
  <c r="A30" i="57"/>
  <c r="D29" i="57"/>
  <c r="C29" i="57" s="1"/>
  <c r="A29" i="57"/>
  <c r="D28" i="57"/>
  <c r="C28" i="57" s="1"/>
  <c r="A28" i="57"/>
  <c r="D27" i="57"/>
  <c r="C27" i="57" s="1"/>
  <c r="A27" i="57"/>
  <c r="D26" i="57"/>
  <c r="C26" i="57" s="1"/>
  <c r="A26" i="57"/>
  <c r="D25" i="57"/>
  <c r="C25" i="57" s="1"/>
  <c r="A25" i="57"/>
  <c r="D24" i="57"/>
  <c r="C24" i="57" s="1"/>
  <c r="A24" i="57"/>
  <c r="D23" i="57"/>
  <c r="C23" i="57" s="1"/>
  <c r="A23" i="57"/>
  <c r="D22" i="57"/>
  <c r="C22" i="57" s="1"/>
  <c r="A22" i="57"/>
  <c r="D21" i="57"/>
  <c r="C21" i="57" s="1"/>
  <c r="A21" i="57"/>
  <c r="D20" i="57"/>
  <c r="C20" i="57" s="1"/>
  <c r="A20" i="57"/>
  <c r="D19" i="57"/>
  <c r="C19" i="57" s="1"/>
  <c r="A19" i="57"/>
  <c r="D18" i="57"/>
  <c r="C18" i="57" s="1"/>
  <c r="A18" i="57"/>
  <c r="D17" i="57"/>
  <c r="C17" i="57" s="1"/>
  <c r="A17" i="57"/>
  <c r="D16" i="57"/>
  <c r="C16" i="57" s="1"/>
  <c r="A16" i="57"/>
  <c r="D15" i="57"/>
  <c r="C15" i="57" s="1"/>
  <c r="A15" i="57"/>
  <c r="D14" i="57"/>
  <c r="C14" i="57" s="1"/>
  <c r="A14" i="57"/>
  <c r="D13" i="57"/>
  <c r="C13" i="57" s="1"/>
  <c r="A13" i="57"/>
  <c r="D12" i="57"/>
  <c r="C12" i="57" s="1"/>
  <c r="A12" i="57"/>
  <c r="D11" i="57"/>
  <c r="C11" i="57" s="1"/>
  <c r="A11" i="57"/>
  <c r="D10" i="57"/>
  <c r="C10" i="57" s="1"/>
  <c r="A10" i="57"/>
  <c r="D9" i="57"/>
  <c r="C9" i="57" s="1"/>
  <c r="A9" i="57"/>
  <c r="D8" i="57"/>
  <c r="C8" i="57" s="1"/>
  <c r="A8" i="57"/>
  <c r="D7" i="57"/>
  <c r="C7" i="57" s="1"/>
  <c r="A7" i="57"/>
  <c r="D6" i="57"/>
  <c r="C6" i="57" s="1"/>
  <c r="A6" i="57"/>
  <c r="D5" i="57"/>
  <c r="C5" i="57" s="1"/>
  <c r="A5" i="57"/>
  <c r="D4" i="57"/>
  <c r="C4" i="57" s="1"/>
  <c r="A4" i="57"/>
  <c r="D3" i="57"/>
  <c r="C3" i="57" s="1"/>
  <c r="A3" i="57"/>
  <c r="D2" i="57"/>
  <c r="C2" i="57" s="1"/>
  <c r="A2" i="57"/>
  <c r="D48" i="56"/>
  <c r="C48" i="56"/>
  <c r="A48" i="56"/>
  <c r="D47" i="56"/>
  <c r="C47" i="56"/>
  <c r="A47" i="56"/>
  <c r="D46" i="56"/>
  <c r="C46" i="56"/>
  <c r="A46" i="56"/>
  <c r="D45" i="56"/>
  <c r="C45" i="56"/>
  <c r="A45" i="56"/>
  <c r="D44" i="56"/>
  <c r="C44" i="56"/>
  <c r="A44" i="56"/>
  <c r="D43" i="56"/>
  <c r="C43" i="56"/>
  <c r="A43" i="56"/>
  <c r="D42" i="56"/>
  <c r="C42" i="56"/>
  <c r="A42" i="56"/>
  <c r="D41" i="56"/>
  <c r="C41" i="56"/>
  <c r="A41" i="56"/>
  <c r="D40" i="56"/>
  <c r="C40" i="56"/>
  <c r="A40" i="56"/>
  <c r="D39" i="56"/>
  <c r="C39" i="56"/>
  <c r="A39" i="56"/>
  <c r="D38" i="56"/>
  <c r="C38" i="56"/>
  <c r="A38" i="56"/>
  <c r="D37" i="56"/>
  <c r="C37" i="56"/>
  <c r="A37" i="56"/>
  <c r="D36" i="56"/>
  <c r="C36" i="56"/>
  <c r="A36" i="56"/>
  <c r="D35" i="56"/>
  <c r="C35" i="56"/>
  <c r="A35" i="56"/>
  <c r="D34" i="56"/>
  <c r="C34" i="56"/>
  <c r="A34" i="56"/>
  <c r="D33" i="56"/>
  <c r="C33" i="56"/>
  <c r="A33" i="56"/>
  <c r="D32" i="56"/>
  <c r="C32" i="56"/>
  <c r="A32" i="56"/>
  <c r="D31" i="56"/>
  <c r="C31" i="56"/>
  <c r="A31" i="56"/>
  <c r="D30" i="56"/>
  <c r="C30" i="56"/>
  <c r="A30" i="56"/>
  <c r="D29" i="56"/>
  <c r="C29" i="56"/>
  <c r="A29" i="56"/>
  <c r="D28" i="56"/>
  <c r="C28" i="56"/>
  <c r="A28" i="56"/>
  <c r="D27" i="56"/>
  <c r="C27" i="56"/>
  <c r="A27" i="56"/>
  <c r="D26" i="56"/>
  <c r="C26" i="56"/>
  <c r="A26" i="56"/>
  <c r="D25" i="56"/>
  <c r="C25" i="56"/>
  <c r="A25" i="56"/>
  <c r="D24" i="56"/>
  <c r="C24" i="56"/>
  <c r="A24" i="56"/>
  <c r="D23" i="56"/>
  <c r="C23" i="56"/>
  <c r="A23" i="56"/>
  <c r="D22" i="56"/>
  <c r="C22" i="56"/>
  <c r="A22" i="56"/>
  <c r="D21" i="56"/>
  <c r="C21" i="56"/>
  <c r="A21" i="56"/>
  <c r="D20" i="56"/>
  <c r="C20" i="56"/>
  <c r="A20" i="56"/>
  <c r="D19" i="56"/>
  <c r="C19" i="56" s="1"/>
  <c r="A19" i="56"/>
  <c r="D18" i="56"/>
  <c r="C18" i="56" s="1"/>
  <c r="A18" i="56"/>
  <c r="D17" i="56"/>
  <c r="C17" i="56" s="1"/>
  <c r="A17" i="56"/>
  <c r="D16" i="56"/>
  <c r="C16" i="56" s="1"/>
  <c r="A16" i="56"/>
  <c r="D15" i="56"/>
  <c r="C15" i="56" s="1"/>
  <c r="A15" i="56"/>
  <c r="D14" i="56"/>
  <c r="C14" i="56" s="1"/>
  <c r="A14" i="56"/>
  <c r="D13" i="56"/>
  <c r="C13" i="56" s="1"/>
  <c r="A13" i="56"/>
  <c r="D12" i="56"/>
  <c r="C12" i="56" s="1"/>
  <c r="A12" i="56"/>
  <c r="D11" i="56"/>
  <c r="C11" i="56" s="1"/>
  <c r="A11" i="56"/>
  <c r="D10" i="56"/>
  <c r="C10" i="56" s="1"/>
  <c r="A10" i="56"/>
  <c r="D9" i="56"/>
  <c r="C9" i="56" s="1"/>
  <c r="A9" i="56"/>
  <c r="D8" i="56"/>
  <c r="C8" i="56" s="1"/>
  <c r="A8" i="56"/>
  <c r="D7" i="56"/>
  <c r="C7" i="56" s="1"/>
  <c r="A7" i="56"/>
  <c r="D6" i="56"/>
  <c r="C6" i="56" s="1"/>
  <c r="A6" i="56"/>
  <c r="D5" i="56"/>
  <c r="C5" i="56" s="1"/>
  <c r="A5" i="56"/>
  <c r="D4" i="56"/>
  <c r="C4" i="56" s="1"/>
  <c r="A4" i="56"/>
  <c r="D3" i="56"/>
  <c r="C3" i="56" s="1"/>
  <c r="A3" i="56"/>
  <c r="D2" i="56"/>
  <c r="C2" i="56" s="1"/>
  <c r="A2" i="56"/>
  <c r="D48" i="55"/>
  <c r="C48" i="55"/>
  <c r="A48" i="55"/>
  <c r="D47" i="55"/>
  <c r="C47" i="55"/>
  <c r="A47" i="55"/>
  <c r="D46" i="55"/>
  <c r="C46" i="55"/>
  <c r="A46" i="55"/>
  <c r="D45" i="55"/>
  <c r="C45" i="55"/>
  <c r="A45" i="55"/>
  <c r="D44" i="55"/>
  <c r="C44" i="55"/>
  <c r="A44" i="55"/>
  <c r="D43" i="55"/>
  <c r="C43" i="55"/>
  <c r="A43" i="55"/>
  <c r="D42" i="55"/>
  <c r="C42" i="55"/>
  <c r="A42" i="55"/>
  <c r="D41" i="55"/>
  <c r="C41" i="55"/>
  <c r="A41" i="55"/>
  <c r="D40" i="55"/>
  <c r="C40" i="55"/>
  <c r="A40" i="55"/>
  <c r="D39" i="55"/>
  <c r="C39" i="55"/>
  <c r="A39" i="55"/>
  <c r="D38" i="55"/>
  <c r="C38" i="55"/>
  <c r="A38" i="55"/>
  <c r="D37" i="55"/>
  <c r="C37" i="55"/>
  <c r="A37" i="55"/>
  <c r="D36" i="55"/>
  <c r="C36" i="55"/>
  <c r="A36" i="55"/>
  <c r="D35" i="55"/>
  <c r="C35" i="55"/>
  <c r="A35" i="55"/>
  <c r="D34" i="55"/>
  <c r="C34" i="55"/>
  <c r="A34" i="55"/>
  <c r="D33" i="55"/>
  <c r="C33" i="55"/>
  <c r="A33" i="55"/>
  <c r="D32" i="55"/>
  <c r="C32" i="55"/>
  <c r="A32" i="55"/>
  <c r="D31" i="55"/>
  <c r="C31" i="55"/>
  <c r="A31" i="55"/>
  <c r="D30" i="55"/>
  <c r="C30" i="55"/>
  <c r="A30" i="55"/>
  <c r="D29" i="55"/>
  <c r="C29" i="55"/>
  <c r="A29" i="55"/>
  <c r="D28" i="55"/>
  <c r="C28" i="55"/>
  <c r="A28" i="55"/>
  <c r="D27" i="55"/>
  <c r="C27" i="55"/>
  <c r="A27" i="55"/>
  <c r="D26" i="55"/>
  <c r="C26" i="55"/>
  <c r="A26" i="55"/>
  <c r="D25" i="55"/>
  <c r="C25" i="55" s="1"/>
  <c r="A25" i="55"/>
  <c r="D24" i="55"/>
  <c r="C24" i="55" s="1"/>
  <c r="A24" i="55"/>
  <c r="D23" i="55"/>
  <c r="C23" i="55" s="1"/>
  <c r="A23" i="55"/>
  <c r="D22" i="55"/>
  <c r="C22" i="55" s="1"/>
  <c r="A22" i="55"/>
  <c r="D21" i="55"/>
  <c r="C21" i="55" s="1"/>
  <c r="A21" i="55"/>
  <c r="D20" i="55"/>
  <c r="C20" i="55" s="1"/>
  <c r="A20" i="55"/>
  <c r="D19" i="55"/>
  <c r="C19" i="55" s="1"/>
  <c r="A19" i="55"/>
  <c r="D18" i="55"/>
  <c r="C18" i="55" s="1"/>
  <c r="A18" i="55"/>
  <c r="D17" i="55"/>
  <c r="C17" i="55" s="1"/>
  <c r="A17" i="55"/>
  <c r="D16" i="55"/>
  <c r="C16" i="55" s="1"/>
  <c r="A16" i="55"/>
  <c r="D15" i="55"/>
  <c r="C15" i="55" s="1"/>
  <c r="A15" i="55"/>
  <c r="D14" i="55"/>
  <c r="C14" i="55" s="1"/>
  <c r="A14" i="55"/>
  <c r="D13" i="55"/>
  <c r="C13" i="55" s="1"/>
  <c r="A13" i="55"/>
  <c r="D12" i="55"/>
  <c r="C12" i="55" s="1"/>
  <c r="A12" i="55"/>
  <c r="D11" i="55"/>
  <c r="C11" i="55" s="1"/>
  <c r="A11" i="55"/>
  <c r="D10" i="55"/>
  <c r="C10" i="55" s="1"/>
  <c r="A10" i="55"/>
  <c r="D9" i="55"/>
  <c r="C9" i="55" s="1"/>
  <c r="A9" i="55"/>
  <c r="D8" i="55"/>
  <c r="C8" i="55" s="1"/>
  <c r="A8" i="55"/>
  <c r="D7" i="55"/>
  <c r="C7" i="55" s="1"/>
  <c r="A7" i="55"/>
  <c r="D6" i="55"/>
  <c r="C6" i="55" s="1"/>
  <c r="A6" i="55"/>
  <c r="D5" i="55"/>
  <c r="C5" i="55" s="1"/>
  <c r="A5" i="55"/>
  <c r="D4" i="55"/>
  <c r="C4" i="55" s="1"/>
  <c r="A4" i="55"/>
  <c r="D3" i="55"/>
  <c r="C3" i="55" s="1"/>
  <c r="A3" i="55"/>
  <c r="D2" i="55"/>
  <c r="C2" i="55" s="1"/>
  <c r="A2" i="55"/>
  <c r="D50" i="54"/>
  <c r="C50" i="54"/>
  <c r="A50" i="54"/>
  <c r="D49" i="54"/>
  <c r="C49" i="54"/>
  <c r="A49" i="54"/>
  <c r="D48" i="54"/>
  <c r="C48" i="54"/>
  <c r="A48" i="54"/>
  <c r="D47" i="54"/>
  <c r="C47" i="54"/>
  <c r="A47" i="54"/>
  <c r="D46" i="54"/>
  <c r="C46" i="54"/>
  <c r="A46" i="54"/>
  <c r="D45" i="54"/>
  <c r="C45" i="54"/>
  <c r="A45" i="54"/>
  <c r="D44" i="54"/>
  <c r="C44" i="54"/>
  <c r="A44" i="54"/>
  <c r="D43" i="54"/>
  <c r="C43" i="54"/>
  <c r="A43" i="54"/>
  <c r="D42" i="54"/>
  <c r="C42" i="54"/>
  <c r="A42" i="54"/>
  <c r="D41" i="54"/>
  <c r="C41" i="54"/>
  <c r="A41" i="54"/>
  <c r="D40" i="54"/>
  <c r="C40" i="54"/>
  <c r="A40" i="54"/>
  <c r="D39" i="54"/>
  <c r="C39" i="54"/>
  <c r="A39" i="54"/>
  <c r="D38" i="54"/>
  <c r="C38" i="54"/>
  <c r="A38" i="54"/>
  <c r="D37" i="54"/>
  <c r="C37" i="54"/>
  <c r="A37" i="54"/>
  <c r="D36" i="54"/>
  <c r="C36" i="54"/>
  <c r="A36" i="54"/>
  <c r="D35" i="54"/>
  <c r="C35" i="54"/>
  <c r="A35" i="54"/>
  <c r="D34" i="54"/>
  <c r="C34" i="54" s="1"/>
  <c r="A34" i="54"/>
  <c r="D33" i="54"/>
  <c r="C33" i="54" s="1"/>
  <c r="A33" i="54"/>
  <c r="D32" i="54"/>
  <c r="C32" i="54" s="1"/>
  <c r="A32" i="54"/>
  <c r="D31" i="54"/>
  <c r="C31" i="54" s="1"/>
  <c r="A31" i="54"/>
  <c r="D30" i="54"/>
  <c r="C30" i="54" s="1"/>
  <c r="A30" i="54"/>
  <c r="D29" i="54"/>
  <c r="C29" i="54" s="1"/>
  <c r="A29" i="54"/>
  <c r="D28" i="54"/>
  <c r="C28" i="54" s="1"/>
  <c r="A28" i="54"/>
  <c r="D27" i="54"/>
  <c r="C27" i="54" s="1"/>
  <c r="A27" i="54"/>
  <c r="D26" i="54"/>
  <c r="C26" i="54" s="1"/>
  <c r="A26" i="54"/>
  <c r="D25" i="54"/>
  <c r="C25" i="54" s="1"/>
  <c r="A25" i="54"/>
  <c r="D24" i="54"/>
  <c r="C24" i="54" s="1"/>
  <c r="A24" i="54"/>
  <c r="D23" i="54"/>
  <c r="C23" i="54" s="1"/>
  <c r="A23" i="54"/>
  <c r="D22" i="54"/>
  <c r="C22" i="54" s="1"/>
  <c r="A22" i="54"/>
  <c r="D21" i="54"/>
  <c r="C21" i="54" s="1"/>
  <c r="A21" i="54"/>
  <c r="D20" i="54"/>
  <c r="C20" i="54" s="1"/>
  <c r="A20" i="54"/>
  <c r="D19" i="54"/>
  <c r="C19" i="54" s="1"/>
  <c r="A19" i="54"/>
  <c r="D18" i="54"/>
  <c r="C18" i="54" s="1"/>
  <c r="A18" i="54"/>
  <c r="D17" i="54"/>
  <c r="C17" i="54" s="1"/>
  <c r="A17" i="54"/>
  <c r="D16" i="54"/>
  <c r="C16" i="54" s="1"/>
  <c r="A16" i="54"/>
  <c r="D15" i="54"/>
  <c r="C15" i="54" s="1"/>
  <c r="A15" i="54"/>
  <c r="D14" i="54"/>
  <c r="C14" i="54" s="1"/>
  <c r="A14" i="54"/>
  <c r="D13" i="54"/>
  <c r="C13" i="54" s="1"/>
  <c r="A13" i="54"/>
  <c r="D12" i="54"/>
  <c r="C12" i="54" s="1"/>
  <c r="A12" i="54"/>
  <c r="D11" i="54"/>
  <c r="C11" i="54" s="1"/>
  <c r="A11" i="54"/>
  <c r="D10" i="54"/>
  <c r="C10" i="54" s="1"/>
  <c r="A10" i="54"/>
  <c r="D9" i="54"/>
  <c r="C9" i="54" s="1"/>
  <c r="A9" i="54"/>
  <c r="D8" i="54"/>
  <c r="C8" i="54" s="1"/>
  <c r="A8" i="54"/>
  <c r="D7" i="54"/>
  <c r="C7" i="54" s="1"/>
  <c r="A7" i="54"/>
  <c r="D6" i="54"/>
  <c r="C6" i="54" s="1"/>
  <c r="A6" i="54"/>
  <c r="D5" i="54"/>
  <c r="C5" i="54" s="1"/>
  <c r="A5" i="54"/>
  <c r="D4" i="54"/>
  <c r="C4" i="54" s="1"/>
  <c r="A4" i="54"/>
  <c r="D3" i="54"/>
  <c r="C3" i="54" s="1"/>
  <c r="A3" i="54"/>
  <c r="D2" i="54"/>
  <c r="C2" i="54" s="1"/>
  <c r="A2" i="54"/>
  <c r="D46" i="53"/>
  <c r="C46" i="53"/>
  <c r="A46" i="53"/>
  <c r="D45" i="53"/>
  <c r="C45" i="53"/>
  <c r="A45" i="53"/>
  <c r="D44" i="53"/>
  <c r="C44" i="53"/>
  <c r="A44" i="53"/>
  <c r="D43" i="53"/>
  <c r="C43" i="53"/>
  <c r="A43" i="53"/>
  <c r="D42" i="53"/>
  <c r="C42" i="53"/>
  <c r="A42" i="53"/>
  <c r="D41" i="53"/>
  <c r="C41" i="53"/>
  <c r="A41" i="53"/>
  <c r="D40" i="53"/>
  <c r="C40" i="53"/>
  <c r="A40" i="53"/>
  <c r="D39" i="53"/>
  <c r="C39" i="53" s="1"/>
  <c r="A39" i="53"/>
  <c r="D38" i="53"/>
  <c r="C38" i="53" s="1"/>
  <c r="A38" i="53"/>
  <c r="D37" i="53"/>
  <c r="C37" i="53" s="1"/>
  <c r="A37" i="53"/>
  <c r="D36" i="53"/>
  <c r="C36" i="53" s="1"/>
  <c r="A36" i="53"/>
  <c r="D35" i="53"/>
  <c r="C35" i="53" s="1"/>
  <c r="A35" i="53"/>
  <c r="D34" i="53"/>
  <c r="C34" i="53" s="1"/>
  <c r="A34" i="53"/>
  <c r="D33" i="53"/>
  <c r="C33" i="53" s="1"/>
  <c r="A33" i="53"/>
  <c r="D32" i="53"/>
  <c r="C32" i="53" s="1"/>
  <c r="A32" i="53"/>
  <c r="D31" i="53"/>
  <c r="C31" i="53" s="1"/>
  <c r="A31" i="53"/>
  <c r="D30" i="53"/>
  <c r="C30" i="53" s="1"/>
  <c r="A30" i="53"/>
  <c r="D29" i="53"/>
  <c r="C29" i="53" s="1"/>
  <c r="A29" i="53"/>
  <c r="D28" i="53"/>
  <c r="C28" i="53" s="1"/>
  <c r="A28" i="53"/>
  <c r="D27" i="53"/>
  <c r="C27" i="53" s="1"/>
  <c r="A27" i="53"/>
  <c r="D26" i="53"/>
  <c r="C26" i="53" s="1"/>
  <c r="A26" i="53"/>
  <c r="D25" i="53"/>
  <c r="C25" i="53" s="1"/>
  <c r="A25" i="53"/>
  <c r="D24" i="53"/>
  <c r="C24" i="53" s="1"/>
  <c r="A24" i="53"/>
  <c r="D23" i="53"/>
  <c r="C23" i="53" s="1"/>
  <c r="A23" i="53"/>
  <c r="D22" i="53"/>
  <c r="C22" i="53" s="1"/>
  <c r="A22" i="53"/>
  <c r="D21" i="53"/>
  <c r="C21" i="53" s="1"/>
  <c r="A21" i="53"/>
  <c r="D20" i="53"/>
  <c r="C20" i="53" s="1"/>
  <c r="A20" i="53"/>
  <c r="D19" i="53"/>
  <c r="C19" i="53" s="1"/>
  <c r="A19" i="53"/>
  <c r="D18" i="53"/>
  <c r="C18" i="53" s="1"/>
  <c r="A18" i="53"/>
  <c r="D17" i="53"/>
  <c r="C17" i="53" s="1"/>
  <c r="A17" i="53"/>
  <c r="D16" i="53"/>
  <c r="C16" i="53" s="1"/>
  <c r="A16" i="53"/>
  <c r="D15" i="53"/>
  <c r="C15" i="53" s="1"/>
  <c r="A15" i="53"/>
  <c r="D14" i="53"/>
  <c r="C14" i="53" s="1"/>
  <c r="A14" i="53"/>
  <c r="D13" i="53"/>
  <c r="C13" i="53" s="1"/>
  <c r="A13" i="53"/>
  <c r="D12" i="53"/>
  <c r="C12" i="53" s="1"/>
  <c r="A12" i="53"/>
  <c r="D11" i="53"/>
  <c r="C11" i="53" s="1"/>
  <c r="A11" i="53"/>
  <c r="D9" i="53"/>
  <c r="C9" i="53" s="1"/>
  <c r="A9" i="53"/>
  <c r="D8" i="53"/>
  <c r="C8" i="53" s="1"/>
  <c r="A8" i="53"/>
  <c r="D7" i="53"/>
  <c r="C7" i="53" s="1"/>
  <c r="A7" i="53"/>
  <c r="D6" i="53"/>
  <c r="C6" i="53" s="1"/>
  <c r="A6" i="53"/>
  <c r="D5" i="53"/>
  <c r="C5" i="53" s="1"/>
  <c r="A5" i="53"/>
  <c r="D4" i="53"/>
  <c r="C4" i="53" s="1"/>
  <c r="A4" i="53"/>
  <c r="D3" i="53"/>
  <c r="C3" i="53" s="1"/>
  <c r="A3" i="53"/>
  <c r="D2" i="53"/>
  <c r="C2" i="53" s="1"/>
  <c r="A2" i="53"/>
  <c r="D48" i="52"/>
  <c r="C48" i="52"/>
  <c r="A48" i="52"/>
  <c r="D47" i="52"/>
  <c r="C47" i="52"/>
  <c r="A47" i="52"/>
  <c r="D46" i="52"/>
  <c r="C46" i="52"/>
  <c r="A46" i="52"/>
  <c r="D45" i="52"/>
  <c r="C45" i="52"/>
  <c r="A45" i="52"/>
  <c r="D44" i="52"/>
  <c r="C44" i="52"/>
  <c r="A44" i="52"/>
  <c r="D43" i="52"/>
  <c r="C43" i="52"/>
  <c r="A43" i="52"/>
  <c r="D42" i="52"/>
  <c r="C42" i="52"/>
  <c r="A42" i="52"/>
  <c r="D41" i="52"/>
  <c r="C41" i="52"/>
  <c r="A41" i="52"/>
  <c r="D40" i="52"/>
  <c r="C40" i="52"/>
  <c r="A40" i="52"/>
  <c r="D39" i="52"/>
  <c r="C39" i="52"/>
  <c r="A39" i="52"/>
  <c r="D38" i="52"/>
  <c r="C38" i="52"/>
  <c r="A38" i="52"/>
  <c r="D37" i="52"/>
  <c r="C37" i="52"/>
  <c r="A37" i="52"/>
  <c r="D36" i="52"/>
  <c r="C36" i="52"/>
  <c r="A36" i="52"/>
  <c r="D35" i="52"/>
  <c r="C35" i="52"/>
  <c r="A35" i="52"/>
  <c r="D34" i="52"/>
  <c r="C34" i="52"/>
  <c r="A34" i="52"/>
  <c r="D33" i="52"/>
  <c r="C33" i="52"/>
  <c r="A33" i="52"/>
  <c r="D32" i="52"/>
  <c r="C32" i="52"/>
  <c r="A32" i="52"/>
  <c r="D31" i="52"/>
  <c r="C31" i="52"/>
  <c r="A31" i="52"/>
  <c r="D30" i="52"/>
  <c r="C30" i="52"/>
  <c r="A30" i="52"/>
  <c r="D29" i="52"/>
  <c r="C29" i="52"/>
  <c r="A29" i="52"/>
  <c r="D28" i="52"/>
  <c r="C28" i="52"/>
  <c r="A28" i="52"/>
  <c r="D27" i="52"/>
  <c r="C27" i="52" s="1"/>
  <c r="A27" i="52"/>
  <c r="D26" i="52"/>
  <c r="C26" i="52" s="1"/>
  <c r="A26" i="52"/>
  <c r="D25" i="52"/>
  <c r="C25" i="52" s="1"/>
  <c r="A25" i="52"/>
  <c r="D24" i="52"/>
  <c r="C24" i="52" s="1"/>
  <c r="A24" i="52"/>
  <c r="D23" i="52"/>
  <c r="C23" i="52" s="1"/>
  <c r="A23" i="52"/>
  <c r="D22" i="52"/>
  <c r="C22" i="52" s="1"/>
  <c r="A22" i="52"/>
  <c r="D21" i="52"/>
  <c r="C21" i="52" s="1"/>
  <c r="A21" i="52"/>
  <c r="D20" i="52"/>
  <c r="C20" i="52" s="1"/>
  <c r="A20" i="52"/>
  <c r="D19" i="52"/>
  <c r="C19" i="52" s="1"/>
  <c r="A19" i="52"/>
  <c r="D18" i="52"/>
  <c r="C18" i="52" s="1"/>
  <c r="A18" i="52"/>
  <c r="D17" i="52"/>
  <c r="C17" i="52" s="1"/>
  <c r="A17" i="52"/>
  <c r="D16" i="52"/>
  <c r="C16" i="52" s="1"/>
  <c r="A16" i="52"/>
  <c r="D15" i="52"/>
  <c r="C15" i="52" s="1"/>
  <c r="A15" i="52"/>
  <c r="D14" i="52"/>
  <c r="C14" i="52" s="1"/>
  <c r="A14" i="52"/>
  <c r="D13" i="52"/>
  <c r="C13" i="52" s="1"/>
  <c r="A13" i="52"/>
  <c r="D12" i="52"/>
  <c r="C12" i="52" s="1"/>
  <c r="A12" i="52"/>
  <c r="D11" i="52"/>
  <c r="C11" i="52" s="1"/>
  <c r="A11" i="52"/>
  <c r="D10" i="52"/>
  <c r="C10" i="52" s="1"/>
  <c r="A10" i="52"/>
  <c r="D9" i="52"/>
  <c r="C9" i="52" s="1"/>
  <c r="A9" i="52"/>
  <c r="D8" i="52"/>
  <c r="C8" i="52" s="1"/>
  <c r="A8" i="52"/>
  <c r="D7" i="52"/>
  <c r="C7" i="52" s="1"/>
  <c r="A7" i="52"/>
  <c r="D6" i="52"/>
  <c r="C6" i="52" s="1"/>
  <c r="A6" i="52"/>
  <c r="D5" i="52"/>
  <c r="C5" i="52" s="1"/>
  <c r="A5" i="52"/>
  <c r="D4" i="52"/>
  <c r="C4" i="52" s="1"/>
  <c r="A4" i="52"/>
  <c r="D3" i="52"/>
  <c r="C3" i="52" s="1"/>
  <c r="A3" i="52"/>
  <c r="D2" i="52"/>
  <c r="C2" i="52" s="1"/>
  <c r="A2" i="52"/>
  <c r="D47" i="51"/>
  <c r="C47" i="51"/>
  <c r="A47" i="51"/>
  <c r="D46" i="51"/>
  <c r="C46" i="51"/>
  <c r="A46" i="51"/>
  <c r="D45" i="51"/>
  <c r="C45" i="51"/>
  <c r="A45" i="51"/>
  <c r="D44" i="51"/>
  <c r="C44" i="51"/>
  <c r="A44" i="51"/>
  <c r="D43" i="51"/>
  <c r="C43" i="51"/>
  <c r="A43" i="51"/>
  <c r="D42" i="51"/>
  <c r="C42" i="51"/>
  <c r="A42" i="51"/>
  <c r="D41" i="51"/>
  <c r="C41" i="51"/>
  <c r="A41" i="51"/>
  <c r="D40" i="51"/>
  <c r="C40" i="51"/>
  <c r="A40" i="51"/>
  <c r="D39" i="51"/>
  <c r="C39" i="51"/>
  <c r="A39" i="51"/>
  <c r="D38" i="51"/>
  <c r="C38" i="51"/>
  <c r="A38" i="51"/>
  <c r="D37" i="51"/>
  <c r="C37" i="51"/>
  <c r="A37" i="51"/>
  <c r="D36" i="51"/>
  <c r="C36" i="51"/>
  <c r="A36" i="51"/>
  <c r="D35" i="51"/>
  <c r="C35" i="51"/>
  <c r="A35" i="51"/>
  <c r="D34" i="51"/>
  <c r="C34" i="51"/>
  <c r="A34" i="51"/>
  <c r="D33" i="51"/>
  <c r="C33" i="51"/>
  <c r="A33" i="51"/>
  <c r="D32" i="51"/>
  <c r="C32" i="51"/>
  <c r="A32" i="51"/>
  <c r="D31" i="51"/>
  <c r="C31" i="51"/>
  <c r="A31" i="51"/>
  <c r="D30" i="51"/>
  <c r="C30" i="51"/>
  <c r="A30" i="51"/>
  <c r="D29" i="51"/>
  <c r="C29" i="51"/>
  <c r="A29" i="51"/>
  <c r="D28" i="51"/>
  <c r="C28" i="51"/>
  <c r="A28" i="51"/>
  <c r="D27" i="51"/>
  <c r="C27" i="51"/>
  <c r="A27" i="51"/>
  <c r="D26" i="51"/>
  <c r="C26" i="51"/>
  <c r="A26" i="51"/>
  <c r="D25" i="51"/>
  <c r="C25" i="51"/>
  <c r="A25" i="51"/>
  <c r="D24" i="51"/>
  <c r="C24" i="51"/>
  <c r="A24" i="51"/>
  <c r="D23" i="51"/>
  <c r="C23" i="51" s="1"/>
  <c r="A23" i="51"/>
  <c r="D22" i="51"/>
  <c r="C22" i="51" s="1"/>
  <c r="A22" i="51"/>
  <c r="D21" i="51"/>
  <c r="C21" i="51" s="1"/>
  <c r="A21" i="51"/>
  <c r="D20" i="51"/>
  <c r="C20" i="51" s="1"/>
  <c r="A20" i="51"/>
  <c r="D19" i="51"/>
  <c r="C19" i="51" s="1"/>
  <c r="A19" i="51"/>
  <c r="D18" i="51"/>
  <c r="C18" i="51" s="1"/>
  <c r="A18" i="51"/>
  <c r="D17" i="51"/>
  <c r="C17" i="51" s="1"/>
  <c r="A17" i="51"/>
  <c r="D16" i="51"/>
  <c r="C16" i="51" s="1"/>
  <c r="A16" i="51"/>
  <c r="D15" i="51"/>
  <c r="C15" i="51" s="1"/>
  <c r="A15" i="51"/>
  <c r="D14" i="51"/>
  <c r="C14" i="51" s="1"/>
  <c r="A14" i="51"/>
  <c r="D13" i="51"/>
  <c r="C13" i="51" s="1"/>
  <c r="A13" i="51"/>
  <c r="D12" i="51"/>
  <c r="C12" i="51" s="1"/>
  <c r="A12" i="51"/>
  <c r="D11" i="51"/>
  <c r="C11" i="51" s="1"/>
  <c r="A11" i="51"/>
  <c r="D10" i="51"/>
  <c r="C10" i="51" s="1"/>
  <c r="A10" i="51"/>
  <c r="D9" i="51"/>
  <c r="C9" i="51" s="1"/>
  <c r="A9" i="51"/>
  <c r="D8" i="51"/>
  <c r="C8" i="51" s="1"/>
  <c r="A8" i="51"/>
  <c r="D7" i="51"/>
  <c r="C7" i="51" s="1"/>
  <c r="A7" i="51"/>
  <c r="D6" i="51"/>
  <c r="C6" i="51" s="1"/>
  <c r="A6" i="51"/>
  <c r="D5" i="51"/>
  <c r="C5" i="51" s="1"/>
  <c r="A5" i="51"/>
  <c r="D4" i="51"/>
  <c r="C4" i="51" s="1"/>
  <c r="A4" i="51"/>
  <c r="D3" i="51"/>
  <c r="C3" i="51" s="1"/>
  <c r="A3" i="51"/>
  <c r="D2" i="51"/>
  <c r="C2" i="51" s="1"/>
  <c r="A2" i="51"/>
  <c r="D48" i="50"/>
  <c r="C48" i="50"/>
  <c r="A48" i="50"/>
  <c r="D47" i="50"/>
  <c r="C47" i="50"/>
  <c r="A47" i="50"/>
  <c r="D46" i="50"/>
  <c r="C46" i="50"/>
  <c r="A46" i="50"/>
  <c r="D45" i="50"/>
  <c r="C45" i="50"/>
  <c r="A45" i="50"/>
  <c r="D44" i="50"/>
  <c r="C44" i="50"/>
  <c r="A44" i="50"/>
  <c r="D43" i="50"/>
  <c r="C43" i="50"/>
  <c r="A43" i="50"/>
  <c r="D42" i="50"/>
  <c r="C42" i="50"/>
  <c r="A42" i="50"/>
  <c r="D41" i="50"/>
  <c r="C41" i="50"/>
  <c r="A41" i="50"/>
  <c r="D40" i="50"/>
  <c r="C40" i="50"/>
  <c r="A40" i="50"/>
  <c r="D39" i="50"/>
  <c r="C39" i="50"/>
  <c r="A39" i="50"/>
  <c r="D38" i="50"/>
  <c r="C38" i="50"/>
  <c r="A38" i="50"/>
  <c r="D37" i="50"/>
  <c r="C37" i="50"/>
  <c r="A37" i="50"/>
  <c r="D36" i="50"/>
  <c r="C36" i="50"/>
  <c r="A36" i="50"/>
  <c r="D35" i="50"/>
  <c r="C35" i="50"/>
  <c r="A35" i="50"/>
  <c r="D34" i="50"/>
  <c r="C34" i="50" s="1"/>
  <c r="A34" i="50"/>
  <c r="D33" i="50"/>
  <c r="C33" i="50" s="1"/>
  <c r="A33" i="50"/>
  <c r="D32" i="50"/>
  <c r="C32" i="50" s="1"/>
  <c r="A32" i="50"/>
  <c r="D31" i="50"/>
  <c r="C31" i="50" s="1"/>
  <c r="A31" i="50"/>
  <c r="D30" i="50"/>
  <c r="C30" i="50" s="1"/>
  <c r="A30" i="50"/>
  <c r="D29" i="50"/>
  <c r="C29" i="50" s="1"/>
  <c r="A29" i="50"/>
  <c r="D28" i="50"/>
  <c r="C28" i="50" s="1"/>
  <c r="A28" i="50"/>
  <c r="D27" i="50"/>
  <c r="C27" i="50" s="1"/>
  <c r="A27" i="50"/>
  <c r="D26" i="50"/>
  <c r="C26" i="50" s="1"/>
  <c r="A26" i="50"/>
  <c r="D25" i="50"/>
  <c r="C25" i="50" s="1"/>
  <c r="A25" i="50"/>
  <c r="D24" i="50"/>
  <c r="C24" i="50" s="1"/>
  <c r="A24" i="50"/>
  <c r="D23" i="50"/>
  <c r="C23" i="50" s="1"/>
  <c r="A23" i="50"/>
  <c r="D22" i="50"/>
  <c r="C22" i="50" s="1"/>
  <c r="A22" i="50"/>
  <c r="D21" i="50"/>
  <c r="C21" i="50" s="1"/>
  <c r="A21" i="50"/>
  <c r="D20" i="50"/>
  <c r="C20" i="50" s="1"/>
  <c r="A20" i="50"/>
  <c r="D19" i="50"/>
  <c r="C19" i="50" s="1"/>
  <c r="A19" i="50"/>
  <c r="D18" i="50"/>
  <c r="C18" i="50" s="1"/>
  <c r="A18" i="50"/>
  <c r="D17" i="50"/>
  <c r="C17" i="50" s="1"/>
  <c r="A17" i="50"/>
  <c r="D16" i="50"/>
  <c r="C16" i="50" s="1"/>
  <c r="A16" i="50"/>
  <c r="D15" i="50"/>
  <c r="C15" i="50" s="1"/>
  <c r="A15" i="50"/>
  <c r="D14" i="50"/>
  <c r="C14" i="50" s="1"/>
  <c r="A14" i="50"/>
  <c r="D13" i="50"/>
  <c r="C13" i="50" s="1"/>
  <c r="A13" i="50"/>
  <c r="D12" i="50"/>
  <c r="C12" i="50" s="1"/>
  <c r="A12" i="50"/>
  <c r="D11" i="50"/>
  <c r="C11" i="50" s="1"/>
  <c r="A11" i="50"/>
  <c r="D10" i="50"/>
  <c r="C10" i="50" s="1"/>
  <c r="A10" i="50"/>
  <c r="D9" i="50"/>
  <c r="C9" i="50" s="1"/>
  <c r="A9" i="50"/>
  <c r="D8" i="50"/>
  <c r="C8" i="50" s="1"/>
  <c r="A8" i="50"/>
  <c r="D7" i="50"/>
  <c r="C7" i="50" s="1"/>
  <c r="A7" i="50"/>
  <c r="D6" i="50"/>
  <c r="C6" i="50" s="1"/>
  <c r="A6" i="50"/>
  <c r="D5" i="50"/>
  <c r="C5" i="50" s="1"/>
  <c r="A5" i="50"/>
  <c r="D4" i="50"/>
  <c r="C4" i="50" s="1"/>
  <c r="A4" i="50"/>
  <c r="D3" i="50"/>
  <c r="C3" i="50" s="1"/>
  <c r="A3" i="50"/>
  <c r="D2" i="50"/>
  <c r="C2" i="50" s="1"/>
  <c r="A2" i="50"/>
  <c r="D48" i="49"/>
  <c r="C48" i="49"/>
  <c r="A48" i="49"/>
  <c r="D47" i="49"/>
  <c r="C47" i="49"/>
  <c r="A47" i="49"/>
  <c r="D46" i="49"/>
  <c r="C46" i="49"/>
  <c r="A46" i="49"/>
  <c r="D45" i="49"/>
  <c r="C45" i="49"/>
  <c r="A45" i="49"/>
  <c r="D44" i="49"/>
  <c r="C44" i="49"/>
  <c r="A44" i="49"/>
  <c r="D43" i="49"/>
  <c r="C43" i="49"/>
  <c r="A43" i="49"/>
  <c r="D42" i="49"/>
  <c r="C42" i="49"/>
  <c r="A42" i="49"/>
  <c r="D41" i="49"/>
  <c r="C41" i="49"/>
  <c r="A41" i="49"/>
  <c r="D40" i="49"/>
  <c r="C40" i="49"/>
  <c r="A40" i="49"/>
  <c r="D39" i="49"/>
  <c r="C39" i="49"/>
  <c r="A39" i="49"/>
  <c r="D38" i="49"/>
  <c r="C38" i="49"/>
  <c r="A38" i="49"/>
  <c r="D37" i="49"/>
  <c r="C37" i="49"/>
  <c r="A37" i="49"/>
  <c r="D36" i="49"/>
  <c r="C36" i="49"/>
  <c r="A36" i="49"/>
  <c r="D35" i="49"/>
  <c r="C35" i="49"/>
  <c r="A35" i="49"/>
  <c r="D34" i="49"/>
  <c r="C34" i="49"/>
  <c r="A34" i="49"/>
  <c r="D33" i="49"/>
  <c r="C33" i="49"/>
  <c r="A33" i="49"/>
  <c r="D32" i="49"/>
  <c r="C32" i="49"/>
  <c r="A32" i="49"/>
  <c r="D31" i="49"/>
  <c r="C31" i="49"/>
  <c r="A31" i="49"/>
  <c r="D30" i="49"/>
  <c r="C30" i="49" s="1"/>
  <c r="A30" i="49"/>
  <c r="D29" i="49"/>
  <c r="C29" i="49" s="1"/>
  <c r="A29" i="49"/>
  <c r="D28" i="49"/>
  <c r="C28" i="49" s="1"/>
  <c r="A28" i="49"/>
  <c r="D27" i="49"/>
  <c r="C27" i="49" s="1"/>
  <c r="A27" i="49"/>
  <c r="D26" i="49"/>
  <c r="C26" i="49" s="1"/>
  <c r="A26" i="49"/>
  <c r="D25" i="49"/>
  <c r="C25" i="49" s="1"/>
  <c r="A25" i="49"/>
  <c r="D24" i="49"/>
  <c r="C24" i="49" s="1"/>
  <c r="A24" i="49"/>
  <c r="D23" i="49"/>
  <c r="C23" i="49" s="1"/>
  <c r="A23" i="49"/>
  <c r="D22" i="49"/>
  <c r="C22" i="49" s="1"/>
  <c r="A22" i="49"/>
  <c r="D21" i="49"/>
  <c r="C21" i="49" s="1"/>
  <c r="A21" i="49"/>
  <c r="D20" i="49"/>
  <c r="C20" i="49" s="1"/>
  <c r="A20" i="49"/>
  <c r="D19" i="49"/>
  <c r="C19" i="49" s="1"/>
  <c r="A19" i="49"/>
  <c r="D18" i="49"/>
  <c r="C18" i="49" s="1"/>
  <c r="A18" i="49"/>
  <c r="D17" i="49"/>
  <c r="C17" i="49" s="1"/>
  <c r="A17" i="49"/>
  <c r="D16" i="49"/>
  <c r="C16" i="49" s="1"/>
  <c r="A16" i="49"/>
  <c r="D15" i="49"/>
  <c r="C15" i="49" s="1"/>
  <c r="A15" i="49"/>
  <c r="D14" i="49"/>
  <c r="C14" i="49" s="1"/>
  <c r="A14" i="49"/>
  <c r="D13" i="49"/>
  <c r="C13" i="49" s="1"/>
  <c r="A13" i="49"/>
  <c r="D12" i="49"/>
  <c r="C12" i="49" s="1"/>
  <c r="A12" i="49"/>
  <c r="D11" i="49"/>
  <c r="C11" i="49" s="1"/>
  <c r="A11" i="49"/>
  <c r="D10" i="49"/>
  <c r="C10" i="49" s="1"/>
  <c r="A10" i="49"/>
  <c r="D9" i="49"/>
  <c r="C9" i="49" s="1"/>
  <c r="A9" i="49"/>
  <c r="D8" i="49"/>
  <c r="C8" i="49" s="1"/>
  <c r="A8" i="49"/>
  <c r="D7" i="49"/>
  <c r="C7" i="49" s="1"/>
  <c r="A7" i="49"/>
  <c r="D6" i="49"/>
  <c r="C6" i="49" s="1"/>
  <c r="A6" i="49"/>
  <c r="D5" i="49"/>
  <c r="C5" i="49" s="1"/>
  <c r="A5" i="49"/>
  <c r="D4" i="49"/>
  <c r="C4" i="49" s="1"/>
  <c r="A4" i="49"/>
  <c r="D3" i="49"/>
  <c r="C3" i="49" s="1"/>
  <c r="A3" i="49"/>
  <c r="D2" i="49"/>
  <c r="C2" i="49" s="1"/>
  <c r="A2" i="49"/>
  <c r="A50" i="48"/>
  <c r="D49" i="48"/>
  <c r="C49" i="48" s="1"/>
  <c r="A49" i="48"/>
  <c r="D48" i="48"/>
  <c r="C48" i="48" s="1"/>
  <c r="A48" i="48"/>
  <c r="D47" i="48"/>
  <c r="C47" i="48" s="1"/>
  <c r="A47" i="48"/>
  <c r="D46" i="48"/>
  <c r="C46" i="48" s="1"/>
  <c r="A46" i="48"/>
  <c r="D45" i="48"/>
  <c r="C45" i="48" s="1"/>
  <c r="A45" i="48"/>
  <c r="D44" i="48"/>
  <c r="C44" i="48" s="1"/>
  <c r="A44" i="48"/>
  <c r="D43" i="48"/>
  <c r="C43" i="48" s="1"/>
  <c r="A43" i="48"/>
  <c r="D42" i="48"/>
  <c r="C42" i="48" s="1"/>
  <c r="A42" i="48"/>
  <c r="D41" i="48"/>
  <c r="C41" i="48" s="1"/>
  <c r="A41" i="48"/>
  <c r="D40" i="48"/>
  <c r="C40" i="48" s="1"/>
  <c r="A40" i="48"/>
  <c r="D39" i="48"/>
  <c r="C39" i="48" s="1"/>
  <c r="A39" i="48"/>
  <c r="D38" i="48"/>
  <c r="C38" i="48" s="1"/>
  <c r="A38" i="48"/>
  <c r="D37" i="48"/>
  <c r="C37" i="48" s="1"/>
  <c r="A37" i="48"/>
  <c r="D36" i="48"/>
  <c r="C36" i="48" s="1"/>
  <c r="A36" i="48"/>
  <c r="D35" i="48"/>
  <c r="C35" i="48" s="1"/>
  <c r="A35" i="48"/>
  <c r="D34" i="48"/>
  <c r="C34" i="48" s="1"/>
  <c r="A34" i="48"/>
  <c r="D33" i="48"/>
  <c r="C33" i="48" s="1"/>
  <c r="A33" i="48"/>
  <c r="D32" i="48"/>
  <c r="C32" i="48" s="1"/>
  <c r="A32" i="48"/>
  <c r="D31" i="48"/>
  <c r="C31" i="48" s="1"/>
  <c r="A31" i="48"/>
  <c r="D30" i="48"/>
  <c r="C30" i="48" s="1"/>
  <c r="A30" i="48"/>
  <c r="D29" i="48"/>
  <c r="C29" i="48" s="1"/>
  <c r="A29" i="48"/>
  <c r="D28" i="48"/>
  <c r="C28" i="48" s="1"/>
  <c r="A28" i="48"/>
  <c r="D27" i="48"/>
  <c r="C27" i="48" s="1"/>
  <c r="A27" i="48"/>
  <c r="D26" i="48"/>
  <c r="C26" i="48" s="1"/>
  <c r="A26" i="48"/>
  <c r="D25" i="48"/>
  <c r="C25" i="48" s="1"/>
  <c r="A25" i="48"/>
  <c r="D24" i="48"/>
  <c r="C24" i="48" s="1"/>
  <c r="A24" i="48"/>
  <c r="D23" i="48"/>
  <c r="C23" i="48" s="1"/>
  <c r="A23" i="48"/>
  <c r="D22" i="48"/>
  <c r="C22" i="48" s="1"/>
  <c r="A22" i="48"/>
  <c r="D21" i="48"/>
  <c r="C21" i="48" s="1"/>
  <c r="A21" i="48"/>
  <c r="D20" i="48"/>
  <c r="C20" i="48" s="1"/>
  <c r="A20" i="48"/>
  <c r="D19" i="48"/>
  <c r="C19" i="48" s="1"/>
  <c r="A19" i="48"/>
  <c r="D18" i="48"/>
  <c r="C18" i="48" s="1"/>
  <c r="A18" i="48"/>
  <c r="D17" i="48"/>
  <c r="C17" i="48" s="1"/>
  <c r="A17" i="48"/>
  <c r="D16" i="48"/>
  <c r="C16" i="48" s="1"/>
  <c r="A16" i="48"/>
  <c r="D15" i="48"/>
  <c r="C15" i="48" s="1"/>
  <c r="A15" i="48"/>
  <c r="D14" i="48"/>
  <c r="C14" i="48" s="1"/>
  <c r="A14" i="48"/>
  <c r="D13" i="48"/>
  <c r="C13" i="48" s="1"/>
  <c r="A13" i="48"/>
  <c r="D12" i="48"/>
  <c r="C12" i="48" s="1"/>
  <c r="A12" i="48"/>
  <c r="D11" i="48"/>
  <c r="C11" i="48" s="1"/>
  <c r="A11" i="48"/>
  <c r="D10" i="48"/>
  <c r="C10" i="48" s="1"/>
  <c r="A10" i="48"/>
  <c r="D9" i="48"/>
  <c r="C9" i="48" s="1"/>
  <c r="A9" i="48"/>
  <c r="D8" i="48"/>
  <c r="C8" i="48" s="1"/>
  <c r="A8" i="48"/>
  <c r="D7" i="48"/>
  <c r="C7" i="48" s="1"/>
  <c r="A7" i="48"/>
  <c r="D6" i="48"/>
  <c r="C6" i="48" s="1"/>
  <c r="A6" i="48"/>
  <c r="D5" i="48"/>
  <c r="C5" i="48" s="1"/>
  <c r="A5" i="48"/>
  <c r="D4" i="48"/>
  <c r="C4" i="48" s="1"/>
  <c r="A4" i="48"/>
  <c r="D3" i="48"/>
  <c r="C3" i="48" s="1"/>
  <c r="A3" i="48"/>
  <c r="D2" i="48"/>
  <c r="C2" i="48" s="1"/>
  <c r="A2" i="48"/>
  <c r="D47" i="47"/>
  <c r="C47" i="47"/>
  <c r="A47" i="47"/>
  <c r="D46" i="47"/>
  <c r="C46" i="47"/>
  <c r="A46" i="47"/>
  <c r="D45" i="47"/>
  <c r="C45" i="47"/>
  <c r="A45" i="47"/>
  <c r="D44" i="47"/>
  <c r="C44" i="47"/>
  <c r="A44" i="47"/>
  <c r="D43" i="47"/>
  <c r="C43" i="47"/>
  <c r="A43" i="47"/>
  <c r="D42" i="47"/>
  <c r="C42" i="47"/>
  <c r="A42" i="47"/>
  <c r="D41" i="47"/>
  <c r="C41" i="47"/>
  <c r="A41" i="47"/>
  <c r="D40" i="47"/>
  <c r="C40" i="47"/>
  <c r="A40" i="47"/>
  <c r="D39" i="47"/>
  <c r="C39" i="47"/>
  <c r="A39" i="47"/>
  <c r="D38" i="47"/>
  <c r="C38" i="47"/>
  <c r="A38" i="47"/>
  <c r="D37" i="47"/>
  <c r="C37" i="47"/>
  <c r="A37" i="47"/>
  <c r="D36" i="47"/>
  <c r="C36" i="47"/>
  <c r="A36" i="47"/>
  <c r="D35" i="47"/>
  <c r="C35" i="47"/>
  <c r="A35" i="47"/>
  <c r="D34" i="47"/>
  <c r="C34" i="47"/>
  <c r="A34" i="47"/>
  <c r="D33" i="47"/>
  <c r="C33" i="47"/>
  <c r="A33" i="47"/>
  <c r="D32" i="47"/>
  <c r="C32" i="47"/>
  <c r="A32" i="47"/>
  <c r="D31" i="47"/>
  <c r="C31" i="47" s="1"/>
  <c r="A31" i="47"/>
  <c r="D30" i="47"/>
  <c r="C30" i="47" s="1"/>
  <c r="A30" i="47"/>
  <c r="D29" i="47"/>
  <c r="C29" i="47" s="1"/>
  <c r="A29" i="47"/>
  <c r="D28" i="47"/>
  <c r="C28" i="47" s="1"/>
  <c r="A28" i="47"/>
  <c r="A27" i="47"/>
  <c r="A26" i="47"/>
  <c r="A25" i="47"/>
  <c r="A24" i="47"/>
  <c r="A23" i="47"/>
  <c r="A22" i="47"/>
  <c r="A21" i="47"/>
  <c r="A20" i="47"/>
  <c r="A19" i="47"/>
  <c r="A18" i="47"/>
  <c r="A17" i="47"/>
  <c r="A16" i="47"/>
  <c r="A15" i="47"/>
  <c r="A14" i="47"/>
  <c r="A13" i="47"/>
  <c r="A12" i="47"/>
  <c r="A11" i="47"/>
  <c r="A10" i="47"/>
  <c r="A9" i="47"/>
  <c r="A8" i="47"/>
  <c r="A7" i="47"/>
  <c r="A6" i="47"/>
  <c r="A5" i="47"/>
  <c r="A4" i="47"/>
  <c r="A3" i="47"/>
  <c r="A2" i="47"/>
  <c r="D47" i="46"/>
  <c r="C47" i="46" s="1"/>
  <c r="A47" i="46"/>
  <c r="D46" i="46"/>
  <c r="C46" i="46" s="1"/>
  <c r="A46" i="46"/>
  <c r="D45" i="46"/>
  <c r="C45" i="46" s="1"/>
  <c r="A45" i="46"/>
  <c r="D44" i="46"/>
  <c r="C44" i="46" s="1"/>
  <c r="A44" i="46"/>
  <c r="D43" i="46"/>
  <c r="C43" i="46" s="1"/>
  <c r="A43" i="46"/>
  <c r="D42" i="46"/>
  <c r="C42" i="46" s="1"/>
  <c r="A42" i="46"/>
  <c r="D41" i="46"/>
  <c r="C41" i="46" s="1"/>
  <c r="A41" i="46"/>
  <c r="D40" i="46"/>
  <c r="C40" i="46" s="1"/>
  <c r="A40" i="46"/>
  <c r="D39" i="46"/>
  <c r="C39" i="46" s="1"/>
  <c r="A39" i="46"/>
  <c r="D38" i="46"/>
  <c r="C38" i="46" s="1"/>
  <c r="A38" i="46"/>
  <c r="D37" i="46"/>
  <c r="C37" i="46" s="1"/>
  <c r="A37" i="46"/>
  <c r="D36" i="46"/>
  <c r="C36" i="46" s="1"/>
  <c r="A36" i="46"/>
  <c r="D35" i="46"/>
  <c r="C35" i="46" s="1"/>
  <c r="A35" i="46"/>
  <c r="D34" i="46"/>
  <c r="C34" i="46" s="1"/>
  <c r="A34" i="46"/>
  <c r="D33" i="46"/>
  <c r="C33" i="46" s="1"/>
  <c r="A33" i="46"/>
  <c r="D32" i="46"/>
  <c r="C32" i="46" s="1"/>
  <c r="A32" i="46"/>
  <c r="D31" i="46"/>
  <c r="C31" i="46" s="1"/>
  <c r="A31" i="46"/>
  <c r="D30" i="46"/>
  <c r="C30" i="46" s="1"/>
  <c r="A30" i="46"/>
  <c r="D29" i="46"/>
  <c r="C29" i="46" s="1"/>
  <c r="A29" i="46"/>
  <c r="D28" i="46"/>
  <c r="C28" i="46" s="1"/>
  <c r="A28" i="46"/>
  <c r="D27" i="46"/>
  <c r="C27" i="46" s="1"/>
  <c r="A27" i="46"/>
  <c r="D26" i="46"/>
  <c r="C26" i="46" s="1"/>
  <c r="A26" i="46"/>
  <c r="D25" i="46"/>
  <c r="C25" i="46" s="1"/>
  <c r="A25" i="46"/>
  <c r="D24" i="46"/>
  <c r="C24" i="46" s="1"/>
  <c r="A24" i="46"/>
  <c r="D23" i="46"/>
  <c r="C23" i="46" s="1"/>
  <c r="A23" i="46"/>
  <c r="D22" i="46"/>
  <c r="C22" i="46" s="1"/>
  <c r="A22" i="46"/>
  <c r="D21" i="46"/>
  <c r="C21" i="46" s="1"/>
  <c r="A21" i="46"/>
  <c r="D20" i="46"/>
  <c r="C20" i="46" s="1"/>
  <c r="A20" i="46"/>
  <c r="D19" i="46"/>
  <c r="C19" i="46" s="1"/>
  <c r="A19" i="46"/>
  <c r="D18" i="46"/>
  <c r="C18" i="46" s="1"/>
  <c r="A18" i="46"/>
  <c r="D17" i="46"/>
  <c r="C17" i="46" s="1"/>
  <c r="A17" i="46"/>
  <c r="D16" i="46"/>
  <c r="C16" i="46" s="1"/>
  <c r="A16" i="46"/>
  <c r="D15" i="46"/>
  <c r="C15" i="46" s="1"/>
  <c r="A15" i="46"/>
  <c r="D14" i="46"/>
  <c r="C14" i="46" s="1"/>
  <c r="A14" i="46"/>
  <c r="D12" i="46"/>
  <c r="C12" i="46" s="1"/>
  <c r="A12" i="46"/>
  <c r="D11" i="46"/>
  <c r="C11" i="46" s="1"/>
  <c r="A11" i="46"/>
  <c r="D10" i="46"/>
  <c r="C10" i="46" s="1"/>
  <c r="A10" i="46"/>
  <c r="D9" i="46"/>
  <c r="C9" i="46" s="1"/>
  <c r="A9" i="46"/>
  <c r="D8" i="46"/>
  <c r="C8" i="46" s="1"/>
  <c r="A8" i="46"/>
  <c r="D7" i="46"/>
  <c r="C7" i="46" s="1"/>
  <c r="A7" i="46"/>
  <c r="D6" i="46"/>
  <c r="C6" i="46" s="1"/>
  <c r="A6" i="46"/>
  <c r="D5" i="46"/>
  <c r="C5" i="46" s="1"/>
  <c r="A5" i="46"/>
  <c r="D4" i="46"/>
  <c r="C4" i="46" s="1"/>
  <c r="A4" i="46"/>
  <c r="D3" i="46"/>
  <c r="C3" i="46" s="1"/>
  <c r="A3" i="46"/>
  <c r="D2" i="46"/>
  <c r="C2" i="46" s="1"/>
  <c r="A2" i="46"/>
  <c r="C48" i="45"/>
  <c r="A48" i="45"/>
  <c r="D47" i="45"/>
  <c r="C47" i="45" s="1"/>
  <c r="A47" i="45"/>
  <c r="D46" i="45"/>
  <c r="C46" i="45" s="1"/>
  <c r="A46" i="45"/>
  <c r="D45" i="45"/>
  <c r="C45" i="45" s="1"/>
  <c r="A45" i="45"/>
  <c r="D44" i="45"/>
  <c r="C44" i="45" s="1"/>
  <c r="A44" i="45"/>
  <c r="D43" i="45"/>
  <c r="C43" i="45" s="1"/>
  <c r="A43" i="45"/>
  <c r="D42" i="45"/>
  <c r="C42" i="45" s="1"/>
  <c r="A42" i="45"/>
  <c r="D41" i="45"/>
  <c r="C41" i="45" s="1"/>
  <c r="A41" i="45"/>
  <c r="D40" i="45"/>
  <c r="C40" i="45" s="1"/>
  <c r="A40" i="45"/>
  <c r="D39" i="45"/>
  <c r="C39" i="45" s="1"/>
  <c r="A39" i="45"/>
  <c r="D38" i="45"/>
  <c r="C38" i="45" s="1"/>
  <c r="A38" i="45"/>
  <c r="D37" i="45"/>
  <c r="C37" i="45" s="1"/>
  <c r="A37" i="45"/>
  <c r="D36" i="45"/>
  <c r="C36" i="45" s="1"/>
  <c r="A36" i="45"/>
  <c r="D35" i="45"/>
  <c r="C35" i="45" s="1"/>
  <c r="A35" i="45"/>
  <c r="D34" i="45"/>
  <c r="C34" i="45" s="1"/>
  <c r="A34" i="45"/>
  <c r="D33" i="45"/>
  <c r="C33" i="45" s="1"/>
  <c r="A33" i="45"/>
  <c r="D32" i="45"/>
  <c r="C32" i="45" s="1"/>
  <c r="A32" i="45"/>
  <c r="D31" i="45"/>
  <c r="C31" i="45" s="1"/>
  <c r="A31" i="45"/>
  <c r="D30" i="45"/>
  <c r="C30" i="45" s="1"/>
  <c r="A30" i="45"/>
  <c r="D29" i="45"/>
  <c r="C29" i="45" s="1"/>
  <c r="A29" i="45"/>
  <c r="D28" i="45"/>
  <c r="C28" i="45" s="1"/>
  <c r="A28" i="45"/>
  <c r="D27" i="45"/>
  <c r="C27" i="45" s="1"/>
  <c r="A27" i="45"/>
  <c r="D26" i="45"/>
  <c r="C26" i="45" s="1"/>
  <c r="A26" i="45"/>
  <c r="D25" i="45"/>
  <c r="C25" i="45" s="1"/>
  <c r="A25" i="45"/>
  <c r="D24" i="45"/>
  <c r="C24" i="45" s="1"/>
  <c r="A24" i="45"/>
  <c r="D23" i="45"/>
  <c r="C23" i="45" s="1"/>
  <c r="A23" i="45"/>
  <c r="D22" i="45"/>
  <c r="C22" i="45" s="1"/>
  <c r="A22" i="45"/>
  <c r="D21" i="45"/>
  <c r="C21" i="45" s="1"/>
  <c r="A21" i="45"/>
  <c r="D20" i="45"/>
  <c r="C20" i="45" s="1"/>
  <c r="A20" i="45"/>
  <c r="D19" i="45"/>
  <c r="C19" i="45" s="1"/>
  <c r="A19" i="45"/>
  <c r="D18" i="45"/>
  <c r="C18" i="45" s="1"/>
  <c r="A18" i="45"/>
  <c r="D17" i="45"/>
  <c r="C17" i="45" s="1"/>
  <c r="A17" i="45"/>
  <c r="D16" i="45"/>
  <c r="C16" i="45" s="1"/>
  <c r="A16" i="45"/>
  <c r="D15" i="45"/>
  <c r="C15" i="45" s="1"/>
  <c r="A15" i="45"/>
  <c r="D14" i="45"/>
  <c r="C14" i="45" s="1"/>
  <c r="A14" i="45"/>
  <c r="D13" i="45"/>
  <c r="C13" i="45" s="1"/>
  <c r="A13" i="45"/>
  <c r="D12" i="45"/>
  <c r="C12" i="45" s="1"/>
  <c r="A12" i="45"/>
  <c r="D11" i="45"/>
  <c r="C11" i="45" s="1"/>
  <c r="A11" i="45"/>
  <c r="D10" i="45"/>
  <c r="C10" i="45" s="1"/>
  <c r="A10" i="45"/>
  <c r="D9" i="45"/>
  <c r="C9" i="45" s="1"/>
  <c r="A9" i="45"/>
  <c r="D8" i="45"/>
  <c r="C8" i="45" s="1"/>
  <c r="A8" i="45"/>
  <c r="D7" i="45"/>
  <c r="C7" i="45" s="1"/>
  <c r="A7" i="45"/>
  <c r="D6" i="45"/>
  <c r="C6" i="45" s="1"/>
  <c r="A6" i="45"/>
  <c r="D5" i="45"/>
  <c r="C5" i="45" s="1"/>
  <c r="A5" i="45"/>
  <c r="D4" i="45"/>
  <c r="C4" i="45" s="1"/>
  <c r="A4" i="45"/>
  <c r="D3" i="45"/>
  <c r="C3" i="45" s="1"/>
  <c r="A3" i="45"/>
  <c r="D2" i="45"/>
  <c r="C2" i="45" s="1"/>
  <c r="A2" i="45"/>
  <c r="D49" i="44"/>
  <c r="C49" i="44"/>
  <c r="A49" i="44"/>
  <c r="D48" i="44"/>
  <c r="C48" i="44"/>
  <c r="A48" i="44"/>
  <c r="D47" i="44"/>
  <c r="C47" i="44"/>
  <c r="A47" i="44"/>
  <c r="D46" i="44"/>
  <c r="C46" i="44"/>
  <c r="A46" i="44"/>
  <c r="D45" i="44"/>
  <c r="C45" i="44"/>
  <c r="A45" i="44"/>
  <c r="D44" i="44"/>
  <c r="C44" i="44"/>
  <c r="A44" i="44"/>
  <c r="D43" i="44"/>
  <c r="C43" i="44"/>
  <c r="A43" i="44"/>
  <c r="D42" i="44"/>
  <c r="C42" i="44"/>
  <c r="A42" i="44"/>
  <c r="D41" i="44"/>
  <c r="C41" i="44"/>
  <c r="A41" i="44"/>
  <c r="D40" i="44"/>
  <c r="C40" i="44"/>
  <c r="A40" i="44"/>
  <c r="D39" i="44"/>
  <c r="C39" i="44"/>
  <c r="A39" i="44"/>
  <c r="D38" i="44"/>
  <c r="C38" i="44"/>
  <c r="A38" i="44"/>
  <c r="D37" i="44"/>
  <c r="C37" i="44"/>
  <c r="A37" i="44"/>
  <c r="D36" i="44"/>
  <c r="C36" i="44"/>
  <c r="A36" i="44"/>
  <c r="D35" i="44"/>
  <c r="C35" i="44" s="1"/>
  <c r="A35" i="44"/>
  <c r="D34" i="44"/>
  <c r="C34" i="44" s="1"/>
  <c r="A34" i="44"/>
  <c r="D33" i="44"/>
  <c r="C33" i="44" s="1"/>
  <c r="A33" i="44"/>
  <c r="D32" i="44"/>
  <c r="C32" i="44" s="1"/>
  <c r="A32" i="44"/>
  <c r="D31" i="44"/>
  <c r="C31" i="44" s="1"/>
  <c r="A31" i="44"/>
  <c r="D30" i="44"/>
  <c r="C30" i="44" s="1"/>
  <c r="A30" i="44"/>
  <c r="D29" i="44"/>
  <c r="C29" i="44" s="1"/>
  <c r="A29" i="44"/>
  <c r="D28" i="44"/>
  <c r="C28" i="44" s="1"/>
  <c r="A28" i="44"/>
  <c r="D27" i="44"/>
  <c r="C27" i="44" s="1"/>
  <c r="A27" i="44"/>
  <c r="D26" i="44"/>
  <c r="C26" i="44" s="1"/>
  <c r="A26" i="44"/>
  <c r="D25" i="44"/>
  <c r="C25" i="44" s="1"/>
  <c r="A25" i="44"/>
  <c r="D24" i="44"/>
  <c r="C24" i="44" s="1"/>
  <c r="A24" i="44"/>
  <c r="D23" i="44"/>
  <c r="C23" i="44" s="1"/>
  <c r="A23" i="44"/>
  <c r="D22" i="44"/>
  <c r="C22" i="44" s="1"/>
  <c r="A22" i="44"/>
  <c r="D21" i="44"/>
  <c r="C21" i="44" s="1"/>
  <c r="A21" i="44"/>
  <c r="D20" i="44"/>
  <c r="C20" i="44" s="1"/>
  <c r="A20" i="44"/>
  <c r="D19" i="44"/>
  <c r="C19" i="44" s="1"/>
  <c r="A19" i="44"/>
  <c r="D18" i="44"/>
  <c r="C18" i="44" s="1"/>
  <c r="A18" i="44"/>
  <c r="D17" i="44"/>
  <c r="C17" i="44" s="1"/>
  <c r="A17" i="44"/>
  <c r="D16" i="44"/>
  <c r="C16" i="44" s="1"/>
  <c r="A16" i="44"/>
  <c r="D15" i="44"/>
  <c r="C15" i="44" s="1"/>
  <c r="A15" i="44"/>
  <c r="D14" i="44"/>
  <c r="C14" i="44" s="1"/>
  <c r="A14" i="44"/>
  <c r="D13" i="44"/>
  <c r="C13" i="44" s="1"/>
  <c r="A13" i="44"/>
  <c r="D12" i="44"/>
  <c r="C12" i="44" s="1"/>
  <c r="A12" i="44"/>
  <c r="D11" i="44"/>
  <c r="C11" i="44" s="1"/>
  <c r="A11" i="44"/>
  <c r="D10" i="44"/>
  <c r="C10" i="44" s="1"/>
  <c r="A10" i="44"/>
  <c r="D9" i="44"/>
  <c r="C9" i="44" s="1"/>
  <c r="A9" i="44"/>
  <c r="D8" i="44"/>
  <c r="C8" i="44" s="1"/>
  <c r="A8" i="44"/>
  <c r="D7" i="44"/>
  <c r="C7" i="44" s="1"/>
  <c r="A7" i="44"/>
  <c r="D6" i="44"/>
  <c r="C6" i="44" s="1"/>
  <c r="A6" i="44"/>
  <c r="D5" i="44"/>
  <c r="C5" i="44" s="1"/>
  <c r="A5" i="44"/>
  <c r="D4" i="44"/>
  <c r="C4" i="44" s="1"/>
  <c r="A4" i="44"/>
  <c r="D3" i="44"/>
  <c r="C3" i="44" s="1"/>
  <c r="A3" i="44"/>
  <c r="D2" i="44"/>
  <c r="C2" i="44" s="1"/>
  <c r="A2" i="44"/>
  <c r="D49" i="43"/>
  <c r="C49" i="43"/>
  <c r="A49" i="43"/>
  <c r="D48" i="43"/>
  <c r="C48" i="43"/>
  <c r="A48" i="43"/>
  <c r="D47" i="43"/>
  <c r="C47" i="43"/>
  <c r="A47" i="43"/>
  <c r="D46" i="43"/>
  <c r="C46" i="43"/>
  <c r="A46" i="43"/>
  <c r="D45" i="43"/>
  <c r="C45" i="43"/>
  <c r="A45" i="43"/>
  <c r="D44" i="43"/>
  <c r="C44" i="43"/>
  <c r="A44" i="43"/>
  <c r="D43" i="43"/>
  <c r="C43" i="43"/>
  <c r="A43" i="43"/>
  <c r="D42" i="43"/>
  <c r="C42" i="43"/>
  <c r="A42" i="43"/>
  <c r="D41" i="43"/>
  <c r="C41" i="43"/>
  <c r="A41" i="43"/>
  <c r="D40" i="43"/>
  <c r="C40" i="43"/>
  <c r="A40" i="43"/>
  <c r="D39" i="43"/>
  <c r="C39" i="43"/>
  <c r="A39" i="43"/>
  <c r="D38" i="43"/>
  <c r="C38" i="43"/>
  <c r="A38" i="43"/>
  <c r="D37" i="43"/>
  <c r="C37" i="43"/>
  <c r="A37" i="43"/>
  <c r="D36" i="43"/>
  <c r="C36" i="43"/>
  <c r="A36" i="43"/>
  <c r="D35" i="43"/>
  <c r="C35" i="43"/>
  <c r="A35" i="43"/>
  <c r="D34" i="43"/>
  <c r="C34" i="43" s="1"/>
  <c r="A34" i="43"/>
  <c r="D33" i="43"/>
  <c r="C33" i="43" s="1"/>
  <c r="A33" i="43"/>
  <c r="D32" i="43"/>
  <c r="C32" i="43" s="1"/>
  <c r="A32" i="43"/>
  <c r="D31" i="43"/>
  <c r="C31" i="43" s="1"/>
  <c r="A31" i="43"/>
  <c r="D30" i="43"/>
  <c r="C30" i="43" s="1"/>
  <c r="A30" i="43"/>
  <c r="D29" i="43"/>
  <c r="C29" i="43" s="1"/>
  <c r="A29" i="43"/>
  <c r="D28" i="43"/>
  <c r="C28" i="43" s="1"/>
  <c r="A28" i="43"/>
  <c r="D27" i="43"/>
  <c r="C27" i="43" s="1"/>
  <c r="A27" i="43"/>
  <c r="D26" i="43"/>
  <c r="C26" i="43" s="1"/>
  <c r="A26" i="43"/>
  <c r="D25" i="43"/>
  <c r="C25" i="43" s="1"/>
  <c r="A25" i="43"/>
  <c r="D24" i="43"/>
  <c r="C24" i="43" s="1"/>
  <c r="A24" i="43"/>
  <c r="D23" i="43"/>
  <c r="C23" i="43" s="1"/>
  <c r="A23" i="43"/>
  <c r="D22" i="43"/>
  <c r="C22" i="43" s="1"/>
  <c r="A22" i="43"/>
  <c r="D21" i="43"/>
  <c r="C21" i="43" s="1"/>
  <c r="A21" i="43"/>
  <c r="D20" i="43"/>
  <c r="C20" i="43" s="1"/>
  <c r="A20" i="43"/>
  <c r="D19" i="43"/>
  <c r="C19" i="43" s="1"/>
  <c r="A19" i="43"/>
  <c r="D18" i="43"/>
  <c r="C18" i="43" s="1"/>
  <c r="A18" i="43"/>
  <c r="D17" i="43"/>
  <c r="C17" i="43" s="1"/>
  <c r="A17" i="43"/>
  <c r="D16" i="43"/>
  <c r="C16" i="43" s="1"/>
  <c r="A16" i="43"/>
  <c r="D15" i="43"/>
  <c r="C15" i="43" s="1"/>
  <c r="A15" i="43"/>
  <c r="D14" i="43"/>
  <c r="C14" i="43" s="1"/>
  <c r="A14" i="43"/>
  <c r="D13" i="43"/>
  <c r="C13" i="43" s="1"/>
  <c r="A13" i="43"/>
  <c r="D12" i="43"/>
  <c r="C12" i="43" s="1"/>
  <c r="A12" i="43"/>
  <c r="D11" i="43"/>
  <c r="C11" i="43" s="1"/>
  <c r="A11" i="43"/>
  <c r="D10" i="43"/>
  <c r="C10" i="43" s="1"/>
  <c r="A10" i="43"/>
  <c r="D9" i="43"/>
  <c r="C9" i="43" s="1"/>
  <c r="A9" i="43"/>
  <c r="D8" i="43"/>
  <c r="C8" i="43" s="1"/>
  <c r="A8" i="43"/>
  <c r="D7" i="43"/>
  <c r="C7" i="43" s="1"/>
  <c r="A7" i="43"/>
  <c r="D6" i="43"/>
  <c r="C6" i="43" s="1"/>
  <c r="A6" i="43"/>
  <c r="D5" i="43"/>
  <c r="C5" i="43" s="1"/>
  <c r="A5" i="43"/>
  <c r="D4" i="43"/>
  <c r="C4" i="43" s="1"/>
  <c r="A4" i="43"/>
  <c r="D3" i="43"/>
  <c r="C3" i="43" s="1"/>
  <c r="A3" i="43"/>
  <c r="D2" i="43"/>
  <c r="C2" i="43" s="1"/>
  <c r="A2" i="43"/>
  <c r="D48" i="42"/>
  <c r="C48" i="42"/>
  <c r="A48" i="42"/>
  <c r="D47" i="42"/>
  <c r="C47" i="42"/>
  <c r="A47" i="42"/>
  <c r="D46" i="42"/>
  <c r="C46" i="42"/>
  <c r="A46" i="42"/>
  <c r="D45" i="42"/>
  <c r="C45" i="42"/>
  <c r="A45" i="42"/>
  <c r="D44" i="42"/>
  <c r="C44" i="42"/>
  <c r="A44" i="42"/>
  <c r="D43" i="42"/>
  <c r="C43" i="42"/>
  <c r="A43" i="42"/>
  <c r="D42" i="42"/>
  <c r="C42" i="42"/>
  <c r="A42" i="42"/>
  <c r="D41" i="42"/>
  <c r="C41" i="42"/>
  <c r="A41" i="42"/>
  <c r="D40" i="42"/>
  <c r="C40" i="42"/>
  <c r="A40" i="42"/>
  <c r="D39" i="42"/>
  <c r="C39" i="42"/>
  <c r="A39" i="42"/>
  <c r="D38" i="42"/>
  <c r="C38" i="42"/>
  <c r="A38" i="42"/>
  <c r="D37" i="42"/>
  <c r="C37" i="42"/>
  <c r="A37" i="42"/>
  <c r="D36" i="42"/>
  <c r="C36" i="42" s="1"/>
  <c r="A36" i="42"/>
  <c r="D35" i="42"/>
  <c r="C35" i="42" s="1"/>
  <c r="A35" i="42"/>
  <c r="D34" i="42"/>
  <c r="C34" i="42" s="1"/>
  <c r="A34" i="42"/>
  <c r="D33" i="42"/>
  <c r="C33" i="42" s="1"/>
  <c r="A33" i="42"/>
  <c r="D32" i="42"/>
  <c r="C32" i="42" s="1"/>
  <c r="A32" i="42"/>
  <c r="D31" i="42"/>
  <c r="C31" i="42" s="1"/>
  <c r="A31" i="42"/>
  <c r="D30" i="42"/>
  <c r="C30" i="42" s="1"/>
  <c r="A30" i="42"/>
  <c r="D29" i="42"/>
  <c r="C29" i="42" s="1"/>
  <c r="A29" i="42"/>
  <c r="D28" i="42"/>
  <c r="C28" i="42" s="1"/>
  <c r="A28" i="42"/>
  <c r="D27" i="42"/>
  <c r="C27" i="42" s="1"/>
  <c r="A27" i="42"/>
  <c r="D26" i="42"/>
  <c r="C26" i="42" s="1"/>
  <c r="A26" i="42"/>
  <c r="D25" i="42"/>
  <c r="C25" i="42" s="1"/>
  <c r="A25" i="42"/>
  <c r="D24" i="42"/>
  <c r="C24" i="42" s="1"/>
  <c r="A24" i="42"/>
  <c r="D23" i="42"/>
  <c r="C23" i="42" s="1"/>
  <c r="A23" i="42"/>
  <c r="D22" i="42"/>
  <c r="C22" i="42" s="1"/>
  <c r="A22" i="42"/>
  <c r="D21" i="42"/>
  <c r="C21" i="42" s="1"/>
  <c r="A21" i="42"/>
  <c r="D20" i="42"/>
  <c r="C20" i="42" s="1"/>
  <c r="A20" i="42"/>
  <c r="D19" i="42"/>
  <c r="C19" i="42" s="1"/>
  <c r="A19" i="42"/>
  <c r="D18" i="42"/>
  <c r="C18" i="42" s="1"/>
  <c r="A18" i="42"/>
  <c r="D17" i="42"/>
  <c r="C17" i="42" s="1"/>
  <c r="A17" i="42"/>
  <c r="D16" i="42"/>
  <c r="C16" i="42" s="1"/>
  <c r="A16" i="42"/>
  <c r="D15" i="42"/>
  <c r="C15" i="42" s="1"/>
  <c r="A15" i="42"/>
  <c r="D14" i="42"/>
  <c r="C14" i="42" s="1"/>
  <c r="A14" i="42"/>
  <c r="D13" i="42"/>
  <c r="C13" i="42" s="1"/>
  <c r="A13" i="42"/>
  <c r="D12" i="42"/>
  <c r="C12" i="42" s="1"/>
  <c r="A12" i="42"/>
  <c r="D11" i="42"/>
  <c r="C11" i="42" s="1"/>
  <c r="A11" i="42"/>
  <c r="D10" i="42"/>
  <c r="C10" i="42" s="1"/>
  <c r="A10" i="42"/>
  <c r="D9" i="42"/>
  <c r="C9" i="42" s="1"/>
  <c r="A9" i="42"/>
  <c r="D8" i="42"/>
  <c r="C8" i="42" s="1"/>
  <c r="A8" i="42"/>
  <c r="D7" i="42"/>
  <c r="C7" i="42" s="1"/>
  <c r="A7" i="42"/>
  <c r="D6" i="42"/>
  <c r="C6" i="42" s="1"/>
  <c r="A6" i="42"/>
  <c r="D5" i="42"/>
  <c r="C5" i="42" s="1"/>
  <c r="A5" i="42"/>
  <c r="D4" i="42"/>
  <c r="C4" i="42" s="1"/>
  <c r="A4" i="42"/>
  <c r="D3" i="42"/>
  <c r="C3" i="42" s="1"/>
  <c r="A3" i="42"/>
  <c r="D2" i="42"/>
  <c r="C2" i="42" s="1"/>
  <c r="A2" i="42"/>
  <c r="D48" i="41"/>
  <c r="C48" i="41"/>
  <c r="A48" i="41"/>
  <c r="D47" i="41"/>
  <c r="C47" i="41"/>
  <c r="A47" i="41"/>
  <c r="D46" i="41"/>
  <c r="C46" i="41"/>
  <c r="A46" i="41"/>
  <c r="D45" i="41"/>
  <c r="C45" i="41"/>
  <c r="A45" i="41"/>
  <c r="D44" i="41"/>
  <c r="C44" i="41"/>
  <c r="A44" i="41"/>
  <c r="D43" i="41"/>
  <c r="C43" i="41"/>
  <c r="A43" i="41"/>
  <c r="D42" i="41"/>
  <c r="C42" i="41"/>
  <c r="A42" i="41"/>
  <c r="D41" i="41"/>
  <c r="C41" i="41"/>
  <c r="A41" i="41"/>
  <c r="D40" i="41"/>
  <c r="C40" i="41"/>
  <c r="A40" i="41"/>
  <c r="D39" i="41"/>
  <c r="C39" i="41"/>
  <c r="A39" i="41"/>
  <c r="D38" i="41"/>
  <c r="C38" i="41"/>
  <c r="A38" i="41"/>
  <c r="D37" i="41"/>
  <c r="C37" i="41"/>
  <c r="A37" i="41"/>
  <c r="D36" i="41"/>
  <c r="C36" i="41"/>
  <c r="A36" i="41"/>
  <c r="D35" i="41"/>
  <c r="C35" i="41"/>
  <c r="A35" i="41"/>
  <c r="D34" i="41"/>
  <c r="C34" i="41"/>
  <c r="A34" i="41"/>
  <c r="D33" i="41"/>
  <c r="C33" i="41"/>
  <c r="A33" i="41"/>
  <c r="D32" i="41"/>
  <c r="C32" i="41"/>
  <c r="A32" i="41"/>
  <c r="D31" i="41"/>
  <c r="C31" i="41"/>
  <c r="A31" i="41"/>
  <c r="D30" i="41"/>
  <c r="C30" i="41" s="1"/>
  <c r="A30" i="41"/>
  <c r="D29" i="41"/>
  <c r="C29" i="41" s="1"/>
  <c r="A29" i="41"/>
  <c r="D28" i="41"/>
  <c r="C28" i="41" s="1"/>
  <c r="A28" i="41"/>
  <c r="D27" i="41"/>
  <c r="C27" i="41" s="1"/>
  <c r="A27" i="41"/>
  <c r="D26" i="41"/>
  <c r="C26" i="41" s="1"/>
  <c r="A26" i="41"/>
  <c r="D25" i="41"/>
  <c r="C25" i="41" s="1"/>
  <c r="A25" i="41"/>
  <c r="D24" i="41"/>
  <c r="C24" i="41" s="1"/>
  <c r="A24" i="41"/>
  <c r="D23" i="41"/>
  <c r="C23" i="41" s="1"/>
  <c r="A23" i="41"/>
  <c r="D22" i="41"/>
  <c r="C22" i="41" s="1"/>
  <c r="A22" i="41"/>
  <c r="D21" i="41"/>
  <c r="C21" i="41" s="1"/>
  <c r="A21" i="41"/>
  <c r="D20" i="41"/>
  <c r="C20" i="41" s="1"/>
  <c r="A20" i="41"/>
  <c r="D19" i="41"/>
  <c r="C19" i="41" s="1"/>
  <c r="A19" i="41"/>
  <c r="D18" i="41"/>
  <c r="C18" i="41" s="1"/>
  <c r="A18" i="41"/>
  <c r="D17" i="41"/>
  <c r="C17" i="41" s="1"/>
  <c r="A17" i="41"/>
  <c r="D16" i="41"/>
  <c r="C16" i="41" s="1"/>
  <c r="A16" i="41"/>
  <c r="D15" i="41"/>
  <c r="C15" i="41" s="1"/>
  <c r="A15" i="41"/>
  <c r="D14" i="41"/>
  <c r="C14" i="41" s="1"/>
  <c r="A14" i="41"/>
  <c r="D13" i="41"/>
  <c r="C13" i="41" s="1"/>
  <c r="A13" i="41"/>
  <c r="D12" i="41"/>
  <c r="C12" i="41" s="1"/>
  <c r="A12" i="41"/>
  <c r="D11" i="41"/>
  <c r="C11" i="41" s="1"/>
  <c r="A11" i="41"/>
  <c r="D10" i="41"/>
  <c r="C10" i="41" s="1"/>
  <c r="A10" i="41"/>
  <c r="D9" i="41"/>
  <c r="C9" i="41" s="1"/>
  <c r="A9" i="41"/>
  <c r="D8" i="41"/>
  <c r="C8" i="41" s="1"/>
  <c r="A8" i="41"/>
  <c r="D7" i="41"/>
  <c r="C7" i="41" s="1"/>
  <c r="A7" i="41"/>
  <c r="D6" i="41"/>
  <c r="C6" i="41" s="1"/>
  <c r="A6" i="41"/>
  <c r="D5" i="41"/>
  <c r="C5" i="41" s="1"/>
  <c r="A5" i="41"/>
  <c r="D4" i="41"/>
  <c r="C4" i="41" s="1"/>
  <c r="A4" i="41"/>
  <c r="D3" i="41"/>
  <c r="C3" i="41" s="1"/>
  <c r="A3" i="41"/>
  <c r="D2" i="41"/>
  <c r="C2" i="41" s="1"/>
  <c r="A2" i="41"/>
  <c r="D2" i="18"/>
  <c r="C2" i="18" s="1"/>
  <c r="D3" i="18"/>
  <c r="C3" i="18" s="1"/>
  <c r="D4" i="18"/>
  <c r="C4" i="18" s="1"/>
  <c r="D5" i="18"/>
  <c r="C5" i="18" s="1"/>
  <c r="D6" i="18"/>
  <c r="C6" i="18" s="1"/>
  <c r="D7" i="18"/>
  <c r="C7" i="18" s="1"/>
  <c r="D8" i="18"/>
  <c r="C8" i="18" s="1"/>
  <c r="D9" i="18"/>
  <c r="C9" i="18" s="1"/>
  <c r="D10" i="18"/>
  <c r="C10" i="18" s="1"/>
  <c r="D11" i="18"/>
  <c r="C11" i="18" s="1"/>
  <c r="D12" i="18"/>
  <c r="C12" i="18" s="1"/>
  <c r="D13" i="18"/>
  <c r="C13" i="18" s="1"/>
  <c r="D14" i="18"/>
  <c r="C14" i="18" s="1"/>
  <c r="D15" i="18"/>
  <c r="C15" i="18" s="1"/>
  <c r="D16" i="18"/>
  <c r="C16" i="18" s="1"/>
  <c r="D17" i="18"/>
  <c r="C17" i="18" s="1"/>
  <c r="D18" i="18"/>
  <c r="C18" i="18" s="1"/>
  <c r="D19" i="18"/>
  <c r="C19" i="18" s="1"/>
  <c r="D20" i="18"/>
  <c r="C20" i="18" s="1"/>
  <c r="D21" i="18"/>
  <c r="C21" i="18" s="1"/>
  <c r="D22" i="18"/>
  <c r="C22" i="18" s="1"/>
  <c r="D23" i="18"/>
  <c r="C23" i="18" s="1"/>
  <c r="D24" i="18"/>
  <c r="C24" i="18" s="1"/>
  <c r="D25" i="18"/>
  <c r="C25" i="18" s="1"/>
  <c r="D26" i="18"/>
  <c r="C26" i="18" s="1"/>
  <c r="D27" i="18"/>
  <c r="C27" i="18" s="1"/>
  <c r="D28" i="18"/>
  <c r="C28" i="18" s="1"/>
  <c r="D29" i="18"/>
  <c r="C29" i="18" s="1"/>
  <c r="D30" i="18"/>
  <c r="D31" i="18"/>
  <c r="C31" i="18" s="1"/>
  <c r="D32" i="18"/>
  <c r="D33" i="18"/>
  <c r="D34" i="18"/>
  <c r="D35" i="18"/>
  <c r="D36" i="18"/>
  <c r="D37" i="18"/>
  <c r="D38" i="18"/>
  <c r="D39" i="18"/>
  <c r="D40" i="18"/>
  <c r="D41" i="18"/>
  <c r="D42" i="18"/>
  <c r="D43" i="18"/>
  <c r="D44" i="18"/>
  <c r="D45" i="18"/>
  <c r="D46" i="18"/>
  <c r="D47" i="18"/>
  <c r="C30" i="18"/>
  <c r="C32" i="18"/>
  <c r="C33" i="18"/>
  <c r="C34" i="18"/>
  <c r="C35" i="18"/>
  <c r="C36" i="18"/>
  <c r="C37" i="18"/>
  <c r="C38" i="18"/>
  <c r="C39" i="18"/>
  <c r="C40" i="18"/>
  <c r="C41" i="18"/>
  <c r="C42" i="18"/>
  <c r="C43" i="18"/>
  <c r="C44" i="18"/>
  <c r="C45" i="18"/>
  <c r="C46" i="18"/>
  <c r="C47" i="18"/>
  <c r="A2" i="18"/>
  <c r="A3" i="18"/>
  <c r="A4" i="18"/>
  <c r="A5" i="18"/>
  <c r="A6" i="18"/>
  <c r="A7" i="18"/>
  <c r="A8" i="18"/>
  <c r="A9" i="18"/>
  <c r="A10" i="18"/>
  <c r="A11" i="18"/>
  <c r="A12" i="18"/>
  <c r="A13" i="18"/>
  <c r="A14" i="18"/>
  <c r="A15" i="18"/>
  <c r="A16" i="18"/>
  <c r="A17" i="18"/>
  <c r="A18" i="18"/>
  <c r="A19" i="18"/>
  <c r="A20" i="18"/>
  <c r="A21" i="18"/>
  <c r="A22" i="18"/>
  <c r="A23" i="18"/>
  <c r="A24" i="18"/>
  <c r="A25" i="18"/>
  <c r="A26" i="18"/>
  <c r="A27" i="18"/>
  <c r="A28" i="18"/>
  <c r="A29" i="18"/>
  <c r="A30" i="18"/>
  <c r="A31" i="18"/>
  <c r="A32" i="18"/>
  <c r="A33" i="18"/>
  <c r="A34" i="18"/>
  <c r="A35" i="18"/>
  <c r="A36" i="18"/>
  <c r="A37" i="18"/>
  <c r="A38" i="18"/>
  <c r="A39" i="18"/>
  <c r="A40" i="18"/>
  <c r="A41" i="18"/>
  <c r="A42" i="18"/>
  <c r="A43" i="18"/>
  <c r="A44" i="18"/>
  <c r="A45" i="18"/>
  <c r="A46" i="18"/>
  <c r="A47" i="18"/>
  <c r="S36" i="4" l="1"/>
  <c r="AB30" i="58"/>
  <c r="AB40" i="4"/>
  <c r="AA30" i="58"/>
  <c r="AA40" i="4"/>
  <c r="Z30" i="58"/>
  <c r="Z40" i="4"/>
  <c r="AD30" i="58"/>
  <c r="AD40" i="4"/>
  <c r="AC30" i="58"/>
  <c r="AC40" i="4"/>
  <c r="Y40" i="4"/>
  <c r="Y30" i="58"/>
  <c r="X40" i="4"/>
  <c r="X30" i="58"/>
  <c r="U30" i="58"/>
  <c r="U40" i="4"/>
  <c r="V30" i="58"/>
  <c r="V40" i="4"/>
  <c r="T30" i="58"/>
  <c r="T40" i="4"/>
  <c r="R30" i="58"/>
  <c r="R40" i="4"/>
  <c r="P30" i="58"/>
  <c r="P40" i="4"/>
  <c r="Q30" i="58"/>
  <c r="Q40" i="4"/>
  <c r="O30" i="58"/>
  <c r="O40" i="4"/>
  <c r="L30" i="58"/>
  <c r="L40" i="4"/>
  <c r="K30" i="58"/>
  <c r="K40" i="4"/>
  <c r="J30" i="58"/>
  <c r="D30" i="58" s="1"/>
  <c r="E30" i="58" s="1" a="1"/>
  <c r="E30" i="58" s="1"/>
  <c r="J40" i="4"/>
  <c r="D40" i="4" s="1"/>
  <c r="E40" i="4" s="1" a="1"/>
  <c r="E40" i="4" s="1"/>
  <c r="AB54" i="4"/>
  <c r="AB85" i="4"/>
  <c r="AB14" i="4"/>
  <c r="AB12" i="4"/>
  <c r="AB33" i="4"/>
  <c r="AB43" i="4"/>
  <c r="AB29" i="4"/>
  <c r="AB52" i="4"/>
  <c r="AB30" i="4"/>
  <c r="AB68" i="4"/>
  <c r="AB53" i="4"/>
  <c r="AB11" i="4"/>
  <c r="AB42" i="4"/>
  <c r="AB83" i="4"/>
  <c r="AB26" i="4"/>
  <c r="AB37" i="4"/>
  <c r="AB78" i="4"/>
  <c r="AB86" i="4"/>
  <c r="AB77" i="4"/>
  <c r="AB81" i="4"/>
  <c r="AB48" i="4"/>
  <c r="AB3" i="4"/>
  <c r="AB19" i="4"/>
  <c r="AB84" i="4"/>
  <c r="AB76" i="4"/>
  <c r="AB80" i="4"/>
  <c r="AB69" i="4"/>
  <c r="AB58" i="4"/>
  <c r="AB25" i="4"/>
  <c r="AB79" i="4"/>
  <c r="AB51" i="4"/>
  <c r="AB4" i="4"/>
  <c r="AB45" i="4"/>
  <c r="AB16" i="4"/>
  <c r="AB87" i="4"/>
  <c r="AB75" i="4"/>
  <c r="AB74" i="4"/>
  <c r="AB38" i="4"/>
  <c r="AB88" i="4"/>
  <c r="AB47" i="4"/>
  <c r="AB62" i="4"/>
  <c r="AB73" i="4"/>
  <c r="AB72" i="4"/>
  <c r="AB82" i="4"/>
  <c r="AB13" i="4"/>
  <c r="AB21" i="4"/>
  <c r="AB18" i="4"/>
  <c r="AB34" i="4"/>
  <c r="AB71" i="4"/>
  <c r="AB35" i="4"/>
  <c r="AB64" i="4"/>
  <c r="AB9" i="4"/>
  <c r="AB46" i="4"/>
  <c r="AB49" i="4"/>
  <c r="AB36" i="4"/>
  <c r="AB20" i="4"/>
  <c r="AB31" i="4"/>
  <c r="AB70" i="4"/>
  <c r="AB39" i="4"/>
  <c r="AB67" i="4"/>
  <c r="AB32" i="4"/>
  <c r="AB65" i="4"/>
  <c r="AB63" i="4"/>
  <c r="AB8" i="4"/>
  <c r="AB61" i="4"/>
  <c r="AB60" i="4"/>
  <c r="AB57" i="4"/>
  <c r="AB56" i="4"/>
  <c r="AB55" i="4"/>
  <c r="AB28" i="4"/>
  <c r="AB6" i="4"/>
  <c r="AB22" i="4"/>
  <c r="AB23" i="4"/>
  <c r="AB24" i="4"/>
  <c r="AB27" i="4"/>
  <c r="AB15" i="4"/>
  <c r="AB50" i="4"/>
  <c r="AB66" i="4"/>
  <c r="AB41" i="4"/>
  <c r="AB17" i="4"/>
  <c r="AB7" i="4"/>
  <c r="AB59" i="4"/>
  <c r="AB44" i="4"/>
  <c r="AB5" i="4"/>
  <c r="AB10" i="4"/>
  <c r="AA18" i="4"/>
  <c r="AA84" i="4"/>
  <c r="AA73" i="4"/>
  <c r="AA42" i="4"/>
  <c r="AA17" i="4"/>
  <c r="AA45" i="4"/>
  <c r="AA72" i="4"/>
  <c r="AA21" i="4"/>
  <c r="AA80" i="4"/>
  <c r="AA79" i="4"/>
  <c r="AA85" i="4"/>
  <c r="AA28" i="4"/>
  <c r="AA24" i="4"/>
  <c r="AA34" i="4"/>
  <c r="AA9" i="4"/>
  <c r="AA69" i="4"/>
  <c r="AA71" i="4"/>
  <c r="AA82" i="4"/>
  <c r="AA19" i="4"/>
  <c r="AA78" i="4"/>
  <c r="AA35" i="4"/>
  <c r="AA12" i="4"/>
  <c r="AA36" i="4"/>
  <c r="AA86" i="4"/>
  <c r="AA37" i="4"/>
  <c r="AA50" i="4"/>
  <c r="AA3" i="4"/>
  <c r="AA30" i="4"/>
  <c r="AA41" i="4"/>
  <c r="AA70" i="4"/>
  <c r="AA77" i="4"/>
  <c r="AA20" i="4"/>
  <c r="AA83" i="4"/>
  <c r="AA76" i="4"/>
  <c r="AA58" i="4"/>
  <c r="AA27" i="4"/>
  <c r="AA64" i="4"/>
  <c r="AA10" i="4"/>
  <c r="AA8" i="4"/>
  <c r="AA15" i="4"/>
  <c r="AA87" i="4"/>
  <c r="AA32" i="4"/>
  <c r="AA61" i="4"/>
  <c r="AA14" i="4"/>
  <c r="AA60" i="4"/>
  <c r="AA53" i="4"/>
  <c r="AA57" i="4"/>
  <c r="AA47" i="4"/>
  <c r="AA56" i="4"/>
  <c r="AA38" i="4"/>
  <c r="AA55" i="4"/>
  <c r="AA26" i="4"/>
  <c r="AA67" i="4"/>
  <c r="AA68" i="4"/>
  <c r="AA6" i="4"/>
  <c r="AA23" i="4"/>
  <c r="AA11" i="4"/>
  <c r="AA75" i="4"/>
  <c r="AA46" i="4"/>
  <c r="AA54" i="4"/>
  <c r="AA52" i="4"/>
  <c r="AA66" i="4"/>
  <c r="AA29" i="4"/>
  <c r="AA33" i="4"/>
  <c r="AA39" i="4"/>
  <c r="AA44" i="4"/>
  <c r="AA74" i="4"/>
  <c r="AA81" i="4"/>
  <c r="AA49" i="4"/>
  <c r="AA13" i="4"/>
  <c r="AA88" i="4"/>
  <c r="AA43" i="4"/>
  <c r="AA7" i="4"/>
  <c r="AA63" i="4"/>
  <c r="AA16" i="4"/>
  <c r="AA48" i="4"/>
  <c r="AA51" i="4"/>
  <c r="AA31" i="4"/>
  <c r="AA62" i="4"/>
  <c r="AA65" i="4"/>
  <c r="AA22" i="4"/>
  <c r="AA59" i="4"/>
  <c r="AA25" i="4"/>
  <c r="AA5" i="4"/>
  <c r="AA4" i="4"/>
  <c r="Z26" i="4"/>
  <c r="Z31" i="4"/>
  <c r="Z67" i="4"/>
  <c r="Z41" i="4"/>
  <c r="Z48" i="4"/>
  <c r="Z68" i="4"/>
  <c r="Z13" i="4"/>
  <c r="Z5" i="4"/>
  <c r="Z69" i="4"/>
  <c r="Z84" i="4"/>
  <c r="Z51" i="4"/>
  <c r="Z17" i="4"/>
  <c r="Z22" i="4"/>
  <c r="Z70" i="4"/>
  <c r="Z36" i="4"/>
  <c r="Z11" i="4"/>
  <c r="Z82" i="4"/>
  <c r="Z35" i="4"/>
  <c r="Z65" i="4"/>
  <c r="Z71" i="4"/>
  <c r="Z42" i="4"/>
  <c r="Z73" i="4"/>
  <c r="Z30" i="4"/>
  <c r="Z10" i="4"/>
  <c r="Z8" i="4"/>
  <c r="Z88" i="4"/>
  <c r="Z74" i="4"/>
  <c r="Z75" i="4"/>
  <c r="Z87" i="4"/>
  <c r="Z76" i="4"/>
  <c r="Z53" i="4"/>
  <c r="Z77" i="4"/>
  <c r="Z20" i="4"/>
  <c r="Z86" i="4"/>
  <c r="Z83" i="4"/>
  <c r="Z78" i="4"/>
  <c r="Z79" i="4"/>
  <c r="Z12" i="4"/>
  <c r="Z85" i="4"/>
  <c r="Z80" i="4"/>
  <c r="Z54" i="4"/>
  <c r="Z23" i="4"/>
  <c r="Z50" i="4"/>
  <c r="Z15" i="4"/>
  <c r="Z46" i="4"/>
  <c r="Z38" i="4"/>
  <c r="Z32" i="4"/>
  <c r="Z43" i="4"/>
  <c r="Z21" i="4"/>
  <c r="Z16" i="4"/>
  <c r="Z39" i="4"/>
  <c r="Z4" i="4"/>
  <c r="Z45" i="4"/>
  <c r="Z47" i="4"/>
  <c r="Z7" i="4"/>
  <c r="Z18" i="4"/>
  <c r="Z37" i="4"/>
  <c r="Z9" i="4"/>
  <c r="Z3" i="4"/>
  <c r="Z14" i="4"/>
  <c r="Z44" i="4"/>
  <c r="Z24" i="4"/>
  <c r="Z6" i="4"/>
  <c r="Z55" i="4"/>
  <c r="Z56" i="4"/>
  <c r="Z27" i="4"/>
  <c r="Z60" i="4"/>
  <c r="Z64" i="4"/>
  <c r="Z61" i="4"/>
  <c r="Z81" i="4"/>
  <c r="Z63" i="4"/>
  <c r="Z59" i="4"/>
  <c r="Z25" i="4"/>
  <c r="Z72" i="4"/>
  <c r="Z49" i="4"/>
  <c r="Z57" i="4"/>
  <c r="Z19" i="4"/>
  <c r="Z52" i="4"/>
  <c r="Z58" i="4"/>
  <c r="Z28" i="4"/>
  <c r="Z62" i="4"/>
  <c r="Z34" i="4"/>
  <c r="Z29" i="4"/>
  <c r="Z66" i="4"/>
  <c r="Z33" i="4"/>
  <c r="AD3" i="4"/>
  <c r="AD75" i="4"/>
  <c r="AD48" i="4"/>
  <c r="AD16" i="4"/>
  <c r="AD55" i="4"/>
  <c r="AD74" i="4"/>
  <c r="AD36" i="4"/>
  <c r="AD85" i="4"/>
  <c r="AD66" i="4"/>
  <c r="AD22" i="4"/>
  <c r="AD46" i="4"/>
  <c r="AD6" i="4"/>
  <c r="AD11" i="4"/>
  <c r="AD64" i="4"/>
  <c r="AD28" i="4"/>
  <c r="AD65" i="4"/>
  <c r="AD73" i="4"/>
  <c r="AD31" i="4"/>
  <c r="AD26" i="4"/>
  <c r="AD43" i="4"/>
  <c r="AD24" i="4"/>
  <c r="AD70" i="4"/>
  <c r="AD47" i="4"/>
  <c r="AD62" i="4"/>
  <c r="AD61" i="4"/>
  <c r="AD81" i="4"/>
  <c r="AD32" i="4"/>
  <c r="AD67" i="4"/>
  <c r="AD38" i="4"/>
  <c r="AD53" i="4"/>
  <c r="AD14" i="4"/>
  <c r="AD17" i="4"/>
  <c r="AD18" i="4"/>
  <c r="AD5" i="4"/>
  <c r="AD9" i="4"/>
  <c r="AD58" i="4"/>
  <c r="AD45" i="4"/>
  <c r="AD10" i="4"/>
  <c r="AD44" i="4"/>
  <c r="AD20" i="4"/>
  <c r="AD69" i="4"/>
  <c r="AD41" i="4"/>
  <c r="AD29" i="4"/>
  <c r="AD63" i="4"/>
  <c r="AD27" i="4"/>
  <c r="AD15" i="4"/>
  <c r="AD54" i="4"/>
  <c r="AD83" i="4"/>
  <c r="AD37" i="4"/>
  <c r="AD8" i="4"/>
  <c r="AD4" i="4"/>
  <c r="AD59" i="4"/>
  <c r="AD35" i="4"/>
  <c r="AD82" i="4"/>
  <c r="AD60" i="4"/>
  <c r="AD23" i="4"/>
  <c r="AD52" i="4"/>
  <c r="AD33" i="4"/>
  <c r="AD21" i="4"/>
  <c r="AD49" i="4"/>
  <c r="AD84" i="4"/>
  <c r="AD80" i="4"/>
  <c r="AD7" i="4"/>
  <c r="AD34" i="4"/>
  <c r="AD71" i="4"/>
  <c r="AD77" i="4"/>
  <c r="AD13" i="4"/>
  <c r="AD79" i="4"/>
  <c r="AD42" i="4"/>
  <c r="AD12" i="4"/>
  <c r="AD78" i="4"/>
  <c r="AD50" i="4"/>
  <c r="AD72" i="4"/>
  <c r="AD68" i="4"/>
  <c r="AD19" i="4"/>
  <c r="AD88" i="4"/>
  <c r="AD25" i="4"/>
  <c r="AD86" i="4"/>
  <c r="AD51" i="4"/>
  <c r="AD87" i="4"/>
  <c r="AD76" i="4"/>
  <c r="AD39" i="4"/>
  <c r="AD30" i="4"/>
  <c r="AD57" i="4"/>
  <c r="AD56" i="4"/>
  <c r="AC67" i="4"/>
  <c r="AC21" i="4"/>
  <c r="AC38" i="4"/>
  <c r="AC15" i="4"/>
  <c r="AC59" i="4"/>
  <c r="AC48" i="4"/>
  <c r="AC13" i="4"/>
  <c r="AC85" i="4"/>
  <c r="AC76" i="4"/>
  <c r="AC45" i="4"/>
  <c r="AC8" i="4"/>
  <c r="AC58" i="4"/>
  <c r="AC74" i="4"/>
  <c r="AC10" i="4"/>
  <c r="AC75" i="4"/>
  <c r="AC61" i="4"/>
  <c r="AC55" i="4"/>
  <c r="AC20" i="4"/>
  <c r="AC35" i="4"/>
  <c r="AC54" i="4"/>
  <c r="AC73" i="4"/>
  <c r="AC43" i="4"/>
  <c r="AC53" i="4"/>
  <c r="AC6" i="4"/>
  <c r="AC23" i="4"/>
  <c r="AC24" i="4"/>
  <c r="AC39" i="4"/>
  <c r="AC4" i="4"/>
  <c r="AC5" i="4"/>
  <c r="AC60" i="4"/>
  <c r="AC32" i="4"/>
  <c r="AC84" i="4"/>
  <c r="AC27" i="4"/>
  <c r="AC83" i="4"/>
  <c r="AC12" i="4"/>
  <c r="AC7" i="4"/>
  <c r="AC65" i="4"/>
  <c r="AC29" i="4"/>
  <c r="AC34" i="4"/>
  <c r="AC71" i="4"/>
  <c r="AC64" i="4"/>
  <c r="AC47" i="4"/>
  <c r="AC51" i="4"/>
  <c r="AC63" i="4"/>
  <c r="AC69" i="4"/>
  <c r="AC79" i="4"/>
  <c r="AC33" i="4"/>
  <c r="AC88" i="4"/>
  <c r="AC42" i="4"/>
  <c r="AC87" i="4"/>
  <c r="AC26" i="4"/>
  <c r="AC78" i="4"/>
  <c r="AC72" i="4"/>
  <c r="AC25" i="4"/>
  <c r="AC66" i="4"/>
  <c r="AC9" i="4"/>
  <c r="AC19" i="4"/>
  <c r="AC22" i="4"/>
  <c r="AC68" i="4"/>
  <c r="AC37" i="4"/>
  <c r="AC14" i="4"/>
  <c r="AC11" i="4"/>
  <c r="AC82" i="4"/>
  <c r="AC80" i="4"/>
  <c r="AC50" i="4"/>
  <c r="AC77" i="4"/>
  <c r="AC86" i="4"/>
  <c r="AC46" i="4"/>
  <c r="AC16" i="4"/>
  <c r="AC30" i="4"/>
  <c r="AC62" i="4"/>
  <c r="AC3" i="4"/>
  <c r="AC52" i="4"/>
  <c r="AC49" i="4"/>
  <c r="AC81" i="4"/>
  <c r="AC41" i="4"/>
  <c r="AC28" i="4"/>
  <c r="AC70" i="4"/>
  <c r="AC17" i="4"/>
  <c r="AC57" i="4"/>
  <c r="AC18" i="4"/>
  <c r="AC31" i="4"/>
  <c r="AC36" i="4"/>
  <c r="AC56" i="4"/>
  <c r="AC44" i="4"/>
  <c r="Y81" i="4"/>
  <c r="Y72" i="4"/>
  <c r="Y69" i="4"/>
  <c r="Y38" i="4"/>
  <c r="Y11" i="4"/>
  <c r="Y48" i="4"/>
  <c r="Y12" i="4"/>
  <c r="Y25" i="4"/>
  <c r="Y64" i="4"/>
  <c r="Y63" i="4"/>
  <c r="Y5" i="4"/>
  <c r="Y30" i="4"/>
  <c r="Y18" i="4"/>
  <c r="Y53" i="4"/>
  <c r="Y67" i="4"/>
  <c r="Y6" i="4"/>
  <c r="Y15" i="4"/>
  <c r="Y28" i="4"/>
  <c r="Y43" i="4"/>
  <c r="Y51" i="4"/>
  <c r="Y55" i="4"/>
  <c r="Y56" i="4"/>
  <c r="Y31" i="4"/>
  <c r="Y45" i="4"/>
  <c r="Y60" i="4"/>
  <c r="Y39" i="4"/>
  <c r="Y27" i="4"/>
  <c r="Y65" i="4"/>
  <c r="Y52" i="4"/>
  <c r="Y21" i="4"/>
  <c r="Y41" i="4"/>
  <c r="Y47" i="4"/>
  <c r="Y24" i="4"/>
  <c r="Y46" i="4"/>
  <c r="Y22" i="4"/>
  <c r="Y66" i="4"/>
  <c r="Y82" i="4"/>
  <c r="Y70" i="4"/>
  <c r="Y35" i="4"/>
  <c r="Y26" i="4"/>
  <c r="Y36" i="4"/>
  <c r="Y71" i="4"/>
  <c r="Y34" i="4"/>
  <c r="Y73" i="4"/>
  <c r="Y62" i="4"/>
  <c r="Y88" i="4"/>
  <c r="Y74" i="4"/>
  <c r="Y16" i="4"/>
  <c r="Y75" i="4"/>
  <c r="Y68" i="4"/>
  <c r="Y87" i="4"/>
  <c r="Y76" i="4"/>
  <c r="Y58" i="4"/>
  <c r="Y42" i="4"/>
  <c r="Y77" i="4"/>
  <c r="Y50" i="4"/>
  <c r="Y86" i="4"/>
  <c r="Y78" i="4"/>
  <c r="Y19" i="4"/>
  <c r="Y83" i="4"/>
  <c r="Y79" i="4"/>
  <c r="Y85" i="4"/>
  <c r="Y8" i="4"/>
  <c r="Y80" i="4"/>
  <c r="Y10" i="4"/>
  <c r="Y4" i="4"/>
  <c r="Y20" i="4"/>
  <c r="Y57" i="4"/>
  <c r="Y29" i="4"/>
  <c r="Y9" i="4"/>
  <c r="Y3" i="4"/>
  <c r="Y44" i="4"/>
  <c r="Y23" i="4"/>
  <c r="Y84" i="4"/>
  <c r="Y61" i="4"/>
  <c r="Y17" i="4"/>
  <c r="Y13" i="4"/>
  <c r="Y49" i="4"/>
  <c r="Y37" i="4"/>
  <c r="Y33" i="4"/>
  <c r="Y59" i="4"/>
  <c r="Y7" i="4"/>
  <c r="Y14" i="4"/>
  <c r="Y54" i="4"/>
  <c r="Y32" i="4"/>
  <c r="X16" i="4"/>
  <c r="X45" i="4"/>
  <c r="X61" i="4"/>
  <c r="X29" i="4"/>
  <c r="X9" i="4"/>
  <c r="X33" i="4"/>
  <c r="X58" i="4"/>
  <c r="X60" i="4"/>
  <c r="X31" i="4"/>
  <c r="X46" i="4"/>
  <c r="X10" i="4"/>
  <c r="X39" i="4"/>
  <c r="X50" i="4"/>
  <c r="X79" i="4"/>
  <c r="X75" i="4"/>
  <c r="X71" i="4"/>
  <c r="X35" i="4"/>
  <c r="X86" i="4"/>
  <c r="X57" i="4"/>
  <c r="X42" i="4"/>
  <c r="X87" i="4"/>
  <c r="X20" i="4"/>
  <c r="X88" i="4"/>
  <c r="X4" i="4"/>
  <c r="X84" i="4"/>
  <c r="X78" i="4"/>
  <c r="X15" i="4"/>
  <c r="X3" i="4"/>
  <c r="X74" i="4"/>
  <c r="X67" i="4"/>
  <c r="X36" i="4"/>
  <c r="X34" i="4"/>
  <c r="X19" i="4"/>
  <c r="X43" i="4"/>
  <c r="X17" i="4"/>
  <c r="X48" i="4"/>
  <c r="X18" i="4"/>
  <c r="X26" i="4"/>
  <c r="X41" i="4"/>
  <c r="X11" i="4"/>
  <c r="X66" i="4"/>
  <c r="X13" i="4"/>
  <c r="X21" i="4"/>
  <c r="X69" i="4"/>
  <c r="X72" i="4"/>
  <c r="X22" i="4"/>
  <c r="X47" i="4"/>
  <c r="X49" i="4"/>
  <c r="X85" i="4"/>
  <c r="X52" i="4"/>
  <c r="X24" i="4"/>
  <c r="X70" i="4"/>
  <c r="X38" i="4"/>
  <c r="X76" i="4"/>
  <c r="X6" i="4"/>
  <c r="X73" i="4"/>
  <c r="X8" i="4"/>
  <c r="X83" i="4"/>
  <c r="X62" i="4"/>
  <c r="X44" i="4"/>
  <c r="X65" i="4"/>
  <c r="X55" i="4"/>
  <c r="X23" i="4"/>
  <c r="X28" i="4"/>
  <c r="X27" i="4"/>
  <c r="X53" i="4"/>
  <c r="X81" i="4"/>
  <c r="X30" i="4"/>
  <c r="X54" i="4"/>
  <c r="X80" i="4"/>
  <c r="X7" i="4"/>
  <c r="X56" i="4"/>
  <c r="X68" i="4"/>
  <c r="X82" i="4"/>
  <c r="X59" i="4"/>
  <c r="X77" i="4"/>
  <c r="X14" i="4"/>
  <c r="X12" i="4"/>
  <c r="X5" i="4"/>
  <c r="X25" i="4"/>
  <c r="X32" i="4"/>
  <c r="X51" i="4"/>
  <c r="X63" i="4"/>
  <c r="X37" i="4"/>
  <c r="X64" i="4"/>
  <c r="U83" i="4"/>
  <c r="U38" i="4"/>
  <c r="U79" i="4"/>
  <c r="U10" i="4"/>
  <c r="U71" i="4"/>
  <c r="U72" i="4"/>
  <c r="U88" i="4"/>
  <c r="U70" i="4"/>
  <c r="U20" i="4"/>
  <c r="U45" i="4"/>
  <c r="U59" i="4"/>
  <c r="U33" i="4"/>
  <c r="U46" i="4"/>
  <c r="U37" i="4"/>
  <c r="U4" i="4"/>
  <c r="U49" i="4"/>
  <c r="U47" i="4"/>
  <c r="U13" i="4"/>
  <c r="U21" i="4"/>
  <c r="U24" i="4"/>
  <c r="U60" i="4"/>
  <c r="U62" i="4"/>
  <c r="U51" i="4"/>
  <c r="U85" i="4"/>
  <c r="U81" i="4"/>
  <c r="U8" i="4"/>
  <c r="U5" i="4"/>
  <c r="U23" i="4"/>
  <c r="U80" i="4"/>
  <c r="U44" i="4"/>
  <c r="U7" i="4"/>
  <c r="U39" i="4"/>
  <c r="U25" i="4"/>
  <c r="U12" i="4"/>
  <c r="U61" i="4"/>
  <c r="U52" i="4"/>
  <c r="U76" i="4"/>
  <c r="U66" i="4"/>
  <c r="U48" i="4"/>
  <c r="U15" i="4"/>
  <c r="U14" i="4"/>
  <c r="U26" i="4"/>
  <c r="U78" i="4"/>
  <c r="U73" i="4"/>
  <c r="U50" i="4"/>
  <c r="U63" i="4"/>
  <c r="U22" i="4"/>
  <c r="U87" i="4"/>
  <c r="U32" i="4"/>
  <c r="U82" i="4"/>
  <c r="U64" i="4"/>
  <c r="U58" i="4"/>
  <c r="U29" i="4"/>
  <c r="U31" i="4"/>
  <c r="U65" i="4"/>
  <c r="U11" i="4"/>
  <c r="U69" i="4"/>
  <c r="U42" i="4"/>
  <c r="U43" i="4"/>
  <c r="U6" i="4"/>
  <c r="U34" i="4"/>
  <c r="U75" i="4"/>
  <c r="U54" i="4"/>
  <c r="U67" i="4"/>
  <c r="U36" i="4"/>
  <c r="U41" i="4"/>
  <c r="U86" i="4"/>
  <c r="U28" i="4"/>
  <c r="U35" i="4"/>
  <c r="U56" i="4"/>
  <c r="U57" i="4"/>
  <c r="U77" i="4"/>
  <c r="U18" i="4"/>
  <c r="U16" i="4"/>
  <c r="U3" i="4"/>
  <c r="U53" i="4"/>
  <c r="U19" i="4"/>
  <c r="U30" i="4"/>
  <c r="U68" i="4"/>
  <c r="U9" i="4"/>
  <c r="U74" i="4"/>
  <c r="U17" i="4"/>
  <c r="U27" i="4"/>
  <c r="U84" i="4"/>
  <c r="U55" i="4"/>
  <c r="V9" i="4"/>
  <c r="V30" i="4"/>
  <c r="V14" i="4"/>
  <c r="V36" i="4"/>
  <c r="V68" i="4"/>
  <c r="V35" i="4"/>
  <c r="V69" i="4"/>
  <c r="V26" i="4"/>
  <c r="V87" i="4"/>
  <c r="V15" i="4"/>
  <c r="V3" i="4"/>
  <c r="V52" i="4"/>
  <c r="V66" i="4"/>
  <c r="V76" i="4"/>
  <c r="V59" i="4"/>
  <c r="V83" i="4"/>
  <c r="V88" i="4"/>
  <c r="V70" i="4"/>
  <c r="V63" i="4"/>
  <c r="V4" i="4"/>
  <c r="V32" i="4"/>
  <c r="V11" i="4"/>
  <c r="V27" i="4"/>
  <c r="V16" i="4"/>
  <c r="V29" i="4"/>
  <c r="V20" i="4"/>
  <c r="V10" i="4"/>
  <c r="V22" i="4"/>
  <c r="V45" i="4"/>
  <c r="V38" i="4"/>
  <c r="V18" i="4"/>
  <c r="V41" i="4"/>
  <c r="V50" i="4"/>
  <c r="V17" i="4"/>
  <c r="V43" i="4"/>
  <c r="V39" i="4"/>
  <c r="V8" i="4"/>
  <c r="V46" i="4"/>
  <c r="V81" i="4"/>
  <c r="V23" i="4"/>
  <c r="V72" i="4"/>
  <c r="V47" i="4"/>
  <c r="V54" i="4"/>
  <c r="V7" i="4"/>
  <c r="V64" i="4"/>
  <c r="V31" i="4"/>
  <c r="V65" i="4"/>
  <c r="V12" i="4"/>
  <c r="V6" i="4"/>
  <c r="V13" i="4"/>
  <c r="V51" i="4"/>
  <c r="V25" i="4"/>
  <c r="V24" i="4"/>
  <c r="V84" i="4"/>
  <c r="V5" i="4"/>
  <c r="V55" i="4"/>
  <c r="V42" i="4"/>
  <c r="V37" i="4"/>
  <c r="V86" i="4"/>
  <c r="V78" i="4"/>
  <c r="V34" i="4"/>
  <c r="V62" i="4"/>
  <c r="V56" i="4"/>
  <c r="V19" i="4"/>
  <c r="V75" i="4"/>
  <c r="V79" i="4"/>
  <c r="V77" i="4"/>
  <c r="V44" i="4"/>
  <c r="V85" i="4"/>
  <c r="V80" i="4"/>
  <c r="V67" i="4"/>
  <c r="V53" i="4"/>
  <c r="V58" i="4"/>
  <c r="V73" i="4"/>
  <c r="V74" i="4"/>
  <c r="V48" i="4"/>
  <c r="V61" i="4"/>
  <c r="V60" i="4"/>
  <c r="V82" i="4"/>
  <c r="V71" i="4"/>
  <c r="V57" i="4"/>
  <c r="V49" i="4"/>
  <c r="V21" i="4"/>
  <c r="V33" i="4"/>
  <c r="V28" i="4"/>
  <c r="T75" i="4"/>
  <c r="T78" i="4"/>
  <c r="T34" i="4"/>
  <c r="T35" i="4"/>
  <c r="T15" i="4"/>
  <c r="T37" i="4"/>
  <c r="T74" i="4"/>
  <c r="T68" i="4"/>
  <c r="T48" i="4"/>
  <c r="T67" i="4"/>
  <c r="T57" i="4"/>
  <c r="T73" i="4"/>
  <c r="T9" i="4"/>
  <c r="T84" i="4"/>
  <c r="T41" i="4"/>
  <c r="T25" i="4"/>
  <c r="T10" i="4"/>
  <c r="T50" i="4"/>
  <c r="T30" i="4"/>
  <c r="T88" i="4"/>
  <c r="T71" i="4"/>
  <c r="T51" i="4"/>
  <c r="T53" i="4"/>
  <c r="T42" i="4"/>
  <c r="T76" i="4"/>
  <c r="T44" i="4"/>
  <c r="T26" i="4"/>
  <c r="T66" i="4"/>
  <c r="T87" i="4"/>
  <c r="T24" i="4"/>
  <c r="T33" i="4"/>
  <c r="T18" i="4"/>
  <c r="T59" i="4"/>
  <c r="T5" i="4"/>
  <c r="T6" i="4"/>
  <c r="T3" i="4"/>
  <c r="T12" i="4"/>
  <c r="T83" i="4"/>
  <c r="T7" i="4"/>
  <c r="T58" i="4"/>
  <c r="T80" i="4"/>
  <c r="T85" i="4"/>
  <c r="T32" i="4"/>
  <c r="T17" i="4"/>
  <c r="T55" i="4"/>
  <c r="T23" i="4"/>
  <c r="T60" i="4"/>
  <c r="T8" i="4"/>
  <c r="T77" i="4"/>
  <c r="T38" i="4"/>
  <c r="T36" i="4"/>
  <c r="T21" i="4"/>
  <c r="T61" i="4"/>
  <c r="T54" i="4"/>
  <c r="T56" i="4"/>
  <c r="T27" i="4"/>
  <c r="T19" i="4"/>
  <c r="T72" i="4"/>
  <c r="T11" i="4"/>
  <c r="T4" i="4"/>
  <c r="T31" i="4"/>
  <c r="T20" i="4"/>
  <c r="T81" i="4"/>
  <c r="T39" i="4"/>
  <c r="T70" i="4"/>
  <c r="T45" i="4"/>
  <c r="T65" i="4"/>
  <c r="T14" i="4"/>
  <c r="T64" i="4"/>
  <c r="T63" i="4"/>
  <c r="T43" i="4"/>
  <c r="T46" i="4"/>
  <c r="T16" i="4"/>
  <c r="T28" i="4"/>
  <c r="T49" i="4"/>
  <c r="T52" i="4"/>
  <c r="T79" i="4"/>
  <c r="T86" i="4"/>
  <c r="T62" i="4"/>
  <c r="T69" i="4"/>
  <c r="T13" i="4"/>
  <c r="T82" i="4"/>
  <c r="T22" i="4"/>
  <c r="T47" i="4"/>
  <c r="T29" i="4"/>
  <c r="R60" i="4"/>
  <c r="R36" i="4"/>
  <c r="R4" i="4"/>
  <c r="R17" i="4"/>
  <c r="R29" i="4"/>
  <c r="R3" i="4"/>
  <c r="R52" i="4"/>
  <c r="R30" i="4"/>
  <c r="R51" i="4"/>
  <c r="R44" i="4"/>
  <c r="R49" i="4"/>
  <c r="R25" i="4"/>
  <c r="R45" i="4"/>
  <c r="R14" i="4"/>
  <c r="R13" i="4"/>
  <c r="R31" i="4"/>
  <c r="R9" i="4"/>
  <c r="R5" i="4"/>
  <c r="R46" i="4"/>
  <c r="R38" i="4"/>
  <c r="R47" i="4"/>
  <c r="R21" i="4"/>
  <c r="R62" i="4"/>
  <c r="R63" i="4"/>
  <c r="R20" i="4"/>
  <c r="R8" i="4"/>
  <c r="R23" i="4"/>
  <c r="R50" i="4"/>
  <c r="R6" i="4"/>
  <c r="R7" i="4"/>
  <c r="R37" i="4"/>
  <c r="R12" i="4"/>
  <c r="R16" i="4"/>
  <c r="R54" i="4"/>
  <c r="R26" i="4"/>
  <c r="R48" i="4"/>
  <c r="R24" i="4"/>
  <c r="R65" i="4"/>
  <c r="R72" i="4"/>
  <c r="R55" i="4"/>
  <c r="R59" i="4"/>
  <c r="R27" i="4"/>
  <c r="R57" i="4"/>
  <c r="R19" i="4"/>
  <c r="R58" i="4"/>
  <c r="R34" i="4"/>
  <c r="R66" i="4"/>
  <c r="R67" i="4"/>
  <c r="R68" i="4"/>
  <c r="R10" i="4"/>
  <c r="R56" i="4"/>
  <c r="R69" i="4"/>
  <c r="R22" i="4"/>
  <c r="R70" i="4"/>
  <c r="R53" i="4"/>
  <c r="R11" i="4"/>
  <c r="R35" i="4"/>
  <c r="R71" i="4"/>
  <c r="R39" i="4"/>
  <c r="R43" i="4"/>
  <c r="R73" i="4"/>
  <c r="R74" i="4"/>
  <c r="R75" i="4"/>
  <c r="R76" i="4"/>
  <c r="R77" i="4"/>
  <c r="R78" i="4"/>
  <c r="R79" i="4"/>
  <c r="R80" i="4"/>
  <c r="R81" i="4"/>
  <c r="R61" i="4"/>
  <c r="R82" i="4"/>
  <c r="R83" i="4"/>
  <c r="R18" i="4"/>
  <c r="R32" i="4"/>
  <c r="R84" i="4"/>
  <c r="R85" i="4"/>
  <c r="R64" i="4"/>
  <c r="R86" i="4"/>
  <c r="R87" i="4"/>
  <c r="R41" i="4"/>
  <c r="R88" i="4"/>
  <c r="R15" i="4"/>
  <c r="R28" i="4"/>
  <c r="R42" i="4"/>
  <c r="R33" i="4"/>
  <c r="P5" i="4"/>
  <c r="P18" i="4"/>
  <c r="P87" i="4"/>
  <c r="P60" i="4"/>
  <c r="P63" i="4"/>
  <c r="P82" i="4"/>
  <c r="P57" i="4"/>
  <c r="P26" i="4"/>
  <c r="P25" i="4"/>
  <c r="P32" i="4"/>
  <c r="P12" i="4"/>
  <c r="P19" i="4"/>
  <c r="P27" i="4"/>
  <c r="P61" i="4"/>
  <c r="P43" i="4"/>
  <c r="P53" i="4"/>
  <c r="P56" i="4"/>
  <c r="P67" i="4"/>
  <c r="P4" i="4"/>
  <c r="P30" i="4"/>
  <c r="P41" i="4"/>
  <c r="P31" i="4"/>
  <c r="P86" i="4"/>
  <c r="P50" i="4"/>
  <c r="P62" i="4"/>
  <c r="P58" i="4"/>
  <c r="P11" i="4"/>
  <c r="P48" i="4"/>
  <c r="P38" i="4"/>
  <c r="P8" i="4"/>
  <c r="P64" i="4"/>
  <c r="P77" i="4"/>
  <c r="P84" i="4"/>
  <c r="P17" i="4"/>
  <c r="P7" i="4"/>
  <c r="P24" i="4"/>
  <c r="P55" i="4"/>
  <c r="P14" i="4"/>
  <c r="P52" i="4"/>
  <c r="P66" i="4"/>
  <c r="P75" i="4"/>
  <c r="P54" i="4"/>
  <c r="P21" i="4"/>
  <c r="P15" i="4"/>
  <c r="P68" i="4"/>
  <c r="P51" i="4"/>
  <c r="P35" i="4"/>
  <c r="P79" i="4"/>
  <c r="P20" i="4"/>
  <c r="P45" i="4"/>
  <c r="P69" i="4"/>
  <c r="P88" i="4"/>
  <c r="P44" i="4"/>
  <c r="P76" i="4"/>
  <c r="P42" i="4"/>
  <c r="P80" i="4"/>
  <c r="P22" i="4"/>
  <c r="P83" i="4"/>
  <c r="P85" i="4"/>
  <c r="P34" i="4"/>
  <c r="P59" i="4"/>
  <c r="P46" i="4"/>
  <c r="P3" i="4"/>
  <c r="P39" i="4"/>
  <c r="P81" i="4"/>
  <c r="P6" i="4"/>
  <c r="P33" i="4"/>
  <c r="P23" i="4"/>
  <c r="P65" i="4"/>
  <c r="P29" i="4"/>
  <c r="P73" i="4"/>
  <c r="P70" i="4"/>
  <c r="P9" i="4"/>
  <c r="P71" i="4"/>
  <c r="P37" i="4"/>
  <c r="P10" i="4"/>
  <c r="P16" i="4"/>
  <c r="P49" i="4"/>
  <c r="P78" i="4"/>
  <c r="P13" i="4"/>
  <c r="P47" i="4"/>
  <c r="P74" i="4"/>
  <c r="P36" i="4"/>
  <c r="P28" i="4"/>
  <c r="P72" i="4"/>
  <c r="Q66" i="4"/>
  <c r="Q52" i="4"/>
  <c r="Q6" i="4"/>
  <c r="Q27" i="4"/>
  <c r="Q38" i="4"/>
  <c r="Q34" i="4"/>
  <c r="Q86" i="4"/>
  <c r="Q37" i="4"/>
  <c r="Q67" i="4"/>
  <c r="Q50" i="4"/>
  <c r="Q54" i="4"/>
  <c r="Q24" i="4"/>
  <c r="Q44" i="4"/>
  <c r="Q68" i="4"/>
  <c r="Q53" i="4"/>
  <c r="Q18" i="4"/>
  <c r="Q30" i="4"/>
  <c r="Q69" i="4"/>
  <c r="Q22" i="4"/>
  <c r="Q3" i="4"/>
  <c r="Q25" i="4"/>
  <c r="Q9" i="4"/>
  <c r="Q49" i="4"/>
  <c r="Q15" i="4"/>
  <c r="Q75" i="4"/>
  <c r="Q5" i="4"/>
  <c r="Q45" i="4"/>
  <c r="Q70" i="4"/>
  <c r="Q12" i="4"/>
  <c r="Q65" i="4"/>
  <c r="Q47" i="4"/>
  <c r="Q7" i="4"/>
  <c r="Q78" i="4"/>
  <c r="Q35" i="4"/>
  <c r="Q17" i="4"/>
  <c r="Q72" i="4"/>
  <c r="Q23" i="4"/>
  <c r="Q36" i="4"/>
  <c r="Q46" i="4"/>
  <c r="Q11" i="4"/>
  <c r="Q8" i="4"/>
  <c r="Q4" i="4"/>
  <c r="Q62" i="4"/>
  <c r="Q71" i="4"/>
  <c r="Q82" i="4"/>
  <c r="Q41" i="4"/>
  <c r="Q60" i="4"/>
  <c r="Q43" i="4"/>
  <c r="Q76" i="4"/>
  <c r="Q39" i="4"/>
  <c r="Q77" i="4"/>
  <c r="Q20" i="4"/>
  <c r="Q81" i="4"/>
  <c r="Q16" i="4"/>
  <c r="Q42" i="4"/>
  <c r="Q32" i="4"/>
  <c r="Q73" i="4"/>
  <c r="Q10" i="4"/>
  <c r="Q14" i="4"/>
  <c r="Q31" i="4"/>
  <c r="Q13" i="4"/>
  <c r="Q21" i="4"/>
  <c r="Q59" i="4"/>
  <c r="Q51" i="4"/>
  <c r="Q74" i="4"/>
  <c r="Q87" i="4"/>
  <c r="Q85" i="4"/>
  <c r="Q80" i="4"/>
  <c r="Q88" i="4"/>
  <c r="Q79" i="4"/>
  <c r="Q29" i="4"/>
  <c r="Q33" i="4"/>
  <c r="Q26" i="4"/>
  <c r="Q55" i="4"/>
  <c r="Q58" i="4"/>
  <c r="Q84" i="4"/>
  <c r="Q56" i="4"/>
  <c r="Q57" i="4"/>
  <c r="Q83" i="4"/>
  <c r="Q48" i="4"/>
  <c r="Q19" i="4"/>
  <c r="Q61" i="4"/>
  <c r="Q63" i="4"/>
  <c r="Q64" i="4"/>
  <c r="Q28" i="4"/>
  <c r="O71" i="4"/>
  <c r="O39" i="4"/>
  <c r="O11" i="4"/>
  <c r="O7" i="4"/>
  <c r="O81" i="4"/>
  <c r="O32" i="4"/>
  <c r="O35" i="4"/>
  <c r="O49" i="4"/>
  <c r="O46" i="4"/>
  <c r="O31" i="4"/>
  <c r="O12" i="4"/>
  <c r="O43" i="4"/>
  <c r="O17" i="4"/>
  <c r="O74" i="4"/>
  <c r="O59" i="4"/>
  <c r="O87" i="4"/>
  <c r="O28" i="4"/>
  <c r="O15" i="4"/>
  <c r="O53" i="4"/>
  <c r="O18" i="4"/>
  <c r="O48" i="4"/>
  <c r="O21" i="4"/>
  <c r="O70" i="4"/>
  <c r="O3" i="4"/>
  <c r="O65" i="4"/>
  <c r="O75" i="4"/>
  <c r="O25" i="4"/>
  <c r="O85" i="4"/>
  <c r="O51" i="4"/>
  <c r="O78" i="4"/>
  <c r="O24" i="4"/>
  <c r="O52" i="4"/>
  <c r="O10" i="4"/>
  <c r="O22" i="4"/>
  <c r="O80" i="4"/>
  <c r="O30" i="4"/>
  <c r="O73" i="4"/>
  <c r="O33" i="4"/>
  <c r="O83" i="4"/>
  <c r="O29" i="4"/>
  <c r="O16" i="4"/>
  <c r="O69" i="4"/>
  <c r="O79" i="4"/>
  <c r="O8" i="4"/>
  <c r="O77" i="4"/>
  <c r="O5" i="4"/>
  <c r="O88" i="4"/>
  <c r="O26" i="4"/>
  <c r="O54" i="4"/>
  <c r="O68" i="4"/>
  <c r="O9" i="4"/>
  <c r="O41" i="4"/>
  <c r="O66" i="4"/>
  <c r="O50" i="4"/>
  <c r="O47" i="4"/>
  <c r="O20" i="4"/>
  <c r="O23" i="4"/>
  <c r="O61" i="4"/>
  <c r="O37" i="4"/>
  <c r="O76" i="4"/>
  <c r="O56" i="4"/>
  <c r="O86" i="4"/>
  <c r="O4" i="4"/>
  <c r="O58" i="4"/>
  <c r="O14" i="4"/>
  <c r="O67" i="4"/>
  <c r="O6" i="4"/>
  <c r="O13" i="4"/>
  <c r="O42" i="4"/>
  <c r="O60" i="4"/>
  <c r="O44" i="4"/>
  <c r="O34" i="4"/>
  <c r="O19" i="4"/>
  <c r="O72" i="4"/>
  <c r="O57" i="4"/>
  <c r="O82" i="4"/>
  <c r="O27" i="4"/>
  <c r="O63" i="4"/>
  <c r="O64" i="4"/>
  <c r="O84" i="4"/>
  <c r="O38" i="4"/>
  <c r="O62" i="4"/>
  <c r="O45" i="4"/>
  <c r="O36" i="4"/>
  <c r="O55" i="4"/>
  <c r="L17" i="4"/>
  <c r="L42" i="4"/>
  <c r="L77" i="4"/>
  <c r="L18" i="4"/>
  <c r="L76" i="4"/>
  <c r="L88" i="4"/>
  <c r="L29" i="4"/>
  <c r="L9" i="4"/>
  <c r="L75" i="4"/>
  <c r="L5" i="4"/>
  <c r="L74" i="4"/>
  <c r="L14" i="4"/>
  <c r="L73" i="4"/>
  <c r="L34" i="4"/>
  <c r="L39" i="4"/>
  <c r="L4" i="4"/>
  <c r="L36" i="4"/>
  <c r="L46" i="4"/>
  <c r="L38" i="4"/>
  <c r="L71" i="4"/>
  <c r="L35" i="4"/>
  <c r="L13" i="4"/>
  <c r="L16" i="4"/>
  <c r="L61" i="4"/>
  <c r="L70" i="4"/>
  <c r="L11" i="4"/>
  <c r="L84" i="4"/>
  <c r="L22" i="4"/>
  <c r="L41" i="4"/>
  <c r="L51" i="4"/>
  <c r="L69" i="4"/>
  <c r="L53" i="4"/>
  <c r="L68" i="4"/>
  <c r="L54" i="4"/>
  <c r="L6" i="4"/>
  <c r="L15" i="4"/>
  <c r="L67" i="4"/>
  <c r="L60" i="4"/>
  <c r="L27" i="4"/>
  <c r="L32" i="4"/>
  <c r="L55" i="4"/>
  <c r="L10" i="4"/>
  <c r="L45" i="4"/>
  <c r="L82" i="4"/>
  <c r="L66" i="4"/>
  <c r="L31" i="4"/>
  <c r="L24" i="4"/>
  <c r="L48" i="4"/>
  <c r="L30" i="4"/>
  <c r="L3" i="4"/>
  <c r="L56" i="4"/>
  <c r="L52" i="4"/>
  <c r="L12" i="4"/>
  <c r="L7" i="4"/>
  <c r="L23" i="4"/>
  <c r="L8" i="4"/>
  <c r="L58" i="4"/>
  <c r="L47" i="4"/>
  <c r="L26" i="4"/>
  <c r="L49" i="4"/>
  <c r="L44" i="4"/>
  <c r="L37" i="4"/>
  <c r="L72" i="4"/>
  <c r="L25" i="4"/>
  <c r="L33" i="4"/>
  <c r="L20" i="4"/>
  <c r="L19" i="4"/>
  <c r="L81" i="4"/>
  <c r="L62" i="4"/>
  <c r="L43" i="4"/>
  <c r="L59" i="4"/>
  <c r="L57" i="4"/>
  <c r="L21" i="4"/>
  <c r="L85" i="4"/>
  <c r="L63" i="4"/>
  <c r="L50" i="4"/>
  <c r="L80" i="4"/>
  <c r="L79" i="4"/>
  <c r="L86" i="4"/>
  <c r="L64" i="4"/>
  <c r="L78" i="4"/>
  <c r="L87" i="4"/>
  <c r="L28" i="4"/>
  <c r="L65" i="4"/>
  <c r="L83" i="4"/>
  <c r="K48" i="4"/>
  <c r="K6" i="4"/>
  <c r="K83" i="4"/>
  <c r="K23" i="4"/>
  <c r="K11" i="4"/>
  <c r="K60" i="4"/>
  <c r="K85" i="4"/>
  <c r="K38" i="4"/>
  <c r="K67" i="4"/>
  <c r="K76" i="4"/>
  <c r="K28" i="4"/>
  <c r="K71" i="4"/>
  <c r="K55" i="4"/>
  <c r="K17" i="4"/>
  <c r="K77" i="4"/>
  <c r="K7" i="4"/>
  <c r="K27" i="4"/>
  <c r="K47" i="4"/>
  <c r="K59" i="4"/>
  <c r="K12" i="4"/>
  <c r="K81" i="4"/>
  <c r="K70" i="4"/>
  <c r="K35" i="4"/>
  <c r="K65" i="4"/>
  <c r="K5" i="4"/>
  <c r="K66" i="4"/>
  <c r="K79" i="4"/>
  <c r="K14" i="4"/>
  <c r="K74" i="4"/>
  <c r="K84" i="4"/>
  <c r="K18" i="4"/>
  <c r="K26" i="4"/>
  <c r="K56" i="4"/>
  <c r="K37" i="4"/>
  <c r="K34" i="4"/>
  <c r="K33" i="4"/>
  <c r="K46" i="4"/>
  <c r="K50" i="4"/>
  <c r="K29" i="4"/>
  <c r="K52" i="4"/>
  <c r="K32" i="4"/>
  <c r="K42" i="4"/>
  <c r="K15" i="4"/>
  <c r="K20" i="4"/>
  <c r="K4" i="4"/>
  <c r="K51" i="4"/>
  <c r="K63" i="4"/>
  <c r="K73" i="4"/>
  <c r="K88" i="4"/>
  <c r="K19" i="4"/>
  <c r="K9" i="4"/>
  <c r="K86" i="4"/>
  <c r="K22" i="4"/>
  <c r="K21" i="4"/>
  <c r="K75" i="4"/>
  <c r="K49" i="4"/>
  <c r="K45" i="4"/>
  <c r="K53" i="4"/>
  <c r="K44" i="4"/>
  <c r="K3" i="4"/>
  <c r="K30" i="4"/>
  <c r="K69" i="4"/>
  <c r="K16" i="4"/>
  <c r="K41" i="4"/>
  <c r="K54" i="4"/>
  <c r="K82" i="4"/>
  <c r="K57" i="4"/>
  <c r="K13" i="4"/>
  <c r="K72" i="4"/>
  <c r="K87" i="4"/>
  <c r="K61" i="4"/>
  <c r="K68" i="4"/>
  <c r="K58" i="4"/>
  <c r="K62" i="4"/>
  <c r="K80" i="4"/>
  <c r="K43" i="4"/>
  <c r="K39" i="4"/>
  <c r="K64" i="4"/>
  <c r="K24" i="4"/>
  <c r="K10" i="4"/>
  <c r="K31" i="4"/>
  <c r="K36" i="4"/>
  <c r="K78" i="4"/>
  <c r="K25" i="4"/>
  <c r="K8" i="4"/>
  <c r="J11" i="4"/>
  <c r="J23" i="4"/>
  <c r="J84" i="4"/>
  <c r="J10" i="4"/>
  <c r="J7" i="4"/>
  <c r="J43" i="4"/>
  <c r="J71" i="4"/>
  <c r="J72" i="4"/>
  <c r="J12" i="4"/>
  <c r="J76" i="4"/>
  <c r="J79" i="4"/>
  <c r="J13" i="4"/>
  <c r="J35" i="4"/>
  <c r="J18" i="4"/>
  <c r="J9" i="4"/>
  <c r="J88" i="4"/>
  <c r="J15" i="4"/>
  <c r="J82" i="4"/>
  <c r="J25" i="4"/>
  <c r="J70" i="4"/>
  <c r="J50" i="4"/>
  <c r="J17" i="4"/>
  <c r="J30" i="4"/>
  <c r="J22" i="4"/>
  <c r="J86" i="4"/>
  <c r="J69" i="4"/>
  <c r="J80" i="4"/>
  <c r="J24" i="4"/>
  <c r="J41" i="4"/>
  <c r="J49" i="4"/>
  <c r="J54" i="4"/>
  <c r="J68" i="4"/>
  <c r="J65" i="4"/>
  <c r="J31" i="4"/>
  <c r="J4" i="4"/>
  <c r="J27" i="4"/>
  <c r="J6" i="4"/>
  <c r="J60" i="4"/>
  <c r="J44" i="4"/>
  <c r="J14" i="4"/>
  <c r="J20" i="4"/>
  <c r="J51" i="4"/>
  <c r="J32" i="4"/>
  <c r="J53" i="4"/>
  <c r="J59" i="4"/>
  <c r="J83" i="4"/>
  <c r="J3" i="4"/>
  <c r="J29" i="4"/>
  <c r="J45" i="4"/>
  <c r="J33" i="4"/>
  <c r="J81" i="4"/>
  <c r="J5" i="4"/>
  <c r="J73" i="4"/>
  <c r="J19" i="4"/>
  <c r="J67" i="4"/>
  <c r="J34" i="4"/>
  <c r="J47" i="4"/>
  <c r="J38" i="4"/>
  <c r="J37" i="4"/>
  <c r="J66" i="4"/>
  <c r="J26" i="4"/>
  <c r="J28" i="4"/>
  <c r="J52" i="4"/>
  <c r="J58" i="4"/>
  <c r="J46" i="4"/>
  <c r="J77" i="4"/>
  <c r="J85" i="4"/>
  <c r="J64" i="4"/>
  <c r="J78" i="4"/>
  <c r="J63" i="4"/>
  <c r="J74" i="4"/>
  <c r="J39" i="4"/>
  <c r="J21" i="4"/>
  <c r="J42" i="4"/>
  <c r="J48" i="4"/>
  <c r="J36" i="4"/>
  <c r="J56" i="4"/>
  <c r="J87" i="4"/>
  <c r="J62" i="4"/>
  <c r="J16" i="4"/>
  <c r="J75" i="4"/>
  <c r="J61" i="4"/>
  <c r="J8" i="4"/>
  <c r="J55" i="4"/>
  <c r="J57" i="4"/>
  <c r="J12" i="58"/>
  <c r="AB48" i="58"/>
  <c r="AB6" i="58"/>
  <c r="AA6" i="58"/>
  <c r="AA48" i="58"/>
  <c r="Z6" i="58"/>
  <c r="Z48" i="58"/>
  <c r="AC48" i="58"/>
  <c r="AC6" i="58"/>
  <c r="Y48" i="58"/>
  <c r="Y6" i="58"/>
  <c r="X6" i="58"/>
  <c r="X48" i="58"/>
  <c r="U6" i="58"/>
  <c r="U48" i="58"/>
  <c r="V6" i="58"/>
  <c r="V48" i="58"/>
  <c r="T6" i="58"/>
  <c r="T48" i="58"/>
  <c r="R6" i="58"/>
  <c r="R48" i="58"/>
  <c r="P48" i="58"/>
  <c r="P6" i="58"/>
  <c r="Q6" i="58"/>
  <c r="Q48" i="58"/>
  <c r="O48" i="58"/>
  <c r="O6" i="58"/>
  <c r="L6" i="58"/>
  <c r="L48" i="58"/>
  <c r="K6" i="58"/>
  <c r="K48" i="58"/>
  <c r="J6" i="58"/>
  <c r="J48" i="58"/>
  <c r="AD6" i="58"/>
  <c r="AD48" i="58"/>
  <c r="AB27" i="58"/>
  <c r="AA27" i="58"/>
  <c r="AD27" i="58"/>
  <c r="AC27" i="58"/>
  <c r="X27" i="58"/>
  <c r="U27" i="58"/>
  <c r="V27" i="58"/>
  <c r="T27" i="58"/>
  <c r="R27" i="58"/>
  <c r="P27" i="58"/>
  <c r="Q27" i="58"/>
  <c r="O27" i="58"/>
  <c r="L27" i="58"/>
  <c r="K27" i="58"/>
  <c r="J27" i="58"/>
  <c r="Z27" i="58"/>
  <c r="Y27" i="58"/>
  <c r="AB7" i="58"/>
  <c r="AA7" i="58"/>
  <c r="Z7" i="58"/>
  <c r="AD7" i="58"/>
  <c r="AC7" i="58"/>
  <c r="Y7" i="58"/>
  <c r="X7" i="58"/>
  <c r="U7" i="58"/>
  <c r="V7" i="58"/>
  <c r="T7" i="58"/>
  <c r="R7" i="58"/>
  <c r="P7" i="58"/>
  <c r="Q7" i="58"/>
  <c r="O7" i="58"/>
  <c r="L7" i="58"/>
  <c r="K7" i="58"/>
  <c r="J7" i="58"/>
  <c r="D7" i="58" s="1"/>
  <c r="E7" i="58" s="1" a="1"/>
  <c r="E7" i="58" s="1"/>
  <c r="AC35" i="58"/>
  <c r="AA35" i="58"/>
  <c r="Y35" i="58"/>
  <c r="X35" i="58"/>
  <c r="V35" i="58"/>
  <c r="R35" i="58"/>
  <c r="Q43" i="58"/>
  <c r="AB43" i="58"/>
  <c r="AB15" i="58"/>
  <c r="AA15" i="58"/>
  <c r="AA43" i="58"/>
  <c r="Z43" i="58"/>
  <c r="Z15" i="58"/>
  <c r="AD43" i="58"/>
  <c r="AD15" i="58"/>
  <c r="AC15" i="58"/>
  <c r="AC43" i="58"/>
  <c r="Y15" i="58"/>
  <c r="Y43" i="58"/>
  <c r="X43" i="58"/>
  <c r="X15" i="58"/>
  <c r="U15" i="58"/>
  <c r="U43" i="58"/>
  <c r="V43" i="58"/>
  <c r="V15" i="58"/>
  <c r="T43" i="58"/>
  <c r="T15" i="58"/>
  <c r="R15" i="58"/>
  <c r="R43" i="58"/>
  <c r="P43" i="58"/>
  <c r="P15" i="58"/>
  <c r="Q15" i="58"/>
  <c r="O43" i="58"/>
  <c r="O15" i="58"/>
  <c r="L43" i="58"/>
  <c r="L15" i="58"/>
  <c r="K15" i="58"/>
  <c r="K43" i="58"/>
  <c r="J43" i="58"/>
  <c r="D43" i="58" s="1"/>
  <c r="E43" i="58" s="1" a="1"/>
  <c r="E43" i="58" s="1"/>
  <c r="J15" i="58"/>
  <c r="D15" i="58" s="1"/>
  <c r="E15" i="58" s="1" a="1"/>
  <c r="E15" i="58" s="1"/>
  <c r="AB35" i="58"/>
  <c r="Z35" i="58"/>
  <c r="AD35" i="58"/>
  <c r="U35" i="58"/>
  <c r="T35" i="58"/>
  <c r="P35" i="58"/>
  <c r="Q35" i="58"/>
  <c r="L35" i="58"/>
  <c r="K35" i="58"/>
  <c r="J35" i="58"/>
  <c r="O44" i="58"/>
  <c r="O35" i="58"/>
  <c r="AA44" i="58"/>
  <c r="Z44" i="58"/>
  <c r="X44" i="58"/>
  <c r="P44" i="58"/>
  <c r="Q44" i="58"/>
  <c r="AB44" i="58"/>
  <c r="AD44" i="58"/>
  <c r="AC44" i="58"/>
  <c r="U44" i="58"/>
  <c r="V44" i="58"/>
  <c r="T44" i="58"/>
  <c r="J44" i="58"/>
  <c r="K44" i="58"/>
  <c r="Y44" i="58"/>
  <c r="R44" i="58"/>
  <c r="L44" i="58"/>
  <c r="AB47" i="58"/>
  <c r="AA47" i="58"/>
  <c r="Z47" i="58"/>
  <c r="AD47" i="58"/>
  <c r="AC47" i="58"/>
  <c r="Y47" i="58"/>
  <c r="X47" i="58"/>
  <c r="U47" i="58"/>
  <c r="V47" i="58"/>
  <c r="T47" i="58"/>
  <c r="R47" i="58"/>
  <c r="P47" i="58"/>
  <c r="Q47" i="58"/>
  <c r="O47" i="58"/>
  <c r="L47" i="58"/>
  <c r="K47" i="58"/>
  <c r="J47" i="58"/>
  <c r="U3" i="58"/>
  <c r="U58" i="58"/>
  <c r="U57" i="58"/>
  <c r="U56" i="58"/>
  <c r="U55" i="58"/>
  <c r="U50" i="58"/>
  <c r="U46" i="58"/>
  <c r="U28" i="58"/>
  <c r="U20" i="58"/>
  <c r="U12" i="58"/>
  <c r="U33" i="58"/>
  <c r="U38" i="58"/>
  <c r="U14" i="58"/>
  <c r="U22" i="58"/>
  <c r="U10" i="58"/>
  <c r="U31" i="58"/>
  <c r="U16" i="58"/>
  <c r="U41" i="58"/>
  <c r="U17" i="58"/>
  <c r="U40" i="58"/>
  <c r="U54" i="58"/>
  <c r="U4" i="58"/>
  <c r="U5" i="58"/>
  <c r="U45" i="58"/>
  <c r="U24" i="58"/>
  <c r="U53" i="58"/>
  <c r="U21" i="58"/>
  <c r="U26" i="58"/>
  <c r="U11" i="58"/>
  <c r="U49" i="58"/>
  <c r="U42" i="58"/>
  <c r="U32" i="58"/>
  <c r="U19" i="58"/>
  <c r="U52" i="58"/>
  <c r="U73" i="58"/>
  <c r="U72" i="58"/>
  <c r="U36" i="58"/>
  <c r="U71" i="58"/>
  <c r="U70" i="58"/>
  <c r="U69" i="58"/>
  <c r="U68" i="58"/>
  <c r="U13" i="58"/>
  <c r="U23" i="58"/>
  <c r="U29" i="58"/>
  <c r="U18" i="58"/>
  <c r="U25" i="58"/>
  <c r="U8" i="58"/>
  <c r="U67" i="58"/>
  <c r="U39" i="58"/>
  <c r="U66" i="58"/>
  <c r="U65" i="58"/>
  <c r="U64" i="58"/>
  <c r="U63" i="58"/>
  <c r="U37" i="58"/>
  <c r="U62" i="58"/>
  <c r="U34" i="58"/>
  <c r="U61" i="58"/>
  <c r="U51" i="58"/>
  <c r="U60" i="58"/>
  <c r="U59" i="58"/>
  <c r="U9" i="58"/>
  <c r="V22" i="58"/>
  <c r="V33" i="58"/>
  <c r="V38" i="58"/>
  <c r="V45" i="58"/>
  <c r="V54" i="58"/>
  <c r="V28" i="58"/>
  <c r="V56" i="58"/>
  <c r="V59" i="58"/>
  <c r="V62" i="58"/>
  <c r="V66" i="58"/>
  <c r="V71" i="58"/>
  <c r="V42" i="58"/>
  <c r="V18" i="58"/>
  <c r="V32" i="58"/>
  <c r="V3" i="58"/>
  <c r="V19" i="58"/>
  <c r="V40" i="58"/>
  <c r="V11" i="58"/>
  <c r="V12" i="58"/>
  <c r="V23" i="58"/>
  <c r="V13" i="58"/>
  <c r="V5" i="58"/>
  <c r="V17" i="58"/>
  <c r="V50" i="58"/>
  <c r="V9" i="58"/>
  <c r="V51" i="58"/>
  <c r="V37" i="58"/>
  <c r="V39" i="58"/>
  <c r="V52" i="58"/>
  <c r="V46" i="58"/>
  <c r="V58" i="58"/>
  <c r="V60" i="58"/>
  <c r="V63" i="58"/>
  <c r="V68" i="58"/>
  <c r="V36" i="58"/>
  <c r="V31" i="58"/>
  <c r="V67" i="58"/>
  <c r="V8" i="58"/>
  <c r="V25" i="58"/>
  <c r="V29" i="58"/>
  <c r="V53" i="58"/>
  <c r="V14" i="58"/>
  <c r="V4" i="58"/>
  <c r="V41" i="58"/>
  <c r="V55" i="58"/>
  <c r="V34" i="58"/>
  <c r="V64" i="58"/>
  <c r="V69" i="58"/>
  <c r="V72" i="58"/>
  <c r="V20" i="58"/>
  <c r="V26" i="58"/>
  <c r="V21" i="58"/>
  <c r="V10" i="58"/>
  <c r="V24" i="58"/>
  <c r="V49" i="58"/>
  <c r="V16" i="58"/>
  <c r="V57" i="58"/>
  <c r="V61" i="58"/>
  <c r="V65" i="58"/>
  <c r="V70" i="58"/>
  <c r="V73" i="58"/>
  <c r="P61" i="58"/>
  <c r="P59" i="58"/>
  <c r="P50" i="58"/>
  <c r="P31" i="58"/>
  <c r="P32" i="58"/>
  <c r="P18" i="58"/>
  <c r="P11" i="58"/>
  <c r="P58" i="58"/>
  <c r="P49" i="58"/>
  <c r="P22" i="58"/>
  <c r="P21" i="58"/>
  <c r="P13" i="58"/>
  <c r="P45" i="58"/>
  <c r="P54" i="58"/>
  <c r="P55" i="58"/>
  <c r="P38" i="58"/>
  <c r="P71" i="58"/>
  <c r="P65" i="58"/>
  <c r="P3" i="58"/>
  <c r="P53" i="58"/>
  <c r="P29" i="58"/>
  <c r="P12" i="58"/>
  <c r="P8" i="58"/>
  <c r="P42" i="58"/>
  <c r="P26" i="58"/>
  <c r="P23" i="58"/>
  <c r="P24" i="58"/>
  <c r="P56" i="58"/>
  <c r="P60" i="58"/>
  <c r="P62" i="58"/>
  <c r="P4" i="58"/>
  <c r="P52" i="58"/>
  <c r="P16" i="58"/>
  <c r="P36" i="58"/>
  <c r="P46" i="58"/>
  <c r="P66" i="58"/>
  <c r="P10" i="58"/>
  <c r="P37" i="58"/>
  <c r="P70" i="58"/>
  <c r="P5" i="58"/>
  <c r="P69" i="58"/>
  <c r="P41" i="58"/>
  <c r="P67" i="58"/>
  <c r="P68" i="58"/>
  <c r="P64" i="58"/>
  <c r="P34" i="58"/>
  <c r="P57" i="58"/>
  <c r="P19" i="58"/>
  <c r="P33" i="58"/>
  <c r="P25" i="58"/>
  <c r="P14" i="58"/>
  <c r="P28" i="58"/>
  <c r="P9" i="58"/>
  <c r="P51" i="58"/>
  <c r="P63" i="58"/>
  <c r="P39" i="58"/>
  <c r="P72" i="58"/>
  <c r="P20" i="58"/>
  <c r="P40" i="58"/>
  <c r="P73" i="58"/>
  <c r="P17" i="58"/>
  <c r="Q13" i="58"/>
  <c r="Q50" i="58"/>
  <c r="Q17" i="58"/>
  <c r="Q24" i="58"/>
  <c r="Q23" i="58"/>
  <c r="Q45" i="58"/>
  <c r="Q16" i="58"/>
  <c r="Q57" i="58"/>
  <c r="Q51" i="58"/>
  <c r="Q64" i="58"/>
  <c r="Q68" i="58"/>
  <c r="Q72" i="58"/>
  <c r="Q53" i="58"/>
  <c r="Q31" i="58"/>
  <c r="Q19" i="58"/>
  <c r="Q54" i="58"/>
  <c r="Q41" i="58"/>
  <c r="Q56" i="58"/>
  <c r="Q59" i="58"/>
  <c r="Q63" i="58"/>
  <c r="Q39" i="58"/>
  <c r="Q52" i="58"/>
  <c r="Q67" i="58"/>
  <c r="Q37" i="58"/>
  <c r="Q60" i="58"/>
  <c r="Q32" i="58"/>
  <c r="Q3" i="58"/>
  <c r="Q4" i="58"/>
  <c r="Q46" i="58"/>
  <c r="Q58" i="58"/>
  <c r="Q62" i="58"/>
  <c r="Q66" i="58"/>
  <c r="Q70" i="58"/>
  <c r="Q73" i="58"/>
  <c r="Q71" i="58"/>
  <c r="Q65" i="58"/>
  <c r="Q34" i="58"/>
  <c r="Q9" i="58"/>
  <c r="Q55" i="58"/>
  <c r="Q40" i="58"/>
  <c r="Q14" i="58"/>
  <c r="Q38" i="58"/>
  <c r="Q8" i="58"/>
  <c r="Q42" i="58"/>
  <c r="Q11" i="58"/>
  <c r="Q20" i="58"/>
  <c r="Q22" i="58"/>
  <c r="Q25" i="58"/>
  <c r="Q12" i="58"/>
  <c r="Q26" i="58"/>
  <c r="Q18" i="58"/>
  <c r="Q33" i="58"/>
  <c r="Q29" i="58"/>
  <c r="Q21" i="58"/>
  <c r="Q10" i="58"/>
  <c r="Q5" i="58"/>
  <c r="Q28" i="58"/>
  <c r="Q61" i="58"/>
  <c r="Q69" i="58"/>
  <c r="Q49" i="58"/>
  <c r="Q36" i="58"/>
  <c r="K41" i="58"/>
  <c r="T41" i="58"/>
  <c r="X41" i="58"/>
  <c r="Y16" i="58"/>
  <c r="Y41" i="58"/>
  <c r="AD41" i="58"/>
  <c r="AB41" i="58"/>
  <c r="Z41" i="58"/>
  <c r="O41" i="58"/>
  <c r="R41" i="58"/>
  <c r="AA41" i="58"/>
  <c r="J41" i="58"/>
  <c r="L41" i="58"/>
  <c r="AC41" i="58"/>
  <c r="J31" i="58"/>
  <c r="J16" i="58"/>
  <c r="L31" i="58"/>
  <c r="L16" i="58"/>
  <c r="AC31" i="58"/>
  <c r="AC16" i="58"/>
  <c r="K16" i="58"/>
  <c r="K31" i="58"/>
  <c r="T31" i="58"/>
  <c r="T16" i="58"/>
  <c r="X31" i="58"/>
  <c r="X16" i="58"/>
  <c r="AD16" i="58"/>
  <c r="AD31" i="58"/>
  <c r="AA16" i="58"/>
  <c r="AA31" i="58"/>
  <c r="Z20" i="58"/>
  <c r="Z16" i="58"/>
  <c r="Z31" i="58"/>
  <c r="O31" i="58"/>
  <c r="O16" i="58"/>
  <c r="R31" i="58"/>
  <c r="R16" i="58"/>
  <c r="AB31" i="58"/>
  <c r="AB16" i="58"/>
  <c r="Y31" i="58"/>
  <c r="Y20" i="58"/>
  <c r="AA20" i="58"/>
  <c r="K62" i="58"/>
  <c r="AC62" i="58"/>
  <c r="O62" i="58"/>
  <c r="R62" i="58"/>
  <c r="X62" i="58"/>
  <c r="AD62" i="58"/>
  <c r="AA62" i="58"/>
  <c r="J62" i="58"/>
  <c r="L62" i="58"/>
  <c r="Z62" i="58"/>
  <c r="T62" i="58"/>
  <c r="Y62" i="58"/>
  <c r="AB62" i="58"/>
  <c r="K38" i="58"/>
  <c r="K5" i="58"/>
  <c r="R38" i="58"/>
  <c r="R5" i="58"/>
  <c r="Y5" i="58"/>
  <c r="Y38" i="58"/>
  <c r="AB38" i="58"/>
  <c r="AB5" i="58"/>
  <c r="AC38" i="58"/>
  <c r="AC5" i="58"/>
  <c r="O38" i="58"/>
  <c r="O5" i="58"/>
  <c r="X38" i="58"/>
  <c r="X5" i="58"/>
  <c r="AD5" i="58"/>
  <c r="AD38" i="58"/>
  <c r="AA38" i="58"/>
  <c r="AA5" i="58"/>
  <c r="J5" i="58"/>
  <c r="J38" i="58"/>
  <c r="T5" i="58"/>
  <c r="T38" i="58"/>
  <c r="Z5" i="58"/>
  <c r="Z38" i="58"/>
  <c r="L38" i="58"/>
  <c r="L5" i="58"/>
  <c r="AC59" i="58"/>
  <c r="AC56" i="58"/>
  <c r="K56" i="58"/>
  <c r="O59" i="58"/>
  <c r="O56" i="58"/>
  <c r="X56" i="58"/>
  <c r="X59" i="58"/>
  <c r="AD56" i="58"/>
  <c r="AD59" i="58"/>
  <c r="AA56" i="58"/>
  <c r="AA59" i="58"/>
  <c r="J59" i="58"/>
  <c r="J56" i="58"/>
  <c r="T59" i="58"/>
  <c r="T56" i="58"/>
  <c r="Z56" i="58"/>
  <c r="Z59" i="58"/>
  <c r="R56" i="58"/>
  <c r="R59" i="58"/>
  <c r="Y59" i="58"/>
  <c r="Y56" i="58"/>
  <c r="AB56" i="58"/>
  <c r="AB59" i="58"/>
  <c r="L56" i="58"/>
  <c r="L59" i="58"/>
  <c r="K59" i="58"/>
  <c r="L25" i="58"/>
  <c r="AC25" i="58"/>
  <c r="J25" i="58"/>
  <c r="O25" i="58"/>
  <c r="X25" i="58"/>
  <c r="AD25" i="58"/>
  <c r="AA25" i="58"/>
  <c r="T25" i="58"/>
  <c r="Z25" i="58"/>
  <c r="K25" i="58"/>
  <c r="R25" i="58"/>
  <c r="Y25" i="58"/>
  <c r="AB25" i="58"/>
  <c r="AB19" i="58"/>
  <c r="L19" i="58"/>
  <c r="AC69" i="58"/>
  <c r="J69" i="58"/>
  <c r="O69" i="58"/>
  <c r="X19" i="58"/>
  <c r="AD17" i="58"/>
  <c r="T69" i="58"/>
  <c r="AA17" i="58"/>
  <c r="K60" i="58"/>
  <c r="R60" i="58"/>
  <c r="Y60" i="58"/>
  <c r="AC17" i="58"/>
  <c r="Y17" i="58"/>
  <c r="T17" i="58"/>
  <c r="O17" i="58"/>
  <c r="J17" i="58"/>
  <c r="AB69" i="58"/>
  <c r="X69" i="58"/>
  <c r="R69" i="58"/>
  <c r="L69" i="58"/>
  <c r="AA19" i="58"/>
  <c r="K19" i="58"/>
  <c r="AB17" i="58"/>
  <c r="X17" i="58"/>
  <c r="R17" i="58"/>
  <c r="L17" i="58"/>
  <c r="AA69" i="58"/>
  <c r="K69" i="58"/>
  <c r="AD19" i="58"/>
  <c r="Z19" i="58"/>
  <c r="K17" i="58"/>
  <c r="AD69" i="58"/>
  <c r="Z69" i="58"/>
  <c r="AC19" i="58"/>
  <c r="Y19" i="58"/>
  <c r="T19" i="58"/>
  <c r="O19" i="58"/>
  <c r="J19" i="58"/>
  <c r="Z17" i="58"/>
  <c r="Y69" i="58"/>
  <c r="R19" i="58"/>
  <c r="L60" i="58"/>
  <c r="AB60" i="58"/>
  <c r="J60" i="58"/>
  <c r="O60" i="58"/>
  <c r="X60" i="58"/>
  <c r="AD60" i="58"/>
  <c r="T60" i="58"/>
  <c r="AA60" i="58"/>
  <c r="Z60" i="58"/>
  <c r="AC60" i="58"/>
  <c r="J28" i="58"/>
  <c r="AD71" i="58"/>
  <c r="AB71" i="58"/>
  <c r="Y71" i="58"/>
  <c r="O28" i="58"/>
  <c r="K73" i="58"/>
  <c r="AD28" i="58"/>
  <c r="AB28" i="58"/>
  <c r="Z28" i="58"/>
  <c r="T28" i="58"/>
  <c r="K28" i="58"/>
  <c r="Z71" i="58"/>
  <c r="T71" i="58"/>
  <c r="O71" i="58"/>
  <c r="K71" i="58"/>
  <c r="J71" i="58"/>
  <c r="AC28" i="58"/>
  <c r="AA28" i="58"/>
  <c r="Y28" i="58"/>
  <c r="R28" i="58"/>
  <c r="L28" i="58"/>
  <c r="AC71" i="58"/>
  <c r="AA71" i="58"/>
  <c r="R71" i="58"/>
  <c r="L71" i="58"/>
  <c r="X71" i="58"/>
  <c r="X28" i="58"/>
  <c r="AA73" i="58"/>
  <c r="AD73" i="58"/>
  <c r="Z73" i="58"/>
  <c r="AC73" i="58"/>
  <c r="Y73" i="58"/>
  <c r="T73" i="58"/>
  <c r="O73" i="58"/>
  <c r="J73" i="58"/>
  <c r="AB73" i="58"/>
  <c r="X73" i="58"/>
  <c r="R73" i="58"/>
  <c r="L73" i="58"/>
  <c r="T68" i="58"/>
  <c r="O68" i="58"/>
  <c r="Y68" i="58"/>
  <c r="AD68" i="58"/>
  <c r="AB68" i="58"/>
  <c r="J68" i="58"/>
  <c r="K68" i="58"/>
  <c r="AA68" i="58"/>
  <c r="L68" i="58"/>
  <c r="AC68" i="58"/>
  <c r="Z68" i="58"/>
  <c r="R72" i="58"/>
  <c r="X72" i="58"/>
  <c r="X68" i="58"/>
  <c r="R68" i="58"/>
  <c r="AB72" i="58"/>
  <c r="L72" i="58"/>
  <c r="AA72" i="58"/>
  <c r="K72" i="58"/>
  <c r="AD72" i="58"/>
  <c r="Z72" i="58"/>
  <c r="AC72" i="58"/>
  <c r="Y72" i="58"/>
  <c r="T72" i="58"/>
  <c r="O72" i="58"/>
  <c r="J72" i="58"/>
  <c r="K39" i="58"/>
  <c r="AA39" i="58"/>
  <c r="AD39" i="58"/>
  <c r="Z39" i="58"/>
  <c r="AC20" i="58"/>
  <c r="AB20" i="58"/>
  <c r="AC39" i="58"/>
  <c r="Y39" i="58"/>
  <c r="T39" i="58"/>
  <c r="O39" i="58"/>
  <c r="J39" i="58"/>
  <c r="AB39" i="58"/>
  <c r="X39" i="58"/>
  <c r="R39" i="58"/>
  <c r="L39" i="58"/>
  <c r="X20" i="58"/>
  <c r="K57" i="58"/>
  <c r="K20" i="58"/>
  <c r="T20" i="58"/>
  <c r="L55" i="58"/>
  <c r="Z64" i="58"/>
  <c r="R20" i="58"/>
  <c r="O64" i="58"/>
  <c r="O20" i="58"/>
  <c r="X57" i="58"/>
  <c r="X29" i="58"/>
  <c r="J20" i="58"/>
  <c r="L37" i="58"/>
  <c r="L20" i="58"/>
  <c r="AC64" i="58"/>
  <c r="AC57" i="58"/>
  <c r="AC55" i="58"/>
  <c r="AC29" i="58"/>
  <c r="AB57" i="58"/>
  <c r="Z57" i="58"/>
  <c r="Z29" i="58"/>
  <c r="R55" i="58"/>
  <c r="R57" i="58"/>
  <c r="R21" i="58"/>
  <c r="R64" i="58"/>
  <c r="R29" i="58"/>
  <c r="Y57" i="58"/>
  <c r="Y64" i="58"/>
  <c r="Y29" i="58"/>
  <c r="X55" i="58"/>
  <c r="X64" i="58"/>
  <c r="T55" i="58"/>
  <c r="T64" i="58"/>
  <c r="T29" i="58"/>
  <c r="T57" i="58"/>
  <c r="O14" i="58"/>
  <c r="O57" i="58"/>
  <c r="O55" i="58"/>
  <c r="O29" i="58"/>
  <c r="O37" i="58"/>
  <c r="O63" i="58"/>
  <c r="O21" i="58"/>
  <c r="K65" i="58"/>
  <c r="K32" i="58"/>
  <c r="K50" i="58"/>
  <c r="K46" i="58"/>
  <c r="K8" i="58"/>
  <c r="K33" i="58"/>
  <c r="K51" i="58"/>
  <c r="K52" i="58"/>
  <c r="K13" i="58"/>
  <c r="K26" i="58"/>
  <c r="K66" i="58"/>
  <c r="K21" i="58"/>
  <c r="K11" i="58"/>
  <c r="K42" i="58"/>
  <c r="K70" i="58"/>
  <c r="K67" i="58"/>
  <c r="K49" i="58"/>
  <c r="K23" i="58"/>
  <c r="K4" i="58"/>
  <c r="K10" i="58"/>
  <c r="K18" i="58"/>
  <c r="K3" i="58"/>
  <c r="K45" i="58"/>
  <c r="K63" i="58"/>
  <c r="K64" i="58"/>
  <c r="K29" i="58"/>
  <c r="K40" i="58"/>
  <c r="K34" i="58"/>
  <c r="K12" i="58"/>
  <c r="K58" i="58"/>
  <c r="K24" i="58"/>
  <c r="K54" i="58"/>
  <c r="K9" i="58"/>
  <c r="K36" i="58"/>
  <c r="K22" i="58"/>
  <c r="K53" i="58"/>
  <c r="K61" i="58"/>
  <c r="K37" i="58"/>
  <c r="K14" i="58"/>
  <c r="K55" i="58"/>
  <c r="L21" i="58"/>
  <c r="L64" i="58"/>
  <c r="L57" i="58"/>
  <c r="L29" i="58"/>
  <c r="L14" i="58"/>
  <c r="L63" i="58"/>
  <c r="J14" i="58"/>
  <c r="J64" i="58"/>
  <c r="J46" i="58"/>
  <c r="J13" i="58"/>
  <c r="J66" i="58"/>
  <c r="J11" i="58"/>
  <c r="J65" i="58"/>
  <c r="J42" i="58"/>
  <c r="J32" i="58"/>
  <c r="J40" i="58"/>
  <c r="J34" i="58"/>
  <c r="J70" i="58"/>
  <c r="J67" i="58"/>
  <c r="J55" i="58"/>
  <c r="J8" i="58"/>
  <c r="J52" i="58"/>
  <c r="J26" i="58"/>
  <c r="J58" i="58"/>
  <c r="J24" i="58"/>
  <c r="J54" i="58"/>
  <c r="J9" i="58"/>
  <c r="J36" i="58"/>
  <c r="J22" i="58"/>
  <c r="J53" i="58"/>
  <c r="J61" i="58"/>
  <c r="J63" i="58"/>
  <c r="J21" i="58"/>
  <c r="J57" i="58"/>
  <c r="J50" i="58"/>
  <c r="J33" i="58"/>
  <c r="J51" i="58"/>
  <c r="J49" i="58"/>
  <c r="J23" i="58"/>
  <c r="J4" i="58"/>
  <c r="J10" i="58"/>
  <c r="J18" i="58"/>
  <c r="J3" i="58"/>
  <c r="J45" i="58"/>
  <c r="J37" i="58"/>
  <c r="J29" i="58"/>
  <c r="AD66" i="58"/>
  <c r="AD14" i="58"/>
  <c r="AD21" i="58"/>
  <c r="AD64" i="58"/>
  <c r="AD29" i="58"/>
  <c r="AD57" i="58"/>
  <c r="AD37" i="58"/>
  <c r="AD55" i="58"/>
  <c r="AD50" i="58"/>
  <c r="AD65" i="58"/>
  <c r="AD42" i="58"/>
  <c r="AD23" i="58"/>
  <c r="AD32" i="58"/>
  <c r="AD40" i="58"/>
  <c r="AD4" i="58"/>
  <c r="AD34" i="58"/>
  <c r="AD10" i="58"/>
  <c r="AD70" i="58"/>
  <c r="AD26" i="58"/>
  <c r="AD18" i="58"/>
  <c r="AD22" i="58"/>
  <c r="AD67" i="58"/>
  <c r="AD53" i="58"/>
  <c r="AD3" i="58"/>
  <c r="AD20" i="58"/>
  <c r="AD45" i="58"/>
  <c r="AD61" i="58"/>
  <c r="AD11" i="58"/>
  <c r="AD49" i="58"/>
  <c r="AD46" i="58"/>
  <c r="AD12" i="58"/>
  <c r="AD8" i="58"/>
  <c r="AD58" i="58"/>
  <c r="AD33" i="58"/>
  <c r="AD24" i="58"/>
  <c r="AD54" i="58"/>
  <c r="AD51" i="58"/>
  <c r="AD9" i="58"/>
  <c r="AD52" i="58"/>
  <c r="AD36" i="58"/>
  <c r="AD13" i="58"/>
  <c r="AD63" i="58"/>
  <c r="AA29" i="58"/>
  <c r="AA58" i="58"/>
  <c r="AA24" i="58"/>
  <c r="AA53" i="58"/>
  <c r="AA61" i="58"/>
  <c r="AA14" i="58"/>
  <c r="AA63" i="58"/>
  <c r="AA21" i="58"/>
  <c r="AA11" i="58"/>
  <c r="AA65" i="58"/>
  <c r="AA42" i="58"/>
  <c r="AA32" i="58"/>
  <c r="AA40" i="58"/>
  <c r="AA34" i="58"/>
  <c r="AA70" i="58"/>
  <c r="AA67" i="58"/>
  <c r="AA54" i="58"/>
  <c r="AA36" i="58"/>
  <c r="AA50" i="58"/>
  <c r="AA46" i="58"/>
  <c r="AA8" i="58"/>
  <c r="AA33" i="58"/>
  <c r="AA51" i="58"/>
  <c r="AA52" i="58"/>
  <c r="AA13" i="58"/>
  <c r="AA26" i="58"/>
  <c r="AA66" i="58"/>
  <c r="AA37" i="58"/>
  <c r="AA64" i="58"/>
  <c r="AA57" i="58"/>
  <c r="AA12" i="58"/>
  <c r="AA9" i="58"/>
  <c r="AA22" i="58"/>
  <c r="AA49" i="58"/>
  <c r="AA23" i="58"/>
  <c r="AA4" i="58"/>
  <c r="AA10" i="58"/>
  <c r="AA18" i="58"/>
  <c r="AA3" i="58"/>
  <c r="AA45" i="58"/>
  <c r="AA55" i="58"/>
  <c r="AB52" i="58"/>
  <c r="AB9" i="58"/>
  <c r="AB36" i="58"/>
  <c r="AB13" i="58"/>
  <c r="AB26" i="58"/>
  <c r="AB22" i="58"/>
  <c r="AB53" i="58"/>
  <c r="AB66" i="58"/>
  <c r="AB61" i="58"/>
  <c r="AB63" i="58"/>
  <c r="AB29" i="58"/>
  <c r="AB12" i="58"/>
  <c r="AB58" i="58"/>
  <c r="AB24" i="58"/>
  <c r="AB54" i="58"/>
  <c r="AB51" i="58"/>
  <c r="AB55" i="58"/>
  <c r="AB64" i="58"/>
  <c r="AB50" i="58"/>
  <c r="AB46" i="58"/>
  <c r="AB8" i="58"/>
  <c r="AB33" i="58"/>
  <c r="AB11" i="58"/>
  <c r="AB49" i="58"/>
  <c r="AB65" i="58"/>
  <c r="AB42" i="58"/>
  <c r="AB23" i="58"/>
  <c r="AB32" i="58"/>
  <c r="AB40" i="58"/>
  <c r="AB4" i="58"/>
  <c r="AB34" i="58"/>
  <c r="AB10" i="58"/>
  <c r="AB70" i="58"/>
  <c r="AB18" i="58"/>
  <c r="AB67" i="58"/>
  <c r="AB3" i="58"/>
  <c r="AB45" i="58"/>
  <c r="AB37" i="58"/>
  <c r="AB14" i="58"/>
  <c r="AB21" i="58"/>
  <c r="Z21" i="58"/>
  <c r="Z58" i="58"/>
  <c r="Z9" i="58"/>
  <c r="Z22" i="58"/>
  <c r="Z14" i="58"/>
  <c r="Z49" i="58"/>
  <c r="Z23" i="58"/>
  <c r="Z4" i="58"/>
  <c r="Z10" i="58"/>
  <c r="Z18" i="58"/>
  <c r="Z3" i="58"/>
  <c r="Z45" i="58"/>
  <c r="Z37" i="58"/>
  <c r="Z55" i="58"/>
  <c r="Z50" i="58"/>
  <c r="Z46" i="58"/>
  <c r="Z8" i="58"/>
  <c r="Z33" i="58"/>
  <c r="Z51" i="58"/>
  <c r="Z52" i="58"/>
  <c r="Z13" i="58"/>
  <c r="Z26" i="58"/>
  <c r="Z66" i="58"/>
  <c r="Z12" i="58"/>
  <c r="Z24" i="58"/>
  <c r="Z54" i="58"/>
  <c r="Z36" i="58"/>
  <c r="Z53" i="58"/>
  <c r="Z61" i="58"/>
  <c r="Z11" i="58"/>
  <c r="Z65" i="58"/>
  <c r="Z42" i="58"/>
  <c r="Z32" i="58"/>
  <c r="Z40" i="58"/>
  <c r="Z34" i="58"/>
  <c r="Z70" i="58"/>
  <c r="Z67" i="58"/>
  <c r="Z63" i="58"/>
  <c r="Y21" i="58"/>
  <c r="Y49" i="58"/>
  <c r="Y46" i="58"/>
  <c r="Y12" i="58"/>
  <c r="Y23" i="58"/>
  <c r="Y32" i="58"/>
  <c r="Y24" i="58"/>
  <c r="Y40" i="58"/>
  <c r="Y54" i="58"/>
  <c r="Y51" i="58"/>
  <c r="Y4" i="58"/>
  <c r="Y9" i="58"/>
  <c r="Y52" i="58"/>
  <c r="Y36" i="58"/>
  <c r="Y34" i="58"/>
  <c r="Y13" i="58"/>
  <c r="Y10" i="58"/>
  <c r="Y70" i="58"/>
  <c r="Y26" i="58"/>
  <c r="Y18" i="58"/>
  <c r="Y22" i="58"/>
  <c r="Y67" i="58"/>
  <c r="Y53" i="58"/>
  <c r="Y3" i="58"/>
  <c r="Y66" i="58"/>
  <c r="Y45" i="58"/>
  <c r="Y61" i="58"/>
  <c r="Y37" i="58"/>
  <c r="Y11" i="58"/>
  <c r="Y33" i="58"/>
  <c r="Y55" i="58"/>
  <c r="Y50" i="58"/>
  <c r="Y65" i="58"/>
  <c r="Y42" i="58"/>
  <c r="Y8" i="58"/>
  <c r="Y58" i="58"/>
  <c r="Y14" i="58"/>
  <c r="Y63" i="58"/>
  <c r="AC11" i="58"/>
  <c r="AC42" i="58"/>
  <c r="AC40" i="58"/>
  <c r="AC34" i="58"/>
  <c r="AC14" i="58"/>
  <c r="AC21" i="58"/>
  <c r="AC50" i="58"/>
  <c r="AC46" i="58"/>
  <c r="AC8" i="58"/>
  <c r="AC33" i="58"/>
  <c r="AC51" i="58"/>
  <c r="AC52" i="58"/>
  <c r="AC13" i="58"/>
  <c r="AC26" i="58"/>
  <c r="AC66" i="58"/>
  <c r="AC63" i="58"/>
  <c r="AC65" i="58"/>
  <c r="AC32" i="58"/>
  <c r="AC70" i="58"/>
  <c r="AC67" i="58"/>
  <c r="AC49" i="58"/>
  <c r="AC23" i="58"/>
  <c r="AC4" i="58"/>
  <c r="AC10" i="58"/>
  <c r="AC18" i="58"/>
  <c r="AC3" i="58"/>
  <c r="AC45" i="58"/>
  <c r="AC12" i="58"/>
  <c r="AC58" i="58"/>
  <c r="AC24" i="58"/>
  <c r="AC54" i="58"/>
  <c r="AC9" i="58"/>
  <c r="AC36" i="58"/>
  <c r="AC22" i="58"/>
  <c r="AC53" i="58"/>
  <c r="AC61" i="58"/>
  <c r="AC37" i="58"/>
  <c r="X58" i="58"/>
  <c r="X33" i="58"/>
  <c r="X54" i="58"/>
  <c r="X51" i="58"/>
  <c r="X9" i="58"/>
  <c r="X52" i="58"/>
  <c r="X36" i="58"/>
  <c r="X13" i="58"/>
  <c r="X26" i="58"/>
  <c r="X22" i="58"/>
  <c r="X53" i="58"/>
  <c r="X66" i="58"/>
  <c r="X61" i="58"/>
  <c r="X63" i="58"/>
  <c r="X8" i="58"/>
  <c r="X24" i="58"/>
  <c r="X50" i="58"/>
  <c r="X46" i="58"/>
  <c r="X12" i="58"/>
  <c r="X11" i="58"/>
  <c r="X49" i="58"/>
  <c r="X65" i="58"/>
  <c r="X42" i="58"/>
  <c r="X23" i="58"/>
  <c r="X32" i="58"/>
  <c r="X40" i="58"/>
  <c r="X4" i="58"/>
  <c r="X34" i="58"/>
  <c r="X10" i="58"/>
  <c r="X70" i="58"/>
  <c r="X18" i="58"/>
  <c r="X67" i="58"/>
  <c r="X3" i="58"/>
  <c r="X45" i="58"/>
  <c r="X37" i="58"/>
  <c r="X14" i="58"/>
  <c r="X21" i="58"/>
  <c r="T46" i="58"/>
  <c r="T33" i="58"/>
  <c r="T13" i="58"/>
  <c r="T50" i="58"/>
  <c r="T51" i="58"/>
  <c r="T66" i="58"/>
  <c r="T63" i="58"/>
  <c r="T8" i="58"/>
  <c r="T52" i="58"/>
  <c r="T26" i="58"/>
  <c r="T49" i="58"/>
  <c r="T23" i="58"/>
  <c r="T4" i="58"/>
  <c r="T10" i="58"/>
  <c r="T18" i="58"/>
  <c r="T3" i="58"/>
  <c r="T45" i="58"/>
  <c r="T37" i="58"/>
  <c r="T12" i="58"/>
  <c r="T58" i="58"/>
  <c r="T24" i="58"/>
  <c r="T54" i="58"/>
  <c r="T9" i="58"/>
  <c r="T36" i="58"/>
  <c r="T22" i="58"/>
  <c r="T53" i="58"/>
  <c r="T61" i="58"/>
  <c r="T14" i="58"/>
  <c r="T21" i="58"/>
  <c r="T11" i="58"/>
  <c r="T65" i="58"/>
  <c r="T42" i="58"/>
  <c r="T32" i="58"/>
  <c r="T40" i="58"/>
  <c r="T34" i="58"/>
  <c r="T70" i="58"/>
  <c r="T67" i="58"/>
  <c r="R65" i="58"/>
  <c r="R42" i="58"/>
  <c r="R10" i="58"/>
  <c r="R18" i="58"/>
  <c r="R37" i="58"/>
  <c r="R50" i="58"/>
  <c r="R46" i="58"/>
  <c r="R12" i="58"/>
  <c r="R8" i="58"/>
  <c r="R58" i="58"/>
  <c r="R33" i="58"/>
  <c r="R24" i="58"/>
  <c r="R54" i="58"/>
  <c r="R51" i="58"/>
  <c r="R9" i="58"/>
  <c r="R52" i="58"/>
  <c r="R36" i="58"/>
  <c r="R13" i="58"/>
  <c r="R26" i="58"/>
  <c r="R22" i="58"/>
  <c r="R53" i="58"/>
  <c r="R66" i="58"/>
  <c r="R61" i="58"/>
  <c r="R63" i="58"/>
  <c r="R11" i="58"/>
  <c r="R32" i="58"/>
  <c r="R40" i="58"/>
  <c r="R4" i="58"/>
  <c r="R34" i="58"/>
  <c r="R14" i="58"/>
  <c r="R49" i="58"/>
  <c r="R23" i="58"/>
  <c r="R70" i="58"/>
  <c r="R67" i="58"/>
  <c r="R3" i="58"/>
  <c r="R45" i="58"/>
  <c r="O50" i="58"/>
  <c r="O46" i="58"/>
  <c r="O33" i="58"/>
  <c r="O51" i="58"/>
  <c r="O13" i="58"/>
  <c r="O49" i="58"/>
  <c r="O23" i="58"/>
  <c r="O4" i="58"/>
  <c r="O10" i="58"/>
  <c r="O18" i="58"/>
  <c r="O3" i="58"/>
  <c r="O45" i="58"/>
  <c r="O66" i="58"/>
  <c r="O12" i="58"/>
  <c r="O58" i="58"/>
  <c r="O24" i="58"/>
  <c r="O54" i="58"/>
  <c r="O9" i="58"/>
  <c r="O36" i="58"/>
  <c r="O22" i="58"/>
  <c r="O53" i="58"/>
  <c r="O61" i="58"/>
  <c r="O8" i="58"/>
  <c r="O52" i="58"/>
  <c r="O26" i="58"/>
  <c r="O11" i="58"/>
  <c r="O65" i="58"/>
  <c r="O42" i="58"/>
  <c r="O32" i="58"/>
  <c r="O40" i="58"/>
  <c r="O34" i="58"/>
  <c r="O70" i="58"/>
  <c r="O67" i="58"/>
  <c r="L45" i="58"/>
  <c r="L50" i="58"/>
  <c r="L46" i="58"/>
  <c r="L12" i="58"/>
  <c r="L8" i="58"/>
  <c r="L58" i="58"/>
  <c r="L33" i="58"/>
  <c r="L24" i="58"/>
  <c r="L54" i="58"/>
  <c r="L51" i="58"/>
  <c r="L9" i="58"/>
  <c r="L52" i="58"/>
  <c r="L36" i="58"/>
  <c r="L13" i="58"/>
  <c r="L26" i="58"/>
  <c r="L22" i="58"/>
  <c r="L53" i="58"/>
  <c r="L66" i="58"/>
  <c r="L61" i="58"/>
  <c r="L11" i="58"/>
  <c r="L49" i="58"/>
  <c r="L65" i="58"/>
  <c r="L42" i="58"/>
  <c r="L23" i="58"/>
  <c r="L32" i="58"/>
  <c r="L40" i="58"/>
  <c r="L4" i="58"/>
  <c r="L34" i="58"/>
  <c r="L10" i="58"/>
  <c r="L70" i="58"/>
  <c r="L18" i="58"/>
  <c r="L67" i="58"/>
  <c r="L3" i="58"/>
  <c r="D45" i="4" l="1"/>
  <c r="D12" i="58"/>
  <c r="E12" i="58" s="1" a="1"/>
  <c r="E12" i="58" s="1"/>
  <c r="D6" i="58"/>
  <c r="E6" i="58" s="1" a="1"/>
  <c r="E6" i="58" s="1"/>
  <c r="D48" i="58"/>
  <c r="E48" i="58" s="1" a="1"/>
  <c r="E48" i="58" s="1"/>
  <c r="D27" i="58"/>
  <c r="E27" i="58" s="1" a="1"/>
  <c r="E27" i="58" s="1"/>
  <c r="D35" i="58"/>
  <c r="D44" i="58"/>
  <c r="D47" i="58"/>
  <c r="D41" i="58"/>
  <c r="D31" i="58"/>
  <c r="D16" i="58"/>
  <c r="E16" i="58" s="1" a="1"/>
  <c r="E16" i="58" s="1"/>
  <c r="D62" i="58"/>
  <c r="D5" i="58"/>
  <c r="E5" i="58" s="1" a="1"/>
  <c r="E5" i="58" s="1"/>
  <c r="D38" i="58"/>
  <c r="D59" i="58"/>
  <c r="D56" i="58"/>
  <c r="D25" i="58"/>
  <c r="E25" i="58" s="1" a="1"/>
  <c r="E25" i="58" s="1"/>
  <c r="D69" i="58"/>
  <c r="E69" i="58" s="1" a="1"/>
  <c r="E69" i="58" s="1"/>
  <c r="D17" i="58"/>
  <c r="E17" i="58" s="1" a="1"/>
  <c r="E17" i="58" s="1"/>
  <c r="D19" i="58"/>
  <c r="E19" i="58" s="1" a="1"/>
  <c r="E19" i="58" s="1"/>
  <c r="D60" i="58"/>
  <c r="E60" i="58" s="1" a="1"/>
  <c r="E60" i="58" s="1"/>
  <c r="D28" i="58"/>
  <c r="E28" i="58" s="1" a="1"/>
  <c r="E28" i="58" s="1"/>
  <c r="D71" i="58"/>
  <c r="E71" i="58" s="1" a="1"/>
  <c r="E71" i="58" s="1"/>
  <c r="D73" i="58"/>
  <c r="E73" i="58" s="1" a="1"/>
  <c r="E73" i="58" s="1"/>
  <c r="D68" i="58"/>
  <c r="E68" i="58" s="1" a="1"/>
  <c r="E68" i="58" s="1"/>
  <c r="D72" i="58"/>
  <c r="E72" i="58" s="1" a="1"/>
  <c r="E72" i="58" s="1"/>
  <c r="D39" i="58"/>
  <c r="E39" i="58" s="1" a="1"/>
  <c r="E39" i="58" s="1"/>
  <c r="D20" i="58"/>
  <c r="E20" i="58" s="1" a="1"/>
  <c r="E20" i="58" s="1"/>
  <c r="D14" i="58"/>
  <c r="E14" i="58" s="1" a="1"/>
  <c r="E14" i="58" s="1"/>
  <c r="D64" i="58"/>
  <c r="E64" i="58" s="1" a="1"/>
  <c r="E64" i="58" s="1"/>
  <c r="D46" i="58"/>
  <c r="E46" i="58" s="1" a="1"/>
  <c r="E46" i="58" s="1"/>
  <c r="D13" i="58"/>
  <c r="E13" i="58" s="1" a="1"/>
  <c r="E13" i="58" s="1"/>
  <c r="D66" i="58"/>
  <c r="E66" i="58" s="1" a="1"/>
  <c r="E66" i="58" s="1"/>
  <c r="D11" i="58"/>
  <c r="E11" i="58" s="1" a="1"/>
  <c r="E11" i="58" s="1"/>
  <c r="D65" i="58"/>
  <c r="E65" i="58" s="1" a="1"/>
  <c r="E65" i="58" s="1"/>
  <c r="D42" i="58"/>
  <c r="E42" i="58" s="1" a="1"/>
  <c r="E42" i="58" s="1"/>
  <c r="D50" i="58"/>
  <c r="E50" i="58" s="1" a="1"/>
  <c r="E50" i="58" s="1"/>
  <c r="D23" i="58"/>
  <c r="E23" i="58" s="1" a="1"/>
  <c r="E23" i="58" s="1"/>
  <c r="D4" i="58"/>
  <c r="E4" i="58" s="1" a="1"/>
  <c r="E4" i="58" s="1"/>
  <c r="D3" i="58"/>
  <c r="E3" i="58" s="1" a="1"/>
  <c r="E3" i="58" s="1"/>
  <c r="C25" i="58" s="1"/>
  <c r="D29" i="58"/>
  <c r="E29" i="58" s="1" a="1"/>
  <c r="E29" i="58" s="1"/>
  <c r="D32" i="58"/>
  <c r="E32" i="58" s="1" a="1"/>
  <c r="E32" i="58" s="1"/>
  <c r="D40" i="58"/>
  <c r="E40" i="58" s="1" a="1"/>
  <c r="E40" i="58" s="1"/>
  <c r="D34" i="58"/>
  <c r="E34" i="58" s="1" a="1"/>
  <c r="E34" i="58" s="1"/>
  <c r="D70" i="58"/>
  <c r="E70" i="58" s="1" a="1"/>
  <c r="E70" i="58" s="1"/>
  <c r="D67" i="58"/>
  <c r="E67" i="58" s="1" a="1"/>
  <c r="E67" i="58" s="1"/>
  <c r="D55" i="58"/>
  <c r="E55" i="58" s="1" a="1"/>
  <c r="E55" i="58" s="1"/>
  <c r="D8" i="58"/>
  <c r="E8" i="58" s="1" a="1"/>
  <c r="E8" i="58" s="1"/>
  <c r="D52" i="58"/>
  <c r="E52" i="58" s="1" a="1"/>
  <c r="E52" i="58" s="1"/>
  <c r="D26" i="58"/>
  <c r="E26" i="58" s="1" a="1"/>
  <c r="E26" i="58" s="1"/>
  <c r="D58" i="58"/>
  <c r="E58" i="58" s="1" a="1"/>
  <c r="E58" i="58" s="1"/>
  <c r="D24" i="58"/>
  <c r="E24" i="58" s="1" a="1"/>
  <c r="E24" i="58" s="1"/>
  <c r="D21" i="58"/>
  <c r="E21" i="58" s="1" a="1"/>
  <c r="E21" i="58" s="1"/>
  <c r="D49" i="58"/>
  <c r="E49" i="58" s="1" a="1"/>
  <c r="E49" i="58" s="1"/>
  <c r="D18" i="58"/>
  <c r="E18" i="58" s="1" a="1"/>
  <c r="E18" i="58" s="1"/>
  <c r="D54" i="58"/>
  <c r="E54" i="58" s="1" a="1"/>
  <c r="E54" i="58" s="1"/>
  <c r="D9" i="58"/>
  <c r="E9" i="58" s="1" a="1"/>
  <c r="E9" i="58" s="1"/>
  <c r="D36" i="58"/>
  <c r="E36" i="58" s="1" a="1"/>
  <c r="E36" i="58" s="1"/>
  <c r="D22" i="58"/>
  <c r="E22" i="58" s="1" a="1"/>
  <c r="E22" i="58" s="1"/>
  <c r="D53" i="58"/>
  <c r="E53" i="58" s="1" a="1"/>
  <c r="E53" i="58" s="1"/>
  <c r="D61" i="58"/>
  <c r="E61" i="58" s="1" a="1"/>
  <c r="E61" i="58" s="1"/>
  <c r="D63" i="58"/>
  <c r="D57" i="58"/>
  <c r="D33" i="58"/>
  <c r="D10" i="58"/>
  <c r="E10" i="58" s="1" a="1"/>
  <c r="E10" i="58" s="1"/>
  <c r="D37" i="58"/>
  <c r="E37" i="58" s="1" a="1"/>
  <c r="E37" i="58" s="1"/>
  <c r="D51" i="58"/>
  <c r="D45" i="58"/>
  <c r="D85" i="4"/>
  <c r="D11" i="4"/>
  <c r="E11" i="4" s="1" a="1"/>
  <c r="E11" i="4" s="1"/>
  <c r="D23" i="4"/>
  <c r="E23" i="4" s="1" a="1"/>
  <c r="E23" i="4" s="1"/>
  <c r="D84" i="4"/>
  <c r="D10" i="4"/>
  <c r="E10" i="4" s="1" a="1"/>
  <c r="E10" i="4" s="1"/>
  <c r="D7" i="4"/>
  <c r="E7" i="4" s="1" a="1"/>
  <c r="E7" i="4" s="1"/>
  <c r="D43" i="4"/>
  <c r="E43" i="4" s="1" a="1"/>
  <c r="E43" i="4" s="1"/>
  <c r="D71" i="4"/>
  <c r="D72" i="4"/>
  <c r="D12" i="4"/>
  <c r="E12" i="4" s="1" a="1"/>
  <c r="E12" i="4" s="1"/>
  <c r="D76" i="4"/>
  <c r="D79" i="4"/>
  <c r="D13" i="4"/>
  <c r="E13" i="4" s="1" a="1"/>
  <c r="E13" i="4" s="1"/>
  <c r="D35" i="4"/>
  <c r="E35" i="4" s="1" a="1"/>
  <c r="E35" i="4" s="1"/>
  <c r="D18" i="4"/>
  <c r="E18" i="4" s="1" a="1"/>
  <c r="E18" i="4" s="1"/>
  <c r="D9" i="4"/>
  <c r="E9" i="4" s="1" a="1"/>
  <c r="E9" i="4" s="1"/>
  <c r="D88" i="4"/>
  <c r="D15" i="4"/>
  <c r="E15" i="4" s="1" a="1"/>
  <c r="E15" i="4" s="1"/>
  <c r="D16" i="4"/>
  <c r="E16" i="4" s="1" a="1"/>
  <c r="E16" i="4" s="1"/>
  <c r="D75" i="4"/>
  <c r="D55" i="4"/>
  <c r="D82" i="4"/>
  <c r="E82" i="4" s="1" a="1"/>
  <c r="E82" i="4" s="1"/>
  <c r="D25" i="4"/>
  <c r="E25" i="4" s="1" a="1"/>
  <c r="E25" i="4" s="1"/>
  <c r="D70" i="4"/>
  <c r="D50" i="4"/>
  <c r="D17" i="4"/>
  <c r="E17" i="4" s="1" a="1"/>
  <c r="E17" i="4" s="1"/>
  <c r="D30" i="4"/>
  <c r="E30" i="4" s="1" a="1"/>
  <c r="E30" i="4" s="1"/>
  <c r="D22" i="4"/>
  <c r="E22" i="4" s="1" a="1"/>
  <c r="E22" i="4" s="1"/>
  <c r="D86" i="4"/>
  <c r="D69" i="4"/>
  <c r="D80" i="4"/>
  <c r="D24" i="4"/>
  <c r="E24" i="4" s="1" a="1"/>
  <c r="E24" i="4" s="1"/>
  <c r="D49" i="4"/>
  <c r="D54" i="4"/>
  <c r="D68" i="4"/>
  <c r="D65" i="4"/>
  <c r="D31" i="4"/>
  <c r="E31" i="4" s="1" a="1"/>
  <c r="E31" i="4" s="1"/>
  <c r="D41" i="4"/>
  <c r="E41" i="4" s="1" a="1"/>
  <c r="E41" i="4" s="1"/>
  <c r="D4" i="4"/>
  <c r="E4" i="4" s="1" a="1"/>
  <c r="E4" i="4" s="1"/>
  <c r="D27" i="4"/>
  <c r="E27" i="4" s="1" a="1"/>
  <c r="E27" i="4" s="1"/>
  <c r="D6" i="4"/>
  <c r="E6" i="4" s="1" a="1"/>
  <c r="E6" i="4" s="1"/>
  <c r="D60" i="4"/>
  <c r="D44" i="4"/>
  <c r="E44" i="4" s="1" a="1"/>
  <c r="E44" i="4" s="1"/>
  <c r="D14" i="4"/>
  <c r="E14" i="4" s="1" a="1"/>
  <c r="E14" i="4" s="1"/>
  <c r="D20" i="4"/>
  <c r="E20" i="4" s="1" a="1"/>
  <c r="E20" i="4" s="1"/>
  <c r="D51" i="4"/>
  <c r="D32" i="4"/>
  <c r="E32" i="4" s="1" a="1"/>
  <c r="E32" i="4" s="1"/>
  <c r="D53" i="4"/>
  <c r="D59" i="4"/>
  <c r="D83" i="4"/>
  <c r="D3" i="4"/>
  <c r="E3" i="4" s="1" a="1"/>
  <c r="E3" i="4" s="1"/>
  <c r="D29" i="4"/>
  <c r="E29" i="4" s="1" a="1"/>
  <c r="E29" i="4" s="1"/>
  <c r="D33" i="4"/>
  <c r="D81" i="4"/>
  <c r="D64" i="4"/>
  <c r="D78" i="4"/>
  <c r="D63" i="4"/>
  <c r="D74" i="4"/>
  <c r="D39" i="4"/>
  <c r="D21" i="4"/>
  <c r="E21" i="4" s="1" a="1"/>
  <c r="E21" i="4" s="1"/>
  <c r="D42" i="4"/>
  <c r="E42" i="4" s="1" a="1"/>
  <c r="E42" i="4" s="1"/>
  <c r="D36" i="4"/>
  <c r="E36" i="4" s="1" a="1"/>
  <c r="E36" i="4" s="1"/>
  <c r="D56" i="4"/>
  <c r="D87" i="4"/>
  <c r="D62" i="4"/>
  <c r="D61" i="4"/>
  <c r="D57" i="4"/>
  <c r="D5" i="4"/>
  <c r="E5" i="4" s="1" a="1"/>
  <c r="E5" i="4" s="1"/>
  <c r="D73" i="4"/>
  <c r="D19" i="4"/>
  <c r="E19" i="4" s="1" a="1"/>
  <c r="E19" i="4" s="1"/>
  <c r="D67" i="4"/>
  <c r="D34" i="4"/>
  <c r="D47" i="4"/>
  <c r="D38" i="4"/>
  <c r="D37" i="4"/>
  <c r="D66" i="4"/>
  <c r="D26" i="4"/>
  <c r="E26" i="4" s="1" a="1"/>
  <c r="E26" i="4" s="1"/>
  <c r="D28" i="4"/>
  <c r="E28" i="4" s="1" a="1"/>
  <c r="E28" i="4" s="1"/>
  <c r="D52" i="4"/>
  <c r="D58" i="4"/>
  <c r="D46" i="4"/>
  <c r="D77" i="4"/>
  <c r="D48" i="4"/>
  <c r="D8" i="4"/>
  <c r="E8" i="4" s="1" a="1"/>
  <c r="E8" i="4" s="1"/>
  <c r="C82" i="4"/>
  <c r="C43" i="58"/>
  <c r="C46" i="58"/>
  <c r="C39" i="58"/>
  <c r="C34" i="58"/>
  <c r="C50" i="58"/>
  <c r="C55" i="58"/>
  <c r="C40" i="58"/>
  <c r="C49" i="58"/>
  <c r="C53" i="58"/>
  <c r="C54" i="58"/>
  <c r="C67" i="58"/>
  <c r="C66" i="58"/>
  <c r="C37" i="58"/>
  <c r="C70" i="58"/>
  <c r="C42" i="58"/>
  <c r="C36" i="58"/>
  <c r="C58" i="58"/>
  <c r="C64" i="58"/>
  <c r="C69" i="58"/>
  <c r="C52" i="58"/>
  <c r="C61" i="58"/>
  <c r="C60" i="58"/>
  <c r="C32" i="58"/>
  <c r="C72" i="58"/>
  <c r="C73" i="58"/>
  <c r="C71" i="58"/>
  <c r="C68" i="58"/>
  <c r="E45" i="4" l="1" a="1"/>
  <c r="E45" i="4" s="1"/>
  <c r="C45" i="4"/>
  <c r="E35" i="58" a="1"/>
  <c r="E35" i="58" s="1"/>
  <c r="C35" i="58"/>
  <c r="E44" i="58" a="1"/>
  <c r="E44" i="58" s="1"/>
  <c r="C44" i="58"/>
  <c r="E47" i="58" a="1"/>
  <c r="E47" i="58" s="1"/>
  <c r="C47" i="58"/>
  <c r="E41" i="58" a="1"/>
  <c r="E41" i="58" s="1"/>
  <c r="C41" i="58"/>
  <c r="E31" i="58" a="1"/>
  <c r="E31" i="58" s="1"/>
  <c r="C31" i="58"/>
  <c r="E62" i="58" a="1"/>
  <c r="E62" i="58" s="1"/>
  <c r="C62" i="58"/>
  <c r="C28" i="58"/>
  <c r="C26" i="58"/>
  <c r="C24" i="58"/>
  <c r="E38" i="58" a="1"/>
  <c r="E38" i="58" s="1"/>
  <c r="C38" i="58"/>
  <c r="E59" i="58" a="1"/>
  <c r="E59" i="58" s="1"/>
  <c r="C59" i="58"/>
  <c r="E56" i="58" a="1"/>
  <c r="E56" i="58" s="1"/>
  <c r="C56" i="58"/>
  <c r="E63" i="58" a="1"/>
  <c r="E63" i="58" s="1"/>
  <c r="C63" i="58"/>
  <c r="E57" i="58" a="1"/>
  <c r="E57" i="58" s="1"/>
  <c r="C57" i="58"/>
  <c r="E33" i="58" a="1"/>
  <c r="E33" i="58" s="1"/>
  <c r="C33" i="58"/>
  <c r="E51" i="58" a="1"/>
  <c r="E51" i="58" s="1"/>
  <c r="C51" i="58"/>
  <c r="E45" i="58" a="1"/>
  <c r="E45" i="58" s="1"/>
  <c r="C45" i="58"/>
  <c r="E85" i="4" a="1"/>
  <c r="E85" i="4" s="1"/>
  <c r="C85" i="4"/>
  <c r="E84" i="4" a="1"/>
  <c r="E84" i="4" s="1"/>
  <c r="C84" i="4"/>
  <c r="E71" i="4" a="1"/>
  <c r="E71" i="4" s="1"/>
  <c r="C71" i="4"/>
  <c r="E76" i="4" a="1"/>
  <c r="E76" i="4" s="1"/>
  <c r="C76" i="4"/>
  <c r="E79" i="4" a="1"/>
  <c r="E79" i="4" s="1"/>
  <c r="C79" i="4"/>
  <c r="E88" i="4" a="1"/>
  <c r="E88" i="4" s="1"/>
  <c r="C88" i="4"/>
  <c r="E70" i="4" a="1"/>
  <c r="E70" i="4" s="1"/>
  <c r="C70" i="4"/>
  <c r="E50" i="4" a="1"/>
  <c r="E50" i="4" s="1"/>
  <c r="C50" i="4"/>
  <c r="E86" i="4" a="1"/>
  <c r="E86" i="4" s="1"/>
  <c r="C86" i="4"/>
  <c r="E69" i="4" a="1"/>
  <c r="E69" i="4" s="1"/>
  <c r="C69" i="4"/>
  <c r="E80" i="4" a="1"/>
  <c r="E80" i="4" s="1"/>
  <c r="C80" i="4"/>
  <c r="E87" i="4" a="1"/>
  <c r="E87" i="4" s="1"/>
  <c r="C87" i="4"/>
  <c r="E72" i="4" a="1"/>
  <c r="E72" i="4" s="1"/>
  <c r="C72" i="4"/>
  <c r="E75" i="4" a="1"/>
  <c r="E75" i="4" s="1"/>
  <c r="C75" i="4"/>
  <c r="E55" i="4" a="1"/>
  <c r="E55" i="4" s="1"/>
  <c r="C55" i="4"/>
  <c r="E49" i="4" a="1"/>
  <c r="E49" i="4" s="1"/>
  <c r="C49" i="4"/>
  <c r="E54" i="4" a="1"/>
  <c r="E54" i="4" s="1"/>
  <c r="C54" i="4"/>
  <c r="E68" i="4" a="1"/>
  <c r="E68" i="4" s="1"/>
  <c r="C68" i="4"/>
  <c r="E65" i="4" a="1"/>
  <c r="E65" i="4" s="1"/>
  <c r="C65" i="4"/>
  <c r="E60" i="4" a="1"/>
  <c r="E60" i="4" s="1"/>
  <c r="C60" i="4"/>
  <c r="E51" i="4" a="1"/>
  <c r="E51" i="4" s="1"/>
  <c r="C51" i="4"/>
  <c r="E53" i="4" a="1"/>
  <c r="E53" i="4" s="1"/>
  <c r="C53" i="4"/>
  <c r="E59" i="4" a="1"/>
  <c r="E59" i="4" s="1"/>
  <c r="C59" i="4"/>
  <c r="E83" i="4" a="1"/>
  <c r="E83" i="4" s="1"/>
  <c r="C83" i="4"/>
  <c r="E33" i="4" a="1"/>
  <c r="E33" i="4" s="1"/>
  <c r="E81" i="4" a="1"/>
  <c r="E81" i="4" s="1"/>
  <c r="C81" i="4"/>
  <c r="E64" i="4" a="1"/>
  <c r="E64" i="4" s="1"/>
  <c r="C64" i="4"/>
  <c r="E78" i="4" a="1"/>
  <c r="E78" i="4" s="1"/>
  <c r="C78" i="4"/>
  <c r="E63" i="4" a="1"/>
  <c r="E63" i="4" s="1"/>
  <c r="C63" i="4"/>
  <c r="E74" i="4" a="1"/>
  <c r="E74" i="4" s="1"/>
  <c r="C74" i="4"/>
  <c r="E39" i="4" a="1"/>
  <c r="E39" i="4" s="1"/>
  <c r="E56" i="4" a="1"/>
  <c r="E56" i="4" s="1"/>
  <c r="C56" i="4"/>
  <c r="E62" i="4" a="1"/>
  <c r="E62" i="4" s="1"/>
  <c r="C62" i="4"/>
  <c r="E61" i="4" a="1"/>
  <c r="E61" i="4" s="1"/>
  <c r="C61" i="4"/>
  <c r="E57" i="4" a="1"/>
  <c r="E57" i="4" s="1"/>
  <c r="C57" i="4"/>
  <c r="E73" i="4" a="1"/>
  <c r="E73" i="4" s="1"/>
  <c r="C73" i="4"/>
  <c r="E67" i="4" a="1"/>
  <c r="E67" i="4" s="1"/>
  <c r="C67" i="4"/>
  <c r="E34" i="4" a="1"/>
  <c r="E34" i="4" s="1"/>
  <c r="C34" i="4"/>
  <c r="E47" i="4" a="1"/>
  <c r="E47" i="4" s="1"/>
  <c r="C47" i="4"/>
  <c r="E38" i="4" a="1"/>
  <c r="E38" i="4" s="1"/>
  <c r="C38" i="4"/>
  <c r="E37" i="4" a="1"/>
  <c r="E37" i="4" s="1"/>
  <c r="C37" i="4" s="1"/>
  <c r="E66" i="4" a="1"/>
  <c r="E66" i="4" s="1"/>
  <c r="C66" i="4"/>
  <c r="E52" i="4" a="1"/>
  <c r="E52" i="4" s="1"/>
  <c r="C52" i="4"/>
  <c r="E58" i="4" a="1"/>
  <c r="E58" i="4" s="1"/>
  <c r="C58" i="4"/>
  <c r="E46" i="4" a="1"/>
  <c r="E46" i="4" s="1"/>
  <c r="C46" i="4"/>
  <c r="E77" i="4" a="1"/>
  <c r="E77" i="4" s="1"/>
  <c r="C77" i="4"/>
  <c r="E48" i="4" a="1"/>
  <c r="E48" i="4" s="1"/>
  <c r="C48" i="4"/>
  <c r="C48" i="58"/>
  <c r="C33" i="4" l="1"/>
  <c r="C39" i="4"/>
  <c r="C30" i="4"/>
  <c r="C40" i="4"/>
  <c r="C31" i="4"/>
  <c r="C13" i="4"/>
  <c r="C25" i="4"/>
  <c r="C7" i="4"/>
  <c r="C4" i="4"/>
  <c r="C41" i="4"/>
  <c r="C44" i="4"/>
  <c r="C20" i="4"/>
  <c r="C18" i="4"/>
  <c r="C23" i="4"/>
  <c r="C21" i="4"/>
  <c r="C17" i="4"/>
  <c r="C12" i="4"/>
  <c r="C43" i="4"/>
  <c r="C8" i="4"/>
  <c r="C35" i="4"/>
  <c r="C5" i="4"/>
  <c r="C28" i="4"/>
  <c r="C32" i="4"/>
  <c r="C29" i="4"/>
  <c r="C42" i="4"/>
  <c r="C36" i="4"/>
  <c r="C26" i="4"/>
  <c r="C16" i="4"/>
  <c r="C11" i="4"/>
  <c r="C10" i="4"/>
  <c r="C9" i="4"/>
  <c r="C15" i="4"/>
  <c r="C22" i="4"/>
  <c r="C24" i="4"/>
  <c r="C27" i="4"/>
  <c r="C6" i="4"/>
  <c r="C14" i="4"/>
  <c r="C3" i="4"/>
  <c r="C19" i="4"/>
  <c r="C20" i="58"/>
  <c r="A60" i="4" l="1"/>
  <c r="C65" i="58"/>
  <c r="A61" i="4" l="1"/>
  <c r="A53" i="58" l="1"/>
  <c r="A57" i="58"/>
  <c r="A56" i="58"/>
  <c r="A58" i="4"/>
  <c r="A59" i="4"/>
  <c r="A57" i="4"/>
  <c r="A56" i="4"/>
  <c r="A9" i="4"/>
  <c r="A11" i="4"/>
  <c r="A51" i="4"/>
  <c r="A26" i="4"/>
  <c r="A10" i="4"/>
  <c r="A38" i="4"/>
  <c r="A19" i="4"/>
  <c r="A36" i="4"/>
  <c r="A14" i="4"/>
  <c r="A6" i="4"/>
  <c r="A44" i="4"/>
  <c r="A43" i="4"/>
  <c r="A3" i="4"/>
  <c r="A49" i="4"/>
  <c r="A29" i="4"/>
  <c r="A33" i="4"/>
  <c r="A42" i="4"/>
  <c r="A40" i="4"/>
  <c r="A32" i="4"/>
  <c r="A15" i="4"/>
  <c r="A52" i="4"/>
  <c r="A47" i="4"/>
  <c r="A53" i="4"/>
  <c r="A20" i="4"/>
  <c r="A34" i="4"/>
  <c r="A23" i="4"/>
  <c r="A46" i="4"/>
  <c r="A37" i="4"/>
  <c r="A45" i="4"/>
  <c r="A27" i="4"/>
  <c r="A50" i="4"/>
  <c r="A41" i="4"/>
  <c r="A48" i="4"/>
  <c r="A13" i="4"/>
  <c r="A54" i="4"/>
  <c r="A35" i="4"/>
  <c r="A25" i="4"/>
  <c r="A39" i="4"/>
  <c r="A55" i="4"/>
  <c r="A7" i="4"/>
  <c r="A21" i="4"/>
  <c r="A31" i="4"/>
  <c r="A12" i="4"/>
  <c r="A5" i="4"/>
  <c r="A28" i="4"/>
  <c r="A8" i="4"/>
  <c r="A24" i="4"/>
  <c r="A18" i="4"/>
  <c r="A30" i="4"/>
  <c r="A22" i="4"/>
  <c r="A4" i="4"/>
  <c r="A17" i="4"/>
  <c r="A16" i="4"/>
  <c r="A54" i="58" l="1"/>
  <c r="G54" i="40"/>
  <c r="I55" i="40"/>
  <c r="I54" i="40"/>
  <c r="J55" i="40"/>
  <c r="J54" i="40"/>
  <c r="G55" i="40"/>
  <c r="G52" i="40"/>
  <c r="I53" i="40"/>
  <c r="I52" i="40"/>
  <c r="J52" i="40"/>
  <c r="G53" i="40"/>
  <c r="J53" i="40"/>
  <c r="I3" i="40"/>
  <c r="I4" i="40"/>
  <c r="J4" i="40"/>
  <c r="I5" i="40"/>
  <c r="G4" i="40"/>
  <c r="J3" i="40"/>
  <c r="G3" i="40"/>
  <c r="J11" i="40"/>
  <c r="I13" i="40"/>
  <c r="J14" i="40"/>
  <c r="I11" i="40"/>
  <c r="J5" i="40"/>
  <c r="I9" i="40"/>
  <c r="G6" i="40"/>
  <c r="G14" i="40"/>
  <c r="G13" i="40"/>
  <c r="I12" i="40"/>
  <c r="J10" i="40"/>
  <c r="G7" i="40"/>
  <c r="J12" i="40"/>
  <c r="G10" i="40"/>
  <c r="J9" i="40"/>
  <c r="I7" i="40"/>
  <c r="J13" i="40"/>
  <c r="G5" i="40"/>
  <c r="G15" i="40"/>
  <c r="I10" i="40"/>
  <c r="G16" i="40"/>
  <c r="G11" i="40"/>
  <c r="I6" i="40"/>
  <c r="J34" i="40"/>
  <c r="G8" i="40"/>
  <c r="G12" i="40"/>
  <c r="I8" i="40"/>
  <c r="I14" i="40"/>
  <c r="J7" i="40"/>
  <c r="J6" i="40"/>
  <c r="G9" i="40"/>
  <c r="J8" i="40"/>
  <c r="I16" i="40"/>
  <c r="I45" i="40"/>
  <c r="G41" i="40"/>
  <c r="J20" i="40"/>
  <c r="I48" i="40"/>
  <c r="I15" i="40"/>
  <c r="J35" i="40"/>
  <c r="I33" i="40"/>
  <c r="G24" i="40"/>
  <c r="I19" i="40"/>
  <c r="J51" i="40"/>
  <c r="I42" i="40"/>
  <c r="J39" i="40"/>
  <c r="J18" i="40"/>
  <c r="J22" i="40"/>
  <c r="I38" i="40"/>
  <c r="G36" i="40"/>
  <c r="J32" i="40"/>
  <c r="G33" i="40"/>
  <c r="G29" i="40"/>
  <c r="I49" i="40"/>
  <c r="J15" i="40"/>
  <c r="J24" i="40"/>
  <c r="I44" i="40"/>
  <c r="G37" i="40"/>
  <c r="G23" i="40"/>
  <c r="G42" i="40"/>
  <c r="I47" i="40"/>
  <c r="G39" i="40"/>
  <c r="G17" i="40"/>
  <c r="J28" i="40"/>
  <c r="J40" i="40"/>
  <c r="J21" i="40"/>
  <c r="G18" i="40"/>
  <c r="J38" i="40"/>
  <c r="I22" i="40"/>
  <c r="J25" i="40"/>
  <c r="G44" i="40"/>
  <c r="I28" i="40"/>
  <c r="G20" i="40"/>
  <c r="I25" i="40"/>
  <c r="I37" i="40"/>
  <c r="I26" i="40"/>
  <c r="G27" i="40"/>
  <c r="J44" i="40"/>
  <c r="I27" i="40"/>
  <c r="J37" i="40"/>
  <c r="I29" i="40"/>
  <c r="I36" i="40"/>
  <c r="J29" i="40"/>
  <c r="G46" i="40"/>
  <c r="I46" i="40"/>
  <c r="I50" i="40"/>
  <c r="I51" i="40"/>
  <c r="J50" i="40"/>
  <c r="I35" i="40"/>
  <c r="G19" i="40"/>
  <c r="G22" i="40"/>
  <c r="G43" i="40"/>
  <c r="G40" i="40"/>
  <c r="G26" i="40"/>
  <c r="G21" i="40"/>
  <c r="I30" i="40"/>
  <c r="J27" i="40"/>
  <c r="J41" i="40"/>
  <c r="G31" i="40"/>
  <c r="I21" i="40"/>
  <c r="I20" i="40"/>
  <c r="G25" i="40"/>
  <c r="J36" i="40"/>
  <c r="G28" i="40"/>
  <c r="G38" i="40"/>
  <c r="J23" i="40"/>
  <c r="I34" i="40"/>
  <c r="I40" i="40"/>
  <c r="G35" i="40"/>
  <c r="I39" i="40"/>
  <c r="I17" i="40"/>
  <c r="J45" i="40"/>
  <c r="G45" i="40"/>
  <c r="G49" i="40"/>
  <c r="G50" i="40"/>
  <c r="G51" i="40"/>
  <c r="J49" i="40"/>
  <c r="I18" i="40"/>
  <c r="I41" i="40"/>
  <c r="J26" i="40"/>
  <c r="G32" i="40"/>
  <c r="J33" i="40"/>
  <c r="J43" i="40"/>
  <c r="J31" i="40"/>
  <c r="J19" i="40"/>
  <c r="I23" i="40"/>
  <c r="I24" i="40"/>
  <c r="J42" i="40"/>
  <c r="J17" i="40"/>
  <c r="J30" i="40"/>
  <c r="I32" i="40"/>
  <c r="I43" i="40"/>
  <c r="G30" i="40"/>
  <c r="J16" i="40"/>
  <c r="G34" i="40"/>
  <c r="I31" i="40"/>
  <c r="J46" i="40"/>
  <c r="G48" i="40"/>
  <c r="J47" i="40"/>
  <c r="J48" i="40"/>
  <c r="G47" i="40"/>
  <c r="C30" i="58" l="1"/>
  <c r="C23" i="58" l="1"/>
  <c r="C27" i="58"/>
  <c r="C21" i="58"/>
  <c r="C3" i="58"/>
  <c r="C29" i="58"/>
  <c r="C15" i="58"/>
  <c r="C18" i="58"/>
  <c r="C7" i="58"/>
  <c r="C10" i="58"/>
  <c r="C12" i="58"/>
  <c r="C6" i="58"/>
  <c r="C19" i="58"/>
  <c r="C5" i="58"/>
  <c r="C17" i="58"/>
  <c r="C16" i="58"/>
  <c r="C13" i="58"/>
  <c r="C11" i="58"/>
  <c r="C14" i="58"/>
  <c r="C4" i="58"/>
  <c r="C9" i="58"/>
  <c r="C22" i="58"/>
  <c r="C8" i="58"/>
  <c r="A49" i="58"/>
  <c r="A55" i="58"/>
  <c r="A50" i="58"/>
  <c r="A58" i="58"/>
  <c r="A48" i="58" l="1"/>
  <c r="A45" i="58"/>
  <c r="A46" i="58"/>
  <c r="A47" i="58"/>
  <c r="A40" i="58"/>
  <c r="A41" i="58"/>
  <c r="A44" i="58"/>
  <c r="A34" i="58"/>
  <c r="A52" i="58"/>
  <c r="A43" i="58"/>
  <c r="A38" i="58"/>
  <c r="A42" i="58"/>
  <c r="A37" i="58"/>
  <c r="A27" i="58"/>
  <c r="A29" i="58"/>
  <c r="A35" i="58"/>
  <c r="A36" i="58"/>
  <c r="A39" i="58"/>
  <c r="A30" i="58"/>
  <c r="A26" i="58"/>
  <c r="A33" i="58"/>
  <c r="A23" i="58"/>
  <c r="A17" i="58"/>
  <c r="A4" i="58"/>
  <c r="A31" i="58"/>
  <c r="A20" i="58"/>
  <c r="A51" i="58"/>
  <c r="A24" i="58"/>
  <c r="A12" i="58"/>
  <c r="A8" i="58"/>
  <c r="A7" i="58"/>
  <c r="A13" i="58"/>
  <c r="A10" i="58"/>
  <c r="A15" i="58"/>
  <c r="A21" i="58"/>
  <c r="A14" i="58"/>
  <c r="A32" i="58"/>
  <c r="A6" i="58"/>
  <c r="A5" i="58"/>
  <c r="A3" i="58"/>
  <c r="A22" i="58"/>
  <c r="A9" i="58"/>
  <c r="A28" i="58"/>
  <c r="A16" i="58"/>
  <c r="A25" i="58"/>
  <c r="A11" i="58"/>
  <c r="A19" i="58"/>
  <c r="A18" i="58"/>
  <c r="D7" i="40" l="1"/>
  <c r="E4" i="40"/>
  <c r="D6" i="40"/>
  <c r="B6" i="40"/>
  <c r="E7" i="40"/>
  <c r="D8" i="40"/>
  <c r="D10" i="40"/>
  <c r="E10" i="40"/>
  <c r="D5" i="40"/>
  <c r="B9" i="40"/>
  <c r="E9" i="40"/>
  <c r="B12" i="40"/>
  <c r="E12" i="40"/>
  <c r="B43" i="40"/>
  <c r="B10" i="40"/>
  <c r="E8" i="40"/>
  <c r="D9" i="40"/>
  <c r="D14" i="40"/>
  <c r="E16" i="40"/>
  <c r="D27" i="40"/>
  <c r="E33" i="40"/>
  <c r="D44" i="40"/>
  <c r="E25" i="40"/>
  <c r="E51" i="40"/>
  <c r="D39" i="40"/>
  <c r="E38" i="40"/>
  <c r="D30" i="40"/>
  <c r="D51" i="40"/>
  <c r="B49" i="40"/>
  <c r="E24" i="40"/>
  <c r="B21" i="40"/>
  <c r="E22" i="40"/>
  <c r="D17" i="40"/>
  <c r="D41" i="40"/>
  <c r="D35" i="40"/>
  <c r="B35" i="40"/>
  <c r="B28" i="40"/>
  <c r="B45" i="40"/>
  <c r="B19" i="40"/>
  <c r="D28" i="40"/>
  <c r="D19" i="40"/>
  <c r="E23" i="40"/>
  <c r="B32" i="40"/>
  <c r="D36" i="40"/>
  <c r="B42" i="40"/>
  <c r="B44" i="40"/>
  <c r="E36" i="40"/>
  <c r="E13" i="40"/>
  <c r="D40" i="40"/>
  <c r="E37" i="40"/>
  <c r="E30" i="40"/>
  <c r="D11" i="40"/>
  <c r="E15" i="40"/>
  <c r="E34" i="40"/>
  <c r="B51" i="40"/>
  <c r="B20" i="40"/>
  <c r="D13" i="40"/>
  <c r="D42" i="40"/>
  <c r="D33" i="40"/>
  <c r="D31" i="40"/>
  <c r="B40" i="40"/>
  <c r="D47" i="40"/>
  <c r="D34" i="40"/>
  <c r="B36" i="40"/>
  <c r="E39" i="40"/>
  <c r="D43" i="40"/>
  <c r="B26" i="40"/>
  <c r="D26" i="40"/>
  <c r="E32" i="40"/>
  <c r="E29" i="40"/>
  <c r="B41" i="40"/>
  <c r="E48" i="40"/>
  <c r="E19" i="40"/>
  <c r="D22" i="40"/>
  <c r="E42" i="40"/>
  <c r="D23" i="40"/>
  <c r="B13" i="40"/>
  <c r="E28" i="40"/>
  <c r="B3" i="40"/>
  <c r="B4" i="40"/>
  <c r="D12" i="40"/>
  <c r="B8" i="40"/>
  <c r="B29" i="40"/>
  <c r="D45" i="40"/>
  <c r="D16" i="40"/>
  <c r="B38" i="40"/>
  <c r="E46" i="40"/>
  <c r="E26" i="40"/>
  <c r="E47" i="40"/>
  <c r="E43" i="40"/>
  <c r="B22" i="40"/>
  <c r="B50" i="40"/>
  <c r="B17" i="40"/>
  <c r="B39" i="40"/>
  <c r="B15" i="40"/>
  <c r="E17" i="40"/>
  <c r="D46" i="40"/>
  <c r="B48" i="40"/>
  <c r="B31" i="40"/>
  <c r="E14" i="40"/>
  <c r="B34" i="40"/>
  <c r="D18" i="40"/>
  <c r="E27" i="40"/>
  <c r="E50" i="40"/>
  <c r="D15" i="40"/>
  <c r="B33" i="40"/>
  <c r="B14" i="40"/>
  <c r="B46" i="40"/>
  <c r="B25" i="40"/>
  <c r="D3" i="40"/>
  <c r="E5" i="40"/>
  <c r="E6" i="40"/>
  <c r="B16" i="40"/>
  <c r="D24" i="40"/>
  <c r="E18" i="40"/>
  <c r="B11" i="40"/>
  <c r="B37" i="40"/>
  <c r="E41" i="40"/>
  <c r="D48" i="40"/>
  <c r="D20" i="40"/>
  <c r="B24" i="40"/>
  <c r="B47" i="40"/>
  <c r="E21" i="40"/>
  <c r="D38" i="40"/>
  <c r="E45" i="40"/>
  <c r="E20" i="40"/>
  <c r="B27" i="40"/>
  <c r="D25" i="40"/>
  <c r="B18" i="40"/>
  <c r="E3" i="40"/>
  <c r="D4" i="40"/>
  <c r="B7" i="40"/>
  <c r="B5" i="40"/>
  <c r="D32" i="40"/>
  <c r="E49" i="40"/>
  <c r="D49" i="40"/>
  <c r="B30" i="40"/>
  <c r="D50" i="40"/>
  <c r="D21" i="40"/>
  <c r="E31" i="40"/>
  <c r="E11" i="40"/>
  <c r="B23" i="40"/>
  <c r="D37" i="40"/>
  <c r="E44" i="40"/>
  <c r="E40" i="40"/>
  <c r="D29" i="40"/>
  <c r="E35" i="4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<sst xmlns="http://schemas.openxmlformats.org/spreadsheetml/2006/main" count="1371" uniqueCount="352">
  <si>
    <t>Full Name</t>
  </si>
  <si>
    <t>SIDANI, Ramzi</t>
  </si>
  <si>
    <t>PARKER, Mark</t>
  </si>
  <si>
    <t>WIDEMAN, Karl</t>
  </si>
  <si>
    <t>BARNES, Louis</t>
  </si>
  <si>
    <t>BOLTON, Ian</t>
  </si>
  <si>
    <t>STANLEY, Andrew</t>
  </si>
  <si>
    <t>BRADFORD, Mark</t>
  </si>
  <si>
    <t>LAZ, Kevin</t>
  </si>
  <si>
    <t>BLAND, Damon</t>
  </si>
  <si>
    <t>YEOMANS, Martin</t>
  </si>
  <si>
    <t>TAYLOR, Julie</t>
  </si>
  <si>
    <t>OSBORNE, Carolyn</t>
  </si>
  <si>
    <t>GRAVES, Laura</t>
  </si>
  <si>
    <t>MALONE, Sarah</t>
  </si>
  <si>
    <t>TOWLE, Grania</t>
  </si>
  <si>
    <t>HENFREY, Julie</t>
  </si>
  <si>
    <t>Name</t>
  </si>
  <si>
    <t>Position</t>
  </si>
  <si>
    <t>SHAW, Gemma</t>
  </si>
  <si>
    <t>BRANDON, Helen</t>
  </si>
  <si>
    <t>HOPE, Jenny</t>
  </si>
  <si>
    <t>Points</t>
  </si>
  <si>
    <t>Pace</t>
  </si>
  <si>
    <t>Time</t>
  </si>
  <si>
    <t>Category</t>
  </si>
  <si>
    <t>JEYES, Andrew</t>
  </si>
  <si>
    <t>BOTTRILL, Andrew</t>
  </si>
  <si>
    <t>WESTERN, Roger</t>
  </si>
  <si>
    <t>JEYES, Sally</t>
  </si>
  <si>
    <t>MOUNCER, Judy</t>
  </si>
  <si>
    <t>Subtotal</t>
  </si>
  <si>
    <t>Total races</t>
  </si>
  <si>
    <t>TRICKETT, Andrea</t>
  </si>
  <si>
    <t>ROWLES, Nick</t>
  </si>
  <si>
    <t>WIDEMAN, Emily</t>
  </si>
  <si>
    <t>HOPE, Rich</t>
  </si>
  <si>
    <t>OSBORNE, Chris</t>
  </si>
  <si>
    <t>SMITH, Victoria</t>
  </si>
  <si>
    <t>BARON, Keith</t>
  </si>
  <si>
    <t>ALLSOP, Lucy</t>
  </si>
  <si>
    <t>Ivanhoe 20</t>
  </si>
  <si>
    <t>COULTON, Shaun</t>
  </si>
  <si>
    <t>HORN, Patrick</t>
  </si>
  <si>
    <t>FINN, Helen</t>
  </si>
  <si>
    <t>CODD, Paul</t>
  </si>
  <si>
    <t>COX, James</t>
  </si>
  <si>
    <t>BENNION, Nancy</t>
  </si>
  <si>
    <t>BETTS, Fiona</t>
  </si>
  <si>
    <t>ASHTON, Mindy</t>
  </si>
  <si>
    <t>RIDLEY, Christine</t>
  </si>
  <si>
    <t>AVERILLO, Paul</t>
  </si>
  <si>
    <t>HOULT, Mark</t>
  </si>
  <si>
    <t>WOODS, Paul</t>
  </si>
  <si>
    <t>JOYCE, Matthew</t>
  </si>
  <si>
    <t>TAIT, Susan</t>
  </si>
  <si>
    <t>HALL, Simon</t>
  </si>
  <si>
    <t>HOULT, Sonia</t>
  </si>
  <si>
    <t>HALL, Lisa</t>
  </si>
  <si>
    <t>Swithland 6</t>
  </si>
  <si>
    <t>BLAND, Jane</t>
  </si>
  <si>
    <t>POTTER, Tom</t>
  </si>
  <si>
    <t>JEFFERY, Helen</t>
  </si>
  <si>
    <t>LAWLESS, Sandra</t>
  </si>
  <si>
    <t>Washlands Relays</t>
  </si>
  <si>
    <t>CHAMBERS, Alistair</t>
  </si>
  <si>
    <t>PLEASS, Matt</t>
  </si>
  <si>
    <t>HOPE, Colin</t>
  </si>
  <si>
    <t>OGILVIE, James</t>
  </si>
  <si>
    <t>MARTIN, Richard</t>
  </si>
  <si>
    <t>Joy Cann 5</t>
  </si>
  <si>
    <t>COLE, Andy</t>
  </si>
  <si>
    <t>TILBURY, Lindsay</t>
  </si>
  <si>
    <t>Tamworth 5</t>
  </si>
  <si>
    <t>SMITH, Tom</t>
  </si>
  <si>
    <t>STURLA, Tim</t>
  </si>
  <si>
    <t>Uttoxeter HM</t>
  </si>
  <si>
    <t>West End 8</t>
  </si>
  <si>
    <t>Worthington 6</t>
  </si>
  <si>
    <t>Burton 10k</t>
  </si>
  <si>
    <t>Rotherby 8</t>
  </si>
  <si>
    <t>Adrian Smith</t>
  </si>
  <si>
    <t>SINGLETON, Jill</t>
  </si>
  <si>
    <t>Rank</t>
  </si>
  <si>
    <t>Add to Summary</t>
  </si>
  <si>
    <t>HARRIOTT, Mark</t>
  </si>
  <si>
    <t>MONAGHAN, Amelia</t>
  </si>
  <si>
    <t>SHARPE, Bec</t>
  </si>
  <si>
    <t>SMITH, Georgina</t>
  </si>
  <si>
    <t>PARISH, Suzanne</t>
  </si>
  <si>
    <t>GILLON, Alex</t>
  </si>
  <si>
    <t>WATKINS, Catherine</t>
  </si>
  <si>
    <t>MEADOWS, Tor</t>
  </si>
  <si>
    <t>WOOD, Clare</t>
  </si>
  <si>
    <t>CROSS, Jeff</t>
  </si>
  <si>
    <t>MOULT, Becky</t>
  </si>
  <si>
    <t>BADEN, Rob</t>
  </si>
  <si>
    <t>ASHTON, Kenny</t>
  </si>
  <si>
    <t>TAYLOR, Charlene</t>
  </si>
  <si>
    <t>FOWLER, Adrian</t>
  </si>
  <si>
    <t>HOUGH, Andy</t>
  </si>
  <si>
    <t>Bosworth XC</t>
  </si>
  <si>
    <t>Lichfield 10k</t>
  </si>
  <si>
    <t>BALL, Tom</t>
  </si>
  <si>
    <t>COOLING, Phil</t>
  </si>
  <si>
    <t>MAY, Rupert</t>
  </si>
  <si>
    <t>HAMPSON, Richard</t>
  </si>
  <si>
    <t>CAIN, James</t>
  </si>
  <si>
    <t>BROWN, Geoffrey</t>
  </si>
  <si>
    <t>COLE, Deirdre</t>
  </si>
  <si>
    <t>DYTHAM, Michelle</t>
  </si>
  <si>
    <t>BRADSHAW, Jayne</t>
  </si>
  <si>
    <t>GOLDINGAY, Harry</t>
  </si>
  <si>
    <t>MAY, Wendy</t>
  </si>
  <si>
    <t>TURNER, Sophie</t>
  </si>
  <si>
    <t>GILES, George</t>
  </si>
  <si>
    <t>DODWELL, Emily</t>
  </si>
  <si>
    <t>ARCHER, Abby</t>
  </si>
  <si>
    <t>DEVA, Mukesh</t>
  </si>
  <si>
    <t>BARON, Tom</t>
  </si>
  <si>
    <t>BOLTON, Ellen</t>
  </si>
  <si>
    <t>MCDERMOTT, Lucy</t>
  </si>
  <si>
    <t>WHITWORTH, Paula</t>
  </si>
  <si>
    <t>GEAR, Bianca</t>
  </si>
  <si>
    <t>CODD, Sarah</t>
  </si>
  <si>
    <t>Markfield 10k</t>
  </si>
  <si>
    <t>Shepshed 7</t>
  </si>
  <si>
    <t>FLANAGAN, Mark</t>
  </si>
  <si>
    <t>MUMMERY, Ismay</t>
  </si>
  <si>
    <t>ALLSOP, Andrew</t>
  </si>
  <si>
    <t>COTON, Sophie</t>
  </si>
  <si>
    <t>BROCKLEHURST, Matt</t>
  </si>
  <si>
    <t>BOOTE, Francesca</t>
  </si>
  <si>
    <t>POWDRILL, Neil</t>
  </si>
  <si>
    <t>DUNNING, Phil</t>
  </si>
  <si>
    <t>SIDANI, Bethany</t>
  </si>
  <si>
    <t>HEITMANN, Laura</t>
  </si>
  <si>
    <t>ATKINSON, Matt</t>
  </si>
  <si>
    <t>PARKER, Emily</t>
  </si>
  <si>
    <t>KIRK, Ian</t>
  </si>
  <si>
    <t>HILL, Simon</t>
  </si>
  <si>
    <t>BLADON-COPE, Daniel</t>
  </si>
  <si>
    <t>BLADON-COPE, Jordan</t>
  </si>
  <si>
    <t>OGDEN, Dan</t>
  </si>
  <si>
    <t>WIDEMAN, Oliver</t>
  </si>
  <si>
    <t>WOOD, Craig</t>
  </si>
  <si>
    <t>ENION, Ruth</t>
  </si>
  <si>
    <t>BROWN, Jamie</t>
  </si>
  <si>
    <t>DUNNING, Chloe</t>
  </si>
  <si>
    <t>BULL, Sarah</t>
  </si>
  <si>
    <t>EYDMAN, Mark</t>
  </si>
  <si>
    <t>LEWIS, Sarah</t>
  </si>
  <si>
    <t>EATON, Rob</t>
  </si>
  <si>
    <t>Run In The Forest 5</t>
  </si>
  <si>
    <t>Watermead 10k</t>
  </si>
  <si>
    <t>Gate Gallop 10k</t>
  </si>
  <si>
    <t>parkrun 5k</t>
  </si>
  <si>
    <t>Derby 10</t>
  </si>
  <si>
    <t>BASS, Josh</t>
  </si>
  <si>
    <t>BULLOCK, Louis</t>
  </si>
  <si>
    <t>WOODS, Sophie-Jade</t>
  </si>
  <si>
    <t>Column1</t>
  </si>
  <si>
    <t>Column2</t>
  </si>
  <si>
    <t>Column3</t>
  </si>
  <si>
    <t>Column4</t>
  </si>
  <si>
    <t>MORRIS, Liam</t>
  </si>
  <si>
    <t>Column5</t>
  </si>
  <si>
    <t>COATES, Michelle</t>
  </si>
  <si>
    <t>SOUTHWART, Jessica</t>
  </si>
  <si>
    <t>MILLER, Lily</t>
  </si>
  <si>
    <t>MORGAN, Richard</t>
  </si>
  <si>
    <t>LAWRIE, David</t>
  </si>
  <si>
    <t>COLE, Jonathan</t>
  </si>
  <si>
    <t>BAILEY, Andrew</t>
  </si>
  <si>
    <t>WILKINSON, Verity</t>
  </si>
  <si>
    <t>CLARK, Nathan</t>
  </si>
  <si>
    <t>BAILEY, Lesley</t>
  </si>
  <si>
    <t>BRAIN, Cal</t>
  </si>
  <si>
    <t>PARK, Sam</t>
  </si>
  <si>
    <t>BULLMORE, Victoria</t>
  </si>
  <si>
    <t>PEAKE, Callum</t>
  </si>
  <si>
    <t>CLARE, Simon</t>
  </si>
  <si>
    <t>BEBBINGTON, Richard</t>
  </si>
  <si>
    <t>BEBBINGTON, Angela</t>
  </si>
  <si>
    <t>SMITH, Gordy</t>
  </si>
  <si>
    <t>ROWLES, Ollie</t>
  </si>
  <si>
    <t>JEFFERY, Tony</t>
  </si>
  <si>
    <t>BLACKWELL, Antonia</t>
  </si>
  <si>
    <t>TENCH, Marc</t>
  </si>
  <si>
    <t>(06:40)</t>
  </si>
  <si>
    <t>M</t>
  </si>
  <si>
    <t>Ivanhoe Runners</t>
  </si>
  <si>
    <t>VM45</t>
  </si>
  <si>
    <t>(06:52)</t>
  </si>
  <si>
    <t>VM50</t>
  </si>
  <si>
    <t>(07:03)</t>
  </si>
  <si>
    <t>SM</t>
  </si>
  <si>
    <t>(07:14)</t>
  </si>
  <si>
    <t>VM60</t>
  </si>
  <si>
    <t>(07:19)</t>
  </si>
  <si>
    <t>VM40</t>
  </si>
  <si>
    <t>(07:30)</t>
  </si>
  <si>
    <t>(07:59)</t>
  </si>
  <si>
    <t>(08:29)</t>
  </si>
  <si>
    <t>(08:31)</t>
  </si>
  <si>
    <t>F</t>
  </si>
  <si>
    <t>VW55</t>
  </si>
  <si>
    <t>(08:47)</t>
  </si>
  <si>
    <t>(08:56)</t>
  </si>
  <si>
    <t>VW50</t>
  </si>
  <si>
    <t>(08:57)</t>
  </si>
  <si>
    <t>(09:14)</t>
  </si>
  <si>
    <t>(09:15)</t>
  </si>
  <si>
    <t>(09:22)</t>
  </si>
  <si>
    <t>(09:40)</t>
  </si>
  <si>
    <t>SW</t>
  </si>
  <si>
    <t>(09:44)</t>
  </si>
  <si>
    <t>(09:59)</t>
  </si>
  <si>
    <t>(10:06)</t>
  </si>
  <si>
    <t>(10:11)</t>
  </si>
  <si>
    <t>(10:24)</t>
  </si>
  <si>
    <t>VW40</t>
  </si>
  <si>
    <t>(10:47)</t>
  </si>
  <si>
    <t>(10:48)</t>
  </si>
  <si>
    <t>VM70</t>
  </si>
  <si>
    <t>(11:05)</t>
  </si>
  <si>
    <t>PENONE, Michael</t>
  </si>
  <si>
    <t>(11:12)</t>
  </si>
  <si>
    <t>(12:42)</t>
  </si>
  <si>
    <t>(07:34)</t>
  </si>
  <si>
    <t>(07:51)</t>
  </si>
  <si>
    <t>(08:34)</t>
  </si>
  <si>
    <t>(08:39)</t>
  </si>
  <si>
    <t>(09:18)</t>
  </si>
  <si>
    <t>VW35</t>
  </si>
  <si>
    <t>(09:34)</t>
  </si>
  <si>
    <t>(10:08)</t>
  </si>
  <si>
    <t>(10:09)</t>
  </si>
  <si>
    <t>(10:13)</t>
  </si>
  <si>
    <t>CASTLE, Lauren</t>
  </si>
  <si>
    <t>(10:14)</t>
  </si>
  <si>
    <t>VM55</t>
  </si>
  <si>
    <t>(10:16)</t>
  </si>
  <si>
    <t>(10:20)</t>
  </si>
  <si>
    <t>(10:31)</t>
  </si>
  <si>
    <t>(10:40)</t>
  </si>
  <si>
    <t>(10:57)</t>
  </si>
  <si>
    <t>(11:18)</t>
  </si>
  <si>
    <t>(11:43)</t>
  </si>
  <si>
    <t>VW45</t>
  </si>
  <si>
    <t>(11:48)</t>
  </si>
  <si>
    <t>(11:52)</t>
  </si>
  <si>
    <t>(12:29)</t>
  </si>
  <si>
    <t>(12:51)</t>
  </si>
  <si>
    <t>(13:11)</t>
  </si>
  <si>
    <t>(14:12)</t>
  </si>
  <si>
    <t>(15:47)</t>
  </si>
  <si>
    <t>Holly Hayes XC</t>
  </si>
  <si>
    <t>Grace Dieu XC</t>
  </si>
  <si>
    <t>Kibworth 6</t>
  </si>
  <si>
    <t>(05:50)</t>
  </si>
  <si>
    <t>(06:30)</t>
  </si>
  <si>
    <t>(00:06) </t>
  </si>
  <si>
    <t>(06:51)</t>
  </si>
  <si>
    <t>(06:55)</t>
  </si>
  <si>
    <t>(07:08)</t>
  </si>
  <si>
    <t>(07:22)</t>
  </si>
  <si>
    <t>(00:43) </t>
  </si>
  <si>
    <t>(07:25)</t>
  </si>
  <si>
    <t>(07:49)</t>
  </si>
  <si>
    <t>(07:55)</t>
  </si>
  <si>
    <t>(08:01)</t>
  </si>
  <si>
    <t>(08:23)</t>
  </si>
  <si>
    <t>(08:45)</t>
  </si>
  <si>
    <t>(08:50)</t>
  </si>
  <si>
    <t>(08:54)</t>
  </si>
  <si>
    <t>VW65</t>
  </si>
  <si>
    <t>(06:41)</t>
  </si>
  <si>
    <t>(07:04)</t>
  </si>
  <si>
    <t>(07:07)</t>
  </si>
  <si>
    <t>(07:10)</t>
  </si>
  <si>
    <t>(07:23)</t>
  </si>
  <si>
    <t>(08:06)</t>
  </si>
  <si>
    <t>(08:13)</t>
  </si>
  <si>
    <t>(08:19)</t>
  </si>
  <si>
    <t>(08:37)</t>
  </si>
  <si>
    <t>(08:44)</t>
  </si>
  <si>
    <t>(08:51)</t>
  </si>
  <si>
    <t>(08:53)</t>
  </si>
  <si>
    <t>(09:09)</t>
  </si>
  <si>
    <t>(09:11)</t>
  </si>
  <si>
    <t>(09:30)</t>
  </si>
  <si>
    <t>(09:33)</t>
  </si>
  <si>
    <t>(09:49)</t>
  </si>
  <si>
    <t>(09:57)</t>
  </si>
  <si>
    <t>(10:05)</t>
  </si>
  <si>
    <t>(10:25)</t>
  </si>
  <si>
    <t>(10:35)</t>
  </si>
  <si>
    <t>(10:36)</t>
  </si>
  <si>
    <t>(11:50)</t>
  </si>
  <si>
    <t>(12:32)</t>
  </si>
  <si>
    <t>(06:34)</t>
  </si>
  <si>
    <t>(03:04) </t>
  </si>
  <si>
    <t>(07:16)</t>
  </si>
  <si>
    <t>(07:37)</t>
  </si>
  <si>
    <t>(07:39)</t>
  </si>
  <si>
    <t>(07:46)</t>
  </si>
  <si>
    <t>(07:50)</t>
  </si>
  <si>
    <t>(08:27)</t>
  </si>
  <si>
    <t>(09:20)</t>
  </si>
  <si>
    <t>(09:21)</t>
  </si>
  <si>
    <t>Bosworth HM</t>
  </si>
  <si>
    <t>Steve Morris 5</t>
  </si>
  <si>
    <t>Hermitage 5</t>
  </si>
  <si>
    <t>(05:47)</t>
  </si>
  <si>
    <t>(02:52) </t>
  </si>
  <si>
    <t>(05:55)</t>
  </si>
  <si>
    <t>(05:57)</t>
  </si>
  <si>
    <t>(05:58)</t>
  </si>
  <si>
    <t>(00:10) </t>
  </si>
  <si>
    <t>(06:03)</t>
  </si>
  <si>
    <t>(06:13)</t>
  </si>
  <si>
    <t>(00:59) </t>
  </si>
  <si>
    <t>(06:25)</t>
  </si>
  <si>
    <t>(06:31)</t>
  </si>
  <si>
    <t>(06:43)</t>
  </si>
  <si>
    <t>(06:45)</t>
  </si>
  <si>
    <t>(06:53)</t>
  </si>
  <si>
    <t>(06:59)</t>
  </si>
  <si>
    <t>(07:09)</t>
  </si>
  <si>
    <t>(07:20)</t>
  </si>
  <si>
    <t>(01:03) </t>
  </si>
  <si>
    <t>(07:40)</t>
  </si>
  <si>
    <t>(07:44)</t>
  </si>
  <si>
    <t>WOODHOUSE, Graeme</t>
  </si>
  <si>
    <t>(07:48)</t>
  </si>
  <si>
    <t>(07:52)</t>
  </si>
  <si>
    <t>VM65</t>
  </si>
  <si>
    <t>(08:00)</t>
  </si>
  <si>
    <t>(08:11)</t>
  </si>
  <si>
    <t>(00:26) </t>
  </si>
  <si>
    <t>(08:12)</t>
  </si>
  <si>
    <t>(08:15)</t>
  </si>
  <si>
    <t>(08:30)</t>
  </si>
  <si>
    <t>(08:59)</t>
  </si>
  <si>
    <t>(09:12)</t>
  </si>
  <si>
    <t>(09:41)</t>
  </si>
  <si>
    <t>(10:33)</t>
  </si>
  <si>
    <t>(12:01)</t>
  </si>
  <si>
    <t>(13:20)</t>
  </si>
  <si>
    <t>JOYCE, Janet</t>
  </si>
  <si>
    <t>1st XC 2027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</si>
</sst>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400]h:mm:ss\ AM/PM"/>
  </numFmts>
  <fonts count="11" x14ac:knownFonts="1">
    <font>
      <sz val="11"/>
      <color theme="1"/>
      <name val="Calibri"/>
      <family val="2"/>
      <scheme val="minor"/>
    </font>
    <font>
      <b/>
      <sz val="13.2"/>
      <color rgb="FF333333"/>
      <name val="Arial"/>
      <family val="2"/>
    </font>
    <font>
      <sz val="11"/>
      <color rgb="FF333333"/>
      <name val="Arial"/>
      <family val="2"/>
    </font>
    <font>
      <sz val="11"/>
      <color theme="0"/>
      <name val="Calibri"/>
      <family val="2"/>
      <scheme val="minor"/>
    </font>
    <font>
      <sz val="11"/>
      <name val="Arial"/>
      <family val="2"/>
    </font>
    <font>
      <sz val="8"/>
      <name val="Calibri"/>
      <family val="2"/>
      <scheme val="minor"/>
    </font>
    <font>
      <sz val="11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3"/>
      <color theme="9"/>
      <name val="Arial"/>
      <family val="2"/>
    </font>
    <font>
      <u/>
      <sz val="13"/>
      <color rgb="FFF79646"/>
      <name val="Arial"/>
      <family val="2"/>
    </font>
    <font>
      <u/>
      <sz val="11"/>
      <color rgb="FFF79646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DA9100"/>
        <bgColor indexed="64"/>
      </patternFill>
    </fill>
    <fill>
      <patternFill patternType="solid">
        <fgColor rgb="FFAAA9AD"/>
        <bgColor indexed="64"/>
      </patternFill>
    </fill>
    <fill>
      <patternFill patternType="solid">
        <fgColor rgb="FFCD7F32"/>
        <bgColor indexed="64"/>
      </patternFill>
    </fill>
  </fills>
  <borders count="29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/>
      <top/>
      <bottom style="medium">
        <color rgb="FFC8C8C8"/>
      </bottom>
      <diagonal/>
    </border>
    <border>
      <left/>
      <right/>
      <top/>
      <bottom style="thin">
        <color theme="0" tint="-0.34998626667073579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medium">
        <color indexed="64"/>
      </left>
      <right style="thin">
        <color theme="0" tint="-0.34998626667073579"/>
      </right>
      <top style="medium">
        <color indexed="64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medium">
        <color indexed="64"/>
      </top>
      <bottom/>
      <diagonal/>
    </border>
    <border>
      <left style="thin">
        <color theme="0" tint="-0.34998626667073579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/>
      <right/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rgb="FFA6A6A6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/>
      </bottom>
      <diagonal/>
    </border>
    <border>
      <left style="thin">
        <color theme="0" tint="-0.34998626667073579"/>
      </left>
      <right style="thin">
        <color rgb="FFA6A6A6"/>
      </right>
      <top style="thin">
        <color theme="0" tint="-0.34998626667073579"/>
      </top>
      <bottom style="thin">
        <color theme="0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rgb="FFA6A6A6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67">
    <xf numFmtId="0" fontId="0" fillId="0" borderId="0" xfId="0"/>
    <xf numFmtId="0" fontId="0" fillId="0" borderId="0" xfId="0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2" xfId="0" applyFont="1" applyBorder="1" applyAlignment="1">
      <alignment horizontal="center" wrapText="1"/>
    </xf>
    <xf numFmtId="0" fontId="1" fillId="2" borderId="9" xfId="0" applyFont="1" applyFill="1" applyBorder="1" applyAlignment="1">
      <alignment horizontal="left" vertical="center" wrapText="1"/>
    </xf>
    <xf numFmtId="0" fontId="1" fillId="2" borderId="10" xfId="0" applyFont="1" applyFill="1" applyBorder="1" applyAlignment="1">
      <alignment horizontal="center" vertical="center" textRotation="90" wrapText="1"/>
    </xf>
    <xf numFmtId="0" fontId="1" fillId="2" borderId="11" xfId="0" applyFont="1" applyFill="1" applyBorder="1" applyAlignment="1">
      <alignment horizontal="center" vertical="center" textRotation="90" wrapText="1"/>
    </xf>
    <xf numFmtId="0" fontId="2" fillId="0" borderId="1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4" fillId="0" borderId="4" xfId="0" applyFont="1" applyBorder="1" applyAlignment="1">
      <alignment vertical="center" wrapText="1"/>
    </xf>
    <xf numFmtId="164" fontId="0" fillId="0" borderId="0" xfId="0" applyNumberFormat="1"/>
    <xf numFmtId="0" fontId="1" fillId="0" borderId="5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164" fontId="1" fillId="0" borderId="8" xfId="0" applyNumberFormat="1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wrapText="1"/>
    </xf>
    <xf numFmtId="0" fontId="2" fillId="0" borderId="20" xfId="0" applyFont="1" applyBorder="1" applyAlignment="1">
      <alignment horizontal="center" wrapText="1"/>
    </xf>
    <xf numFmtId="0" fontId="2" fillId="0" borderId="18" xfId="0" applyFont="1" applyBorder="1" applyAlignment="1">
      <alignment horizontal="center" wrapText="1"/>
    </xf>
    <xf numFmtId="0" fontId="2" fillId="0" borderId="23" xfId="0" applyFont="1" applyBorder="1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2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left" vertical="center" wrapText="1"/>
    </xf>
    <xf numFmtId="0" fontId="1" fillId="0" borderId="8" xfId="0" applyFont="1" applyBorder="1" applyAlignment="1">
      <alignment horizontal="center" vertical="center" textRotation="90" wrapText="1"/>
    </xf>
    <xf numFmtId="0" fontId="2" fillId="3" borderId="1" xfId="0" applyFont="1" applyFill="1" applyBorder="1" applyAlignment="1">
      <alignment horizontal="center" wrapText="1"/>
    </xf>
    <xf numFmtId="164" fontId="2" fillId="3" borderId="1" xfId="0" applyNumberFormat="1" applyFont="1" applyFill="1" applyBorder="1" applyAlignment="1">
      <alignment wrapText="1"/>
    </xf>
    <xf numFmtId="0" fontId="2" fillId="3" borderId="1" xfId="0" applyFont="1" applyFill="1" applyBorder="1" applyAlignment="1">
      <alignment wrapText="1"/>
    </xf>
    <xf numFmtId="0" fontId="2" fillId="3" borderId="2" xfId="0" applyFont="1" applyFill="1" applyBorder="1" applyAlignment="1">
      <alignment horizontal="center" wrapText="1"/>
    </xf>
    <xf numFmtId="0" fontId="2" fillId="3" borderId="21" xfId="0" applyFont="1" applyFill="1" applyBorder="1" applyAlignment="1">
      <alignment horizontal="center" wrapText="1"/>
    </xf>
    <xf numFmtId="164" fontId="2" fillId="3" borderId="21" xfId="0" applyNumberFormat="1" applyFont="1" applyFill="1" applyBorder="1" applyAlignment="1">
      <alignment wrapText="1"/>
    </xf>
    <xf numFmtId="0" fontId="2" fillId="3" borderId="21" xfId="0" applyFont="1" applyFill="1" applyBorder="1" applyAlignment="1">
      <alignment wrapText="1"/>
    </xf>
    <xf numFmtId="0" fontId="2" fillId="3" borderId="22" xfId="0" applyFont="1" applyFill="1" applyBorder="1" applyAlignment="1">
      <alignment horizontal="center" wrapText="1"/>
    </xf>
    <xf numFmtId="0" fontId="3" fillId="0" borderId="0" xfId="0" applyFont="1" applyAlignment="1">
      <alignment vertical="center"/>
    </xf>
    <xf numFmtId="0" fontId="2" fillId="4" borderId="13" xfId="0" applyFont="1" applyFill="1" applyBorder="1" applyAlignment="1">
      <alignment horizontal="center" vertical="center" wrapText="1"/>
    </xf>
    <xf numFmtId="0" fontId="2" fillId="4" borderId="14" xfId="0" applyFont="1" applyFill="1" applyBorder="1" applyAlignment="1">
      <alignment horizontal="center" vertical="center" wrapText="1"/>
    </xf>
    <xf numFmtId="0" fontId="6" fillId="4" borderId="12" xfId="0" applyFont="1" applyFill="1" applyBorder="1" applyAlignment="1">
      <alignment vertical="center" wrapText="1"/>
    </xf>
    <xf numFmtId="0" fontId="6" fillId="0" borderId="15" xfId="0" applyFont="1" applyBorder="1" applyAlignment="1">
      <alignment vertical="center" wrapText="1"/>
    </xf>
    <xf numFmtId="0" fontId="6" fillId="0" borderId="6" xfId="0" applyFont="1" applyBorder="1" applyAlignment="1">
      <alignment vertical="center" wrapText="1"/>
    </xf>
    <xf numFmtId="0" fontId="6" fillId="5" borderId="15" xfId="0" applyFont="1" applyFill="1" applyBorder="1" applyAlignment="1">
      <alignment vertical="center" wrapText="1"/>
    </xf>
    <xf numFmtId="0" fontId="2" fillId="5" borderId="16" xfId="0" applyFont="1" applyFill="1" applyBorder="1" applyAlignment="1">
      <alignment horizontal="center" vertical="center" wrapText="1"/>
    </xf>
    <xf numFmtId="0" fontId="6" fillId="6" borderId="15" xfId="0" applyFont="1" applyFill="1" applyBorder="1" applyAlignment="1">
      <alignment vertical="center" wrapText="1"/>
    </xf>
    <xf numFmtId="0" fontId="2" fillId="6" borderId="16" xfId="0" applyFont="1" applyFill="1" applyBorder="1" applyAlignment="1">
      <alignment horizontal="center" vertical="center" wrapText="1"/>
    </xf>
    <xf numFmtId="0" fontId="2" fillId="3" borderId="24" xfId="0" applyFont="1" applyFill="1" applyBorder="1" applyAlignment="1">
      <alignment horizontal="center" wrapText="1"/>
    </xf>
    <xf numFmtId="164" fontId="2" fillId="3" borderId="25" xfId="0" applyNumberFormat="1" applyFont="1" applyFill="1" applyBorder="1" applyAlignment="1">
      <alignment wrapText="1"/>
    </xf>
    <xf numFmtId="0" fontId="2" fillId="3" borderId="25" xfId="0" applyFont="1" applyFill="1" applyBorder="1" applyAlignment="1">
      <alignment wrapText="1"/>
    </xf>
    <xf numFmtId="0" fontId="2" fillId="3" borderId="26" xfId="0" applyFont="1" applyFill="1" applyBorder="1" applyAlignment="1">
      <alignment horizontal="center" wrapText="1"/>
    </xf>
    <xf numFmtId="21" fontId="2" fillId="3" borderId="1" xfId="0" applyNumberFormat="1" applyFont="1" applyFill="1" applyBorder="1" applyAlignment="1">
      <alignment wrapText="1"/>
    </xf>
    <xf numFmtId="0" fontId="2" fillId="0" borderId="1" xfId="0" applyFont="1" applyBorder="1" applyAlignment="1">
      <alignment horizontal="center" wrapText="1"/>
    </xf>
    <xf numFmtId="0" fontId="4" fillId="0" borderId="0" xfId="0" applyFont="1" applyAlignment="1">
      <alignment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5" borderId="0" xfId="0" applyFont="1" applyFill="1" applyAlignment="1">
      <alignment horizontal="center" vertical="center" wrapText="1"/>
    </xf>
    <xf numFmtId="0" fontId="2" fillId="6" borderId="0" xfId="0" applyFont="1" applyFill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8" fillId="0" borderId="8" xfId="1" applyFont="1" applyBorder="1" applyAlignment="1">
      <alignment horizontal="center" vertical="center" textRotation="90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wrapText="1"/>
    </xf>
    <xf numFmtId="0" fontId="9" fillId="0" borderId="8" xfId="1" applyFont="1" applyBorder="1" applyAlignment="1">
      <alignment horizontal="center" vertical="center" textRotation="90" wrapText="1"/>
    </xf>
    <xf numFmtId="0" fontId="10" fillId="0" borderId="8" xfId="1" applyFont="1" applyBorder="1" applyAlignment="1">
      <alignment horizontal="center" vertical="center" textRotation="90" wrapText="1"/>
    </xf>
    <xf numFmtId="0" fontId="9" fillId="0" borderId="8" xfId="1" applyFont="1" applyFill="1" applyBorder="1" applyAlignment="1">
      <alignment horizontal="center" vertical="center" textRotation="90" wrapText="1"/>
    </xf>
    <xf numFmtId="0" fontId="2" fillId="0" borderId="0" xfId="0" applyFont="1" applyAlignment="1">
      <alignment wrapText="1"/>
    </xf>
    <xf numFmtId="0" fontId="1" fillId="0" borderId="27" xfId="0" applyFont="1" applyBorder="1" applyAlignment="1">
      <alignment horizontal="center" vertical="center" wrapText="1"/>
    </xf>
    <xf numFmtId="0" fontId="0" fillId="0" borderId="2" xfId="0" applyBorder="1" applyAlignment="1">
      <alignment horizontal="center" wrapText="1"/>
    </xf>
    <xf numFmtId="0" fontId="2" fillId="0" borderId="28" xfId="0" applyFont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652">
    <dxf>
      <font>
        <color theme="0"/>
      </font>
      <fill>
        <patternFill>
          <bgColor rgb="FFFF0000"/>
        </patternFill>
      </fill>
    </dxf>
    <dxf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5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164" formatCode="[$-F400]h:mm:ss\ AM/PM"/>
      <fill>
        <patternFill patternType="solid">
          <fgColor indexed="64"/>
          <bgColor theme="9" tint="0.7999816888943144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/>
        <top style="thin">
          <color theme="0" tint="-0.3499862666707357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/>
        <top style="thin">
          <color theme="0" tint="-0.3499862666707357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border outline="0">
        <top style="thin">
          <color rgb="FFA6A6A6"/>
        </top>
      </border>
    </dxf>
    <dxf>
      <border outline="0">
        <left style="thin">
          <color rgb="FFA6A6A6"/>
        </left>
        <right style="thin">
          <color rgb="FFA6A6A6"/>
        </right>
        <top style="thin">
          <color rgb="FFA6A6A6"/>
        </top>
        <bottom style="thin">
          <color rgb="FFA6A6A6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border outline="0">
        <bottom style="thin">
          <color rgb="FFA6A6A6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.2"/>
        <color rgb="FF333333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164" formatCode="[$-F400]h:mm:ss\ AM/PM"/>
      <fill>
        <patternFill patternType="solid">
          <fgColor indexed="64"/>
          <bgColor theme="9" tint="0.7999816888943144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/>
        <top style="thin">
          <color theme="0" tint="-0.3499862666707357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/>
        <top style="thin">
          <color theme="0" tint="-0.3499862666707357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border outline="0">
        <top style="thin">
          <color rgb="FFA6A6A6"/>
        </top>
      </border>
    </dxf>
    <dxf>
      <border outline="0">
        <left style="thin">
          <color rgb="FFA6A6A6"/>
        </left>
        <right style="thin">
          <color rgb="FFA6A6A6"/>
        </right>
        <top style="thin">
          <color rgb="FFA6A6A6"/>
        </top>
        <bottom style="thin">
          <color rgb="FFA6A6A6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border outline="0">
        <bottom style="thin">
          <color rgb="FFA6A6A6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.2"/>
        <color rgb="FF333333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164" formatCode="[$-F400]h:mm:ss\ AM/PM"/>
      <fill>
        <patternFill patternType="solid">
          <fgColor indexed="64"/>
          <bgColor theme="9" tint="0.7999816888943144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/>
        <top style="thin">
          <color theme="0" tint="-0.3499862666707357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/>
        <top style="thin">
          <color theme="0" tint="-0.3499862666707357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border outline="0">
        <top style="thin">
          <color rgb="FFA6A6A6"/>
        </top>
      </border>
    </dxf>
    <dxf>
      <border outline="0">
        <left style="thin">
          <color rgb="FFA6A6A6"/>
        </left>
        <right style="thin">
          <color rgb="FFA6A6A6"/>
        </right>
        <top style="thin">
          <color rgb="FFA6A6A6"/>
        </top>
        <bottom style="thin">
          <color rgb="FFA6A6A6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border outline="0">
        <bottom style="thin">
          <color rgb="FFA6A6A6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.2"/>
        <color rgb="FF333333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164" formatCode="[$-F400]h:mm:ss\ AM/PM"/>
      <fill>
        <patternFill patternType="solid">
          <fgColor indexed="64"/>
          <bgColor theme="9" tint="0.7999816888943144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/>
        <top style="thin">
          <color theme="0" tint="-0.3499862666707357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/>
        <top style="thin">
          <color theme="0" tint="-0.3499862666707357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border outline="0">
        <top style="thin">
          <color rgb="FFA6A6A6"/>
        </top>
      </border>
    </dxf>
    <dxf>
      <border outline="0">
        <left style="thin">
          <color rgb="FFA6A6A6"/>
        </left>
        <right style="thin">
          <color rgb="FFA6A6A6"/>
        </right>
        <top style="thin">
          <color rgb="FFA6A6A6"/>
        </top>
        <bottom style="thin">
          <color rgb="FFA6A6A6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border outline="0">
        <bottom style="thin">
          <color rgb="FFA6A6A6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.2"/>
        <color rgb="FF333333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164" formatCode="[$-F400]h:mm:ss\ AM/PM"/>
      <fill>
        <patternFill patternType="solid">
          <fgColor indexed="64"/>
          <bgColor theme="9" tint="0.7999816888943144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/>
        <top style="thin">
          <color theme="0" tint="-0.3499862666707357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/>
        <top style="thin">
          <color theme="0" tint="-0.3499862666707357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border outline="0">
        <top style="thin">
          <color rgb="FFA6A6A6"/>
        </top>
      </border>
    </dxf>
    <dxf>
      <border outline="0">
        <left style="thin">
          <color rgb="FFA6A6A6"/>
        </left>
        <right style="thin">
          <color rgb="FFA6A6A6"/>
        </right>
        <top style="thin">
          <color rgb="FFA6A6A6"/>
        </top>
        <bottom style="thin">
          <color rgb="FFA6A6A6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border outline="0">
        <bottom style="thin">
          <color rgb="FFA6A6A6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.2"/>
        <color rgb="FF333333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164" formatCode="[$-F400]h:mm:ss\ AM/PM"/>
      <fill>
        <patternFill patternType="solid">
          <fgColor indexed="64"/>
          <bgColor theme="9" tint="0.7999816888943144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/>
        <top style="thin">
          <color theme="0" tint="-0.3499862666707357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/>
        <top style="thin">
          <color theme="0" tint="-0.3499862666707357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border outline="0">
        <top style="thin">
          <color rgb="FFA6A6A6"/>
        </top>
      </border>
    </dxf>
    <dxf>
      <border outline="0">
        <left style="thin">
          <color rgb="FFA6A6A6"/>
        </left>
        <right style="thin">
          <color rgb="FFA6A6A6"/>
        </right>
        <top style="thin">
          <color rgb="FFA6A6A6"/>
        </top>
        <bottom style="thin">
          <color rgb="FFA6A6A6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border outline="0">
        <bottom style="thin">
          <color rgb="FFA6A6A6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.2"/>
        <color rgb="FF333333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26" formatCode="hh:mm:ss"/>
      <fill>
        <patternFill patternType="solid">
          <fgColor indexed="64"/>
          <bgColor theme="9" tint="0.79998168889431442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/>
        <top style="thin">
          <color theme="0" tint="-0.3499862666707357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/>
        <top style="thin">
          <color theme="0" tint="-0.3499862666707357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border outline="0">
        <top style="thin">
          <color rgb="FFA6A6A6"/>
        </top>
      </border>
    </dxf>
    <dxf>
      <border outline="0">
        <left style="thin">
          <color rgb="FFA6A6A6"/>
        </left>
        <right style="thin">
          <color rgb="FFA6A6A6"/>
        </right>
        <top style="thin">
          <color rgb="FFA6A6A6"/>
        </top>
        <bottom style="thin">
          <color rgb="FFA6A6A6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border outline="0">
        <bottom style="thin">
          <color rgb="FFA6A6A6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.2"/>
        <color rgb="FF333333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26" formatCode="hh:mm:ss"/>
      <fill>
        <patternFill patternType="solid">
          <fgColor indexed="64"/>
          <bgColor theme="9" tint="0.79998168889431442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/>
        <top style="thin">
          <color theme="0" tint="-0.3499862666707357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/>
        <top style="thin">
          <color theme="0" tint="-0.3499862666707357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border outline="0">
        <top style="thin">
          <color rgb="FFA6A6A6"/>
        </top>
      </border>
    </dxf>
    <dxf>
      <border outline="0">
        <left style="thin">
          <color rgb="FFA6A6A6"/>
        </left>
        <right style="thin">
          <color rgb="FFA6A6A6"/>
        </right>
        <top style="thin">
          <color rgb="FFA6A6A6"/>
        </top>
        <bottom style="thin">
          <color rgb="FFA6A6A6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border outline="0">
        <bottom style="thin">
          <color rgb="FFA6A6A6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.2"/>
        <color rgb="FF333333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164" formatCode="[$-F400]h:mm:ss\ AM/PM"/>
      <fill>
        <patternFill patternType="solid">
          <fgColor indexed="64"/>
          <bgColor theme="9" tint="0.7999816888943144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/>
        <top style="thin">
          <color theme="0" tint="-0.3499862666707357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/>
        <top style="thin">
          <color theme="0" tint="-0.3499862666707357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border outline="0">
        <top style="thin">
          <color rgb="FFA6A6A6"/>
        </top>
      </border>
    </dxf>
    <dxf>
      <border outline="0">
        <left style="thin">
          <color rgb="FFA6A6A6"/>
        </left>
        <right style="thin">
          <color rgb="FFA6A6A6"/>
        </right>
        <top style="thin">
          <color rgb="FFA6A6A6"/>
        </top>
        <bottom style="thin">
          <color rgb="FFA6A6A6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border outline="0">
        <bottom style="thin">
          <color rgb="FFA6A6A6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.2"/>
        <color rgb="FF333333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164" formatCode="[$-F400]h:mm:ss\ AM/PM"/>
      <fill>
        <patternFill patternType="solid">
          <fgColor indexed="64"/>
          <bgColor theme="9" tint="0.7999816888943144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/>
        <top style="thin">
          <color theme="0" tint="-0.3499862666707357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/>
        <top style="thin">
          <color theme="0" tint="-0.3499862666707357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border outline="0">
        <top style="thin">
          <color rgb="FFA6A6A6"/>
        </top>
      </border>
    </dxf>
    <dxf>
      <border outline="0">
        <left style="thin">
          <color rgb="FFA6A6A6"/>
        </left>
        <right style="thin">
          <color rgb="FFA6A6A6"/>
        </right>
        <top style="thin">
          <color rgb="FFA6A6A6"/>
        </top>
        <bottom style="thin">
          <color rgb="FFA6A6A6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border outline="0">
        <bottom style="thin">
          <color rgb="FFA6A6A6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.2"/>
        <color rgb="FF333333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164" formatCode="[$-F400]h:mm:ss\ AM/PM"/>
      <fill>
        <patternFill patternType="solid">
          <fgColor indexed="64"/>
          <bgColor theme="9" tint="0.7999816888943144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/>
        <top style="thin">
          <color theme="0" tint="-0.3499862666707357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/>
        <top style="thin">
          <color theme="0" tint="-0.3499862666707357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border outline="0">
        <top style="thin">
          <color rgb="FFA6A6A6"/>
        </top>
      </border>
    </dxf>
    <dxf>
      <border outline="0">
        <left style="thin">
          <color rgb="FFA6A6A6"/>
        </left>
        <right style="thin">
          <color rgb="FFA6A6A6"/>
        </right>
        <top style="thin">
          <color rgb="FFA6A6A6"/>
        </top>
        <bottom style="thin">
          <color rgb="FFA6A6A6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border outline="0">
        <bottom style="thin">
          <color rgb="FFA6A6A6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.2"/>
        <color rgb="FF333333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164" formatCode="[$-F400]h:mm:ss\ AM/PM"/>
      <fill>
        <patternFill patternType="solid">
          <fgColor indexed="64"/>
          <bgColor theme="9" tint="0.7999816888943144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/>
        <top style="thin">
          <color theme="0" tint="-0.3499862666707357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/>
        <top style="thin">
          <color theme="0" tint="-0.3499862666707357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border outline="0">
        <top style="thin">
          <color rgb="FFA6A6A6"/>
        </top>
      </border>
    </dxf>
    <dxf>
      <border outline="0">
        <left style="thin">
          <color rgb="FFA6A6A6"/>
        </left>
        <right style="thin">
          <color rgb="FFA6A6A6"/>
        </right>
        <top style="thin">
          <color rgb="FFA6A6A6"/>
        </top>
        <bottom style="thin">
          <color rgb="FFA6A6A6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border outline="0">
        <bottom style="thin">
          <color rgb="FFA6A6A6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.2"/>
        <color rgb="FF333333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164" formatCode="[$-F400]h:mm:ss\ AM/PM"/>
      <fill>
        <patternFill patternType="solid">
          <fgColor indexed="64"/>
          <bgColor theme="9" tint="0.7999816888943144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/>
        <top style="thin">
          <color theme="0" tint="-0.3499862666707357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/>
        <top style="thin">
          <color theme="0" tint="-0.3499862666707357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border outline="0">
        <top style="thin">
          <color rgb="FFA6A6A6"/>
        </top>
      </border>
    </dxf>
    <dxf>
      <border outline="0">
        <left style="thin">
          <color rgb="FFA6A6A6"/>
        </left>
        <right style="thin">
          <color rgb="FFA6A6A6"/>
        </right>
        <top style="thin">
          <color rgb="FFA6A6A6"/>
        </top>
        <bottom style="thin">
          <color rgb="FFA6A6A6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border outline="0">
        <bottom style="thin">
          <color rgb="FFA6A6A6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.2"/>
        <color rgb="FF333333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164" formatCode="[$-F400]h:mm:ss\ AM/PM"/>
      <fill>
        <patternFill patternType="solid">
          <fgColor indexed="64"/>
          <bgColor theme="9" tint="0.7999816888943144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/>
        <top style="thin">
          <color theme="0" tint="-0.3499862666707357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/>
        <top style="thin">
          <color theme="0" tint="-0.3499862666707357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border outline="0">
        <top style="thin">
          <color rgb="FFA6A6A6"/>
        </top>
      </border>
    </dxf>
    <dxf>
      <border outline="0">
        <left style="thin">
          <color rgb="FFA6A6A6"/>
        </left>
        <right style="thin">
          <color rgb="FFA6A6A6"/>
        </right>
        <top style="thin">
          <color rgb="FFA6A6A6"/>
        </top>
        <bottom style="thin">
          <color rgb="FFA6A6A6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border outline="0">
        <bottom style="thin">
          <color rgb="FFA6A6A6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.2"/>
        <color rgb="FF333333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164" formatCode="[$-F400]h:mm:ss\ AM/PM"/>
      <fill>
        <patternFill patternType="solid">
          <fgColor indexed="64"/>
          <bgColor theme="9" tint="0.7999816888943144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/>
        <top style="thin">
          <color theme="0" tint="-0.3499862666707357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/>
        <top style="thin">
          <color theme="0" tint="-0.3499862666707357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border outline="0">
        <top style="thin">
          <color rgb="FFA6A6A6"/>
        </top>
      </border>
    </dxf>
    <dxf>
      <border outline="0">
        <left style="thin">
          <color rgb="FFA6A6A6"/>
        </left>
        <right style="thin">
          <color rgb="FFA6A6A6"/>
        </right>
        <top style="thin">
          <color rgb="FFA6A6A6"/>
        </top>
        <bottom style="thin">
          <color rgb="FFA6A6A6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border outline="0">
        <bottom style="thin">
          <color rgb="FFA6A6A6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.2"/>
        <color rgb="FF333333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26" formatCode="hh:mm:ss"/>
      <fill>
        <patternFill patternType="solid">
          <fgColor indexed="64"/>
          <bgColor theme="9" tint="0.79998168889431442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/>
        <top style="thin">
          <color theme="0" tint="-0.3499862666707357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/>
        <top style="thin">
          <color theme="0" tint="-0.3499862666707357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border outline="0">
        <top style="thin">
          <color rgb="FFA6A6A6"/>
        </top>
      </border>
    </dxf>
    <dxf>
      <border outline="0">
        <left style="thin">
          <color rgb="FFA6A6A6"/>
        </left>
        <right style="thin">
          <color rgb="FFA6A6A6"/>
        </right>
        <top style="thin">
          <color rgb="FFA6A6A6"/>
        </top>
        <bottom style="thin">
          <color rgb="FFA6A6A6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border outline="0">
        <bottom style="thin">
          <color rgb="FFA6A6A6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.2"/>
        <color rgb="FF333333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26" formatCode="hh:mm:ss"/>
      <fill>
        <patternFill patternType="solid">
          <fgColor indexed="64"/>
          <bgColor theme="9" tint="0.79998168889431442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/>
        <top style="thin">
          <color theme="0" tint="-0.3499862666707357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/>
        <top style="thin">
          <color theme="0" tint="-0.3499862666707357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border outline="0">
        <top style="thin">
          <color rgb="FFA6A6A6"/>
        </top>
      </border>
    </dxf>
    <dxf>
      <border outline="0">
        <left style="thin">
          <color rgb="FFA6A6A6"/>
        </left>
        <right style="thin">
          <color rgb="FFA6A6A6"/>
        </right>
        <top style="thin">
          <color rgb="FFA6A6A6"/>
        </top>
        <bottom style="thin">
          <color rgb="FFA6A6A6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border outline="0">
        <bottom style="thin">
          <color rgb="FFA6A6A6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.2"/>
        <color rgb="FF333333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26" formatCode="hh:mm:ss"/>
      <fill>
        <patternFill patternType="solid">
          <fgColor indexed="64"/>
          <bgColor theme="9" tint="0.79998168889431442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/>
        <top style="thin">
          <color theme="0" tint="-0.3499862666707357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/>
        <top style="thin">
          <color theme="0" tint="-0.3499862666707357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border outline="0">
        <top style="thin">
          <color rgb="FFA6A6A6"/>
        </top>
      </border>
    </dxf>
    <dxf>
      <border outline="0">
        <left style="thin">
          <color rgb="FFA6A6A6"/>
        </left>
        <right style="thin">
          <color rgb="FFA6A6A6"/>
        </right>
        <top style="thin">
          <color rgb="FFA6A6A6"/>
        </top>
        <bottom style="thin">
          <color rgb="FFA6A6A6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border outline="0">
        <bottom style="thin">
          <color rgb="FFA6A6A6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.2"/>
        <color rgb="FF333333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26" formatCode="hh:mm:ss"/>
      <fill>
        <patternFill patternType="solid">
          <fgColor indexed="64"/>
          <bgColor theme="9" tint="0.79998168889431442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/>
        <top style="thin">
          <color theme="0" tint="-0.3499862666707357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/>
        <top style="thin">
          <color theme="0" tint="-0.3499862666707357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border outline="0">
        <top style="thin">
          <color rgb="FFA6A6A6"/>
        </top>
      </border>
    </dxf>
    <dxf>
      <border outline="0">
        <left style="thin">
          <color rgb="FFA6A6A6"/>
        </left>
        <right style="thin">
          <color rgb="FFA6A6A6"/>
        </right>
        <top style="thin">
          <color rgb="FFA6A6A6"/>
        </top>
        <bottom style="thin">
          <color rgb="FFA6A6A6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border outline="0">
        <bottom style="thin">
          <color rgb="FFA6A6A6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.2"/>
        <color rgb="FF333333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26" formatCode="hh:mm:ss"/>
      <fill>
        <patternFill patternType="solid">
          <fgColor indexed="64"/>
          <bgColor theme="9" tint="0.79998168889431442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/>
        <top style="thin">
          <color theme="0" tint="-0.3499862666707357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/>
        <top style="thin">
          <color theme="0" tint="-0.3499862666707357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border outline="0">
        <top style="thin">
          <color rgb="FFA6A6A6"/>
        </top>
      </border>
    </dxf>
    <dxf>
      <border outline="0">
        <left style="thin">
          <color rgb="FFA6A6A6"/>
        </left>
        <right style="thin">
          <color rgb="FFA6A6A6"/>
        </right>
        <top style="thin">
          <color rgb="FFA6A6A6"/>
        </top>
        <bottom style="thin">
          <color rgb="FFA6A6A6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border outline="0">
        <bottom style="thin">
          <color rgb="FFA6A6A6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.2"/>
        <color rgb="FF333333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26" formatCode="hh:mm:ss"/>
      <fill>
        <patternFill patternType="solid">
          <fgColor indexed="64"/>
          <bgColor theme="9" tint="0.79998168889431442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/>
        <top style="thin">
          <color theme="0" tint="-0.3499862666707357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/>
        <top style="thin">
          <color theme="0" tint="-0.3499862666707357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border outline="0">
        <top style="thin">
          <color rgb="FFA6A6A6"/>
        </top>
      </border>
    </dxf>
    <dxf>
      <border outline="0">
        <left style="thin">
          <color rgb="FFA6A6A6"/>
        </left>
        <right style="thin">
          <color rgb="FFA6A6A6"/>
        </right>
        <top style="thin">
          <color rgb="FFA6A6A6"/>
        </top>
        <bottom style="thin">
          <color rgb="FFA6A6A6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border outline="0">
        <bottom style="thin">
          <color rgb="FFA6A6A6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.2"/>
        <color rgb="FF333333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26" formatCode="hh:mm:ss"/>
      <fill>
        <patternFill patternType="solid">
          <fgColor indexed="64"/>
          <bgColor theme="9" tint="0.79998168889431442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/>
        <top style="thin">
          <color theme="0" tint="-0.3499862666707357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/>
        <top style="thin">
          <color theme="0" tint="-0.3499862666707357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border outline="0">
        <top style="thin">
          <color rgb="FFA6A6A6"/>
        </top>
      </border>
    </dxf>
    <dxf>
      <border outline="0">
        <left style="thin">
          <color rgb="FFA6A6A6"/>
        </left>
        <right style="thin">
          <color rgb="FFA6A6A6"/>
        </right>
        <top style="thin">
          <color rgb="FFA6A6A6"/>
        </top>
        <bottom style="thin">
          <color rgb="FFA6A6A6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border outline="0">
        <bottom style="thin">
          <color rgb="FFA6A6A6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.2"/>
        <color rgb="FF333333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164" formatCode="[$-F400]h:mm:ss\ AM/PM"/>
      <fill>
        <patternFill patternType="solid">
          <fgColor indexed="64"/>
          <bgColor theme="9" tint="0.7999816888943144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/>
        <top style="thin">
          <color theme="0" tint="-0.3499862666707357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/>
        <top style="thin">
          <color theme="0" tint="-0.3499862666707357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border outline="0">
        <top style="thin">
          <color rgb="FFA6A6A6"/>
        </top>
      </border>
    </dxf>
    <dxf>
      <border outline="0">
        <left style="thin">
          <color rgb="FFA6A6A6"/>
        </left>
        <right style="thin">
          <color rgb="FFA6A6A6"/>
        </right>
        <top style="thin">
          <color rgb="FFA6A6A6"/>
        </top>
        <bottom style="thin">
          <color rgb="FFA6A6A6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border outline="0">
        <bottom style="thin">
          <color rgb="FFA6A6A6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.2"/>
        <color rgb="FF333333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26" formatCode="hh:mm:ss"/>
      <fill>
        <patternFill patternType="solid">
          <fgColor indexed="64"/>
          <bgColor theme="9" tint="0.79998168889431442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/>
        <top style="thin">
          <color theme="0" tint="-0.3499862666707357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/>
        <top style="thin">
          <color theme="0" tint="-0.3499862666707357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border outline="0">
        <top style="thin">
          <color theme="0" tint="-0.34998626667073579"/>
        </top>
      </border>
    </dxf>
    <dxf>
      <border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border outline="0">
        <bottom style="thin">
          <color theme="0" tint="-0.34998626667073579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.2"/>
        <color rgb="FF333333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26" formatCode="hh:mm:ss"/>
      <fill>
        <patternFill patternType="solid">
          <fgColor indexed="64"/>
          <bgColor theme="9" tint="0.79998168889431442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/>
        <top style="thin">
          <color theme="0" tint="-0.3499862666707357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/>
        <top style="thin">
          <color theme="0" tint="-0.3499862666707357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border outline="0">
        <top style="thin">
          <color rgb="FFA6A6A6"/>
        </top>
      </border>
    </dxf>
    <dxf>
      <border outline="0">
        <left style="thin">
          <color rgb="FFA6A6A6"/>
        </left>
        <right style="thin">
          <color rgb="FFA6A6A6"/>
        </right>
        <top style="thin">
          <color rgb="FFA6A6A6"/>
        </top>
        <bottom style="thin">
          <color rgb="FFA6A6A6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border outline="0">
        <bottom style="thin">
          <color rgb="FFA6A6A6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.2"/>
        <color rgb="FF333333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164" formatCode="[$-F400]h:mm:ss\ AM/PM"/>
      <fill>
        <patternFill patternType="solid">
          <fgColor indexed="64"/>
          <bgColor theme="9" tint="0.7999816888943144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/>
        <top style="thin">
          <color theme="0" tint="-0.3499862666707357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/>
        <top style="thin">
          <color theme="0" tint="-0.3499862666707357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border outline="0">
        <top style="thin">
          <color rgb="FFA6A6A6"/>
        </top>
      </border>
    </dxf>
    <dxf>
      <border outline="0">
        <left style="thin">
          <color rgb="FFA6A6A6"/>
        </left>
        <right style="thin">
          <color rgb="FFA6A6A6"/>
        </right>
        <top style="thin">
          <color rgb="FFA6A6A6"/>
        </top>
        <bottom style="thin">
          <color rgb="FFA6A6A6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border outline="0">
        <bottom style="thin">
          <color rgb="FFA6A6A6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.2"/>
        <color rgb="FF333333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26" formatCode="hh:mm:ss"/>
      <fill>
        <patternFill patternType="solid">
          <fgColor indexed="64"/>
          <bgColor theme="9" tint="0.79998168889431442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/>
        <top style="thin">
          <color theme="0" tint="-0.3499862666707357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/>
        <top style="thin">
          <color theme="0" tint="-0.3499862666707357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border outline="0">
        <top style="thin">
          <color rgb="FFA6A6A6"/>
        </top>
      </border>
    </dxf>
    <dxf>
      <border outline="0">
        <left style="thin">
          <color rgb="FFA6A6A6"/>
        </left>
        <right style="thin">
          <color rgb="FFA6A6A6"/>
        </right>
        <top style="thin">
          <color rgb="FFA6A6A6"/>
        </top>
        <bottom style="thin">
          <color rgb="FFA6A6A6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border outline="0">
        <bottom style="thin">
          <color rgb="FFA6A6A6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.2"/>
        <color rgb="FF333333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164" formatCode="[$-F400]h:mm:ss\ AM/PM"/>
      <fill>
        <patternFill patternType="solid">
          <fgColor indexed="64"/>
          <bgColor theme="9" tint="0.79998168889431442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/>
        <top style="thin">
          <color theme="0" tint="-0.3499862666707357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/>
        <top style="thin">
          <color theme="0" tint="-0.3499862666707357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border outline="0">
        <top style="thin">
          <color rgb="FFA6A6A6"/>
        </top>
      </border>
    </dxf>
    <dxf>
      <border outline="0">
        <left style="thin">
          <color rgb="FFA6A6A6"/>
        </left>
        <right style="thin">
          <color rgb="FFA6A6A6"/>
        </right>
        <top style="thin">
          <color rgb="FFA6A6A6"/>
        </top>
        <bottom style="thin">
          <color rgb="FFA6A6A6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border outline="0">
        <bottom style="thin">
          <color rgb="FFA6A6A6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.2"/>
        <color rgb="FF333333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/>
        <right/>
        <top/>
        <bottom style="medium">
          <color rgb="FFC8C8C8"/>
        </bottom>
        <vertical/>
        <horizontal/>
      </border>
    </dxf>
    <dxf>
      <border outline="0">
        <right style="thin">
          <color theme="0" tint="-0.34998626667073579"/>
        </right>
        <top style="thin">
          <color theme="0" tint="-0.34998626667073579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border outline="0">
        <bottom style="thin">
          <color theme="0" tint="-0.34998626667073579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.2"/>
        <color rgb="FF00B050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9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rgb="FF000000"/>
          <bgColor rgb="FFFFFFFF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rgb="FF000000"/>
          <bgColor rgb="FFFFFFFF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/>
        <right/>
        <top/>
        <bottom style="medium">
          <color rgb="FFC8C8C8"/>
        </bottom>
        <vertical/>
        <horizontal/>
      </border>
    </dxf>
    <dxf>
      <border outline="0">
        <right style="thin">
          <color rgb="FFA6A6A6"/>
        </right>
        <top style="thin">
          <color rgb="FFA6A6A6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center" vertical="center" textRotation="0" wrapText="1" indent="0" justifyLastLine="0" shrinkToFit="0" readingOrder="0"/>
    </dxf>
    <dxf>
      <border outline="0">
        <bottom style="thin">
          <color rgb="FFA6A6A6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.2"/>
        <color rgb="FF00B050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9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/>
        <bottom/>
      </border>
    </dxf>
  </dxfs>
  <tableStyles count="0" defaultTableStyle="TableStyleMedium9" defaultPivotStyle="PivotStyleLight16"/>
  <colors>
    <mruColors>
      <color rgb="FFF79646"/>
      <color rgb="FFCD7F32"/>
      <color rgb="FFAAA9AD"/>
      <color rgb="FFDA91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heetMetadata" Target="metadata.xml"/><Relationship Id="rId8" Type="http://schemas.openxmlformats.org/officeDocument/2006/relationships/worksheet" Target="worksheets/sheet8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1DC1D03F-2D1A-4A1C-A803-25CE3F9CCE7E}" name="Table222" displayName="Table222" ref="B2:AF73" totalsRowShown="0" headerRowDxfId="651" dataDxfId="649" headerRowBorderDxfId="650" tableBorderDxfId="648">
  <autoFilter ref="B2:AF73" xr:uid="{277C2590-B7B9-45FD-926A-7A4D7D02E6F9}"/>
  <sortState xmlns:xlrd2="http://schemas.microsoft.com/office/spreadsheetml/2017/richdata2" ref="B3:AF73">
    <sortCondition descending="1" ref="E2:E73"/>
  </sortState>
  <tableColumns count="31">
    <tableColumn id="1" xr3:uid="{76390E04-5686-477D-8E61-4F68749E4F03}" name="Full Name" dataDxfId="647"/>
    <tableColumn id="2" xr3:uid="{132C9EA7-45CD-49E6-AAEB-4C09EAB94CDA}" name="Position" dataDxfId="646">
      <calculatedColumnFormula>IF(Table222[[#This Row],[Total races]]=0,0,(RANK(E3,$E$3:$E$73)+COUNTIF(E3:$E$73,E3)-1))</calculatedColumnFormula>
    </tableColumn>
    <tableColumn id="3" xr3:uid="{E887EDF6-90A0-4FC3-A8AA-A15E246FF777}" name="Total races" dataDxfId="645">
      <calculatedColumnFormula>COUNTIF(F3:AF3,"&gt;=0")</calculatedColumnFormula>
    </tableColumn>
    <tableColumn id="4" xr3:uid="{3F3C0BCB-52DD-4B22-AE21-E85EBF62DB2B}" name="Subtotal" dataDxfId="644">
      <calculatedColumnFormula array="1">IF(Table222[[#This Row],[Total races]]&lt;11,SUM(Table222[[#This Row],[Holly Hayes XC]:[1st XC 2027]]),SUM(LARGE(F3:AF3,ROW(INDIRECT("1:10")))))+Table222[[#This Row],[Total races]]*3</calculatedColumnFormula>
    </tableColumn>
    <tableColumn id="5" xr3:uid="{FD7615B7-B351-444A-BF68-977281F46CC8}" name="Holly Hayes XC" dataDxfId="643">
      <calculatedColumnFormula>IFERROR(VLOOKUP(B3,'Holly Hayes XC'!$A:$C,3,FALSE),"")</calculatedColumnFormula>
    </tableColumn>
    <tableColumn id="29" xr3:uid="{955AEFE4-7F89-48D5-8F96-6011C7F245C6}" name="Kibworth 6" dataDxfId="642">
      <calculatedColumnFormula>IFERROR(VLOOKUP(B3,'Kibworth 6'!$A:$C,3,FALSE),"")</calculatedColumnFormula>
    </tableColumn>
    <tableColumn id="24" xr3:uid="{F6EF8CB9-2D0D-4CC4-9647-89AF6570B4BC}" name="Bosworth XC" dataDxfId="641">
      <calculatedColumnFormula>IFERROR(VLOOKUP(B3,'Bosworth XC'!$A:$C,3,FALSE),"")</calculatedColumnFormula>
    </tableColumn>
    <tableColumn id="28" xr3:uid="{1F3BD7C4-0BC7-40F4-BAEB-4E6585CE7600}" name="Grace Dieu XC" dataDxfId="640">
      <calculatedColumnFormula>IFERROR(VLOOKUP(B3,'Grace Dieu XC'!$A:$C,3,FALSE),"")</calculatedColumnFormula>
    </tableColumn>
    <tableColumn id="6" xr3:uid="{5848EA3C-81E2-4685-9255-CB62411AA9B3}" name="Ivanhoe 20" dataDxfId="639">
      <calculatedColumnFormula>IFERROR(VLOOKUP(B3,'Ivanhoe 20'!$A:$C,3,FALSE),"")</calculatedColumnFormula>
    </tableColumn>
    <tableColumn id="8" xr3:uid="{57AC6A92-730B-4FD0-BB38-F743FCA89930}" name="Run In The Forest 5" dataDxfId="638">
      <calculatedColumnFormula>IFERROR(VLOOKUP($B3,'Run In The Forest 5'!$A:$C,3,FALSE),"")</calculatedColumnFormula>
    </tableColumn>
    <tableColumn id="9" xr3:uid="{E3AFCC30-8A6B-4164-B5F3-F24C962C011A}" name="Uttoxeter HM" dataDxfId="637">
      <calculatedColumnFormula>IFERROR(VLOOKUP($B3,'Uttoxeter HM'!$A:$C,3,FALSE),"")</calculatedColumnFormula>
    </tableColumn>
    <tableColumn id="7" xr3:uid="{8B40A57C-E865-4440-A4A6-522AFF096B70}" name="Bosworth HM" dataDxfId="636">
      <calculatedColumnFormula>IFERROR(VLOOKUP($B3,'Bosworth HM'!$A:$C,3,FALSE),"")</calculatedColumnFormula>
    </tableColumn>
    <tableColumn id="25" xr3:uid="{2B8FEAE8-F0A6-4927-91E2-39FD5B877C5D}" name="Watermead 10k" dataDxfId="635">
      <calculatedColumnFormula>IFERROR(VLOOKUP($B3,'Watermead 10k'!$A:$C,3,FALSE),"")</calculatedColumnFormula>
    </tableColumn>
    <tableColumn id="10" xr3:uid="{8250E7BB-C2CB-4F13-BFCD-D08392ECE084}" name="West End 8" dataDxfId="634">
      <calculatedColumnFormula>IFERROR(VLOOKUP($B3,'West End 8'!$A:$C,3,FALSE),"")</calculatedColumnFormula>
    </tableColumn>
    <tableColumn id="11" xr3:uid="{77FD3F7C-2E27-4D84-8DC2-14AB3B03AFC8}" name="Swithland 6" dataDxfId="633">
      <calculatedColumnFormula>IFERROR(VLOOKUP($B3,'Swithland 6'!$A:$C,3,FALSE),"")</calculatedColumnFormula>
    </tableColumn>
    <tableColumn id="12" xr3:uid="{EB85C6E1-A0E7-42FE-A571-2F142E055478}" name="Washlands Relays" dataDxfId="632">
      <calculatedColumnFormula>IFERROR(VLOOKUP($B3,'Washlands Relays'!$A:$C,3,FALSE),"")</calculatedColumnFormula>
    </tableColumn>
    <tableColumn id="13" xr3:uid="{69CD115C-090F-4C1A-A59F-E3AB8BD4779C}" name="Gate Gallop 10k" dataDxfId="631">
      <calculatedColumnFormula>IFERROR(VLOOKUP($B3,'Gate Gallop 10k'!$A:$C,3,FALSE),"")</calculatedColumnFormula>
    </tableColumn>
    <tableColumn id="30" xr3:uid="{5F73924A-A528-4EA6-95B3-B314A859AE4C}" name="Steve Morris 5" dataDxfId="630">
      <calculatedColumnFormula>IFERROR(VLOOKUP($B3,'Steve Morris 5'!$A:$C,3,FALSE),"")</calculatedColumnFormula>
    </tableColumn>
    <tableColumn id="14" xr3:uid="{E242FEBA-2AE9-4D75-9FD5-45EF252CB4AC}" name="Worthington 6" dataDxfId="629">
      <calculatedColumnFormula>IFERROR(VLOOKUP($B3,'Worthington 6'!$A:$C,3,FALSE),"")</calculatedColumnFormula>
    </tableColumn>
    <tableColumn id="15" xr3:uid="{7ABDF534-17DF-4175-BD5F-7F6B2872B76F}" name="Joy Cann 5" dataDxfId="628">
      <calculatedColumnFormula>IFERROR(VLOOKUP($B3,'Joy Cann 5'!$A:$C,3,FALSE),"")</calculatedColumnFormula>
    </tableColumn>
    <tableColumn id="16" xr3:uid="{5712B6BA-24FE-43FA-97A7-7A238F345076}" name="Burton 10k" dataDxfId="627">
      <calculatedColumnFormula>IFERROR(VLOOKUP($B3,'Burton 10k'!$A:$C,3,FALSE),"")</calculatedColumnFormula>
    </tableColumn>
    <tableColumn id="31" xr3:uid="{653EA060-0591-4BE2-AD00-1064F2394CC0}" name="Hermitage 5" dataDxfId="626">
      <calculatedColumnFormula>IFERROR(VLOOKUP($B3,'Hermitage 5'!$A:$C,3,FALSE),"")</calculatedColumnFormula>
    </tableColumn>
    <tableColumn id="17" xr3:uid="{9F53A35E-AADD-44E1-B675-78A76CE8EFAB}" name="Lichfield 10k" dataDxfId="625">
      <calculatedColumnFormula>IFERROR(VLOOKUP($B3,'Lichfield 10k'!$A:$C,3,FALSE),"")</calculatedColumnFormula>
    </tableColumn>
    <tableColumn id="18" xr3:uid="{6540BD80-9520-40EF-9EF6-FA240D7DF6D3}" name="Tamworth 5" dataDxfId="624">
      <calculatedColumnFormula>IFERROR(VLOOKUP($B3,'Tamworth 5'!$A:$C,3,FALSE),"")</calculatedColumnFormula>
    </tableColumn>
    <tableColumn id="19" xr3:uid="{9408E530-BF9F-40AC-BC3B-82AEC092601C}" name="Markfield 10k" dataDxfId="623">
      <calculatedColumnFormula>IFERROR(VLOOKUP($B3,'Markfield 10k'!$A:$C,3,FALSE),"")</calculatedColumnFormula>
    </tableColumn>
    <tableColumn id="20" xr3:uid="{94EC7236-2157-47C0-B9D5-FBDDD4595553}" name="Rotherby 8" dataDxfId="622">
      <calculatedColumnFormula>IFERROR(VLOOKUP($B3,'Rotherby 8'!$A:$C,3,FALSE),"")</calculatedColumnFormula>
    </tableColumn>
    <tableColumn id="21" xr3:uid="{26BFF2B4-8E53-4C1C-B203-650B1F15AC9B}" name="Adrian Smith" dataDxfId="621">
      <calculatedColumnFormula>IFERROR(VLOOKUP($B3,'Adrian Smith'!$A:$C,3,FALSE),"")</calculatedColumnFormula>
    </tableColumn>
    <tableColumn id="22" xr3:uid="{CF2DD90B-6469-4182-BDBD-F9E1BA123AF6}" name="parkrun 5k" dataDxfId="620">
      <calculatedColumnFormula>IFERROR(VLOOKUP($B3,'parkrun 5k'!$A:$C,3,FALSE),"")</calculatedColumnFormula>
    </tableColumn>
    <tableColumn id="23" xr3:uid="{6B4B844B-F531-4C6D-94C9-08958128C4E7}" name="Shepshed 7" dataDxfId="619">
      <calculatedColumnFormula>IFERROR(VLOOKUP($B3,'Shepshed 7'!$A:$C,3,FALSE),"")</calculatedColumnFormula>
    </tableColumn>
    <tableColumn id="26" xr3:uid="{FB9BB0B1-A527-4AEC-8618-59AB800AD4EE}" name="Derby 10" dataDxfId="618">
      <calculatedColumnFormula>IFERROR(VLOOKUP($B3,'Derby 10'!$A:$C,3,FALSE),"")</calculatedColumnFormula>
    </tableColumn>
    <tableColumn id="27" xr3:uid="{A726AF52-0B52-462F-8312-505337088048}" name="1st XC 2027" dataDxfId="617">
      <calculatedColumnFormula>IFERROR(VLOOKUP($B3,'Bagworth XC'!$A:$C,3,FALSE),"")</calculatedColumnFormula>
    </tableColumn>
  </tableColumns>
  <tableStyleInfo name="TableStyleMedium9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A797C78E-5933-4013-9386-F05CC9C6F775}" name="Table1567" displayName="Table1567" ref="A1:M49" totalsRowShown="0" headerRowDxfId="450" dataDxfId="448" headerRowBorderDxfId="449" tableBorderDxfId="447" totalsRowBorderDxfId="446">
  <autoFilter ref="A1:M49" xr:uid="{5D0FAB26-D36A-466A-A089-CDBB90E1DF59}"/>
  <tableColumns count="13">
    <tableColumn id="1" xr3:uid="{BEF0C67C-8866-48FA-A7DD-B3947368F2E4}" name="Name" dataDxfId="445">
      <calculatedColumnFormula>Table1567[[#This Row],[Full Name]]</calculatedColumnFormula>
    </tableColumn>
    <tableColumn id="12" xr3:uid="{CF7BE15B-9DB2-44F0-9D00-3E3F48E11D02}" name="Add to Summary" dataDxfId="444">
      <calculatedColumnFormula>IF(Table1567[[#This Row],[Full Name]]="","",IF(IFERROR(IFERROR(VLOOKUP(Table1567[[#This Row],[Full Name]],'Mens League'!B:B,1,FALSE),VLOOKUP(Table1567[[#This Row],[Full Name]],'Women''s League'!B:B,1,FALSE)),"NEEDS ADDING")="NEEDS ADDING","NEEDS ADDING","OK"))</calculatedColumnFormula>
    </tableColumn>
    <tableColumn id="10" xr3:uid="{DF750E66-490C-4887-9BDE-CA31A3277C58}" name="Points" dataDxfId="443">
      <calculatedColumnFormula>IF(Table1567[[#This Row],[Position]]="","",IF(Table1567[[#This Row],[Rank]]=1,30,IF(Table1567[[#This Row],[Rank]]=2,29,IF(Table1567[[#This Row],[Rank]]=3,28,IF(Table1567[[#This Row],[Rank]]=4,27,IF(Table1567[[#This Row],[Rank]]=5,26,IF(Table1567[[#This Row],[Rank]]=6,25,IF(Table1567[[#This Row],[Rank]]=7,24,IF(Table1567[[#This Row],[Rank]]=8,23,IF(Table1567[[#This Row],[Rank]]=9,22,IF(Table1567[[#This Row],[Rank]]=10,21,IF(Table1567[[#This Row],[Rank]]=11,20,IF(Table1567[[#This Row],[Rank]]=12,19,IF(Table1567[[#This Row],[Rank]]=13,18,IF(Table1567[[#This Row],[Rank]]=14,17,IF(Table1567[[#This Row],[Rank]]=15,16,IF(Table1567[[#This Row],[Rank]]=16,15,IF(Table1567[[#This Row],[Rank]]=17,14,IF(Table1567[[#This Row],[Rank]]=18,13,IF(Table1567[[#This Row],[Rank]]=19,12,IF(Table1567[[#This Row],[Rank]]=20,11,IF(Table1567[[#This Row],[Rank]]=21,10,IF(Table1567[[#This Row],[Rank]]=22,9,IF(Table1567[[#This Row],[Rank]]=23,8,IF(Table1567[[#This Row],[Rank]]=24,7,IF(Table1567[[#This Row],[Rank]]=25,6,IF(Table1567[[#This Row],[Rank]]=26,5,IF(Table1567[[#This Row],[Rank]]=27,4,IF(Table1567[[#This Row],[Rank]]=28,3,IF(Table1567[[#This Row],[Rank]]=29,2,IF(Table1567[[#This Row],[Rank]]=30,1,0)))))))))))))))))))))))))))))))</calculatedColumnFormula>
    </tableColumn>
    <tableColumn id="9" xr3:uid="{2D98786E-88FE-44DA-B499-5B9207AF1150}" name="Rank" dataDxfId="442">
      <calculatedColumnFormula>IF(Table1567[[#This Row],[Category]]="","",IF(Table1567[[#This Row],[Category]]="M",COUNTIF($I$2:$I2,"M"),IF(Table1567[[#This Row],[Category]]="F",COUNTIF($I$2:$I2,"F"),0)))</calculatedColumnFormula>
    </tableColumn>
    <tableColumn id="2" xr3:uid="{4685A819-2ED0-4BFA-B795-6E939A5065C9}" name="Position" dataDxfId="441"/>
    <tableColumn id="3" xr3:uid="{017D2A09-27D3-43CD-8A67-2EE5866AD9C6}" name="Time" dataDxfId="440"/>
    <tableColumn id="4" xr3:uid="{C2382B3A-3168-4AB6-80EF-5428A8F8A377}" name="Pace" dataDxfId="439"/>
    <tableColumn id="5" xr3:uid="{BBC01DF2-E652-40C5-93F6-BB870FBEA5A3}" name="Full Name" dataDxfId="438"/>
    <tableColumn id="6" xr3:uid="{BFBE7C51-0B47-4D53-B8FA-A1B6B76234C9}" name="Category" dataDxfId="437"/>
    <tableColumn id="7" xr3:uid="{9DBA73F2-192F-4277-8854-CC56919F6B2A}" name="Column1" dataDxfId="436"/>
    <tableColumn id="8" xr3:uid="{BD8E9DA4-31C5-43E6-8DF6-CF7F508285B5}" name="Column2" dataDxfId="435"/>
    <tableColumn id="11" xr3:uid="{04DECA0E-8D82-4103-9A89-36FBDDE09149}" name="Column3" dataDxfId="434"/>
    <tableColumn id="13" xr3:uid="{4983D498-9D1D-47BA-8A48-CAF100070BC3}" name="Column4" dataDxfId="433"/>
  </tableColumns>
  <tableStyleInfo name="TableStyleMedium9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09BC3FE4-906A-41A9-B53B-46D00488E461}" name="Table156729" displayName="Table156729" ref="A1:M49" totalsRowShown="0" headerRowDxfId="432" dataDxfId="430" headerRowBorderDxfId="431" tableBorderDxfId="429" totalsRowBorderDxfId="428">
  <autoFilter ref="A1:M49" xr:uid="{5D0FAB26-D36A-466A-A089-CDBB90E1DF59}"/>
  <tableColumns count="13">
    <tableColumn id="1" xr3:uid="{4CC651EA-C8CE-47EA-A6B1-2AE9D68A7822}" name="Name" dataDxfId="427">
      <calculatedColumnFormula>Table156729[[#This Row],[Full Name]]</calculatedColumnFormula>
    </tableColumn>
    <tableColumn id="12" xr3:uid="{5E93464A-98DE-4488-8579-6AC01FF899AC}" name="Add to Summary" dataDxfId="426">
      <calculatedColumnFormula>IF(Table156729[[#This Row],[Full Name]]="","",IF(IFERROR(IFERROR(VLOOKUP(Table156729[[#This Row],[Full Name]],'Mens League'!B:B,1,FALSE),VLOOKUP(Table156729[[#This Row],[Full Name]],'Women''s League'!B:B,1,FALSE)),"NEEDS ADDING")="NEEDS ADDING","NEEDS ADDING","OK"))</calculatedColumnFormula>
    </tableColumn>
    <tableColumn id="10" xr3:uid="{AE335980-D045-404A-9D1D-1D4E25284349}" name="Points" dataDxfId="425">
      <calculatedColumnFormula>IF(Table156729[[#This Row],[Position]]="","",IF(Table156729[[#This Row],[Rank]]=1,30,IF(Table156729[[#This Row],[Rank]]=2,29,IF(Table156729[[#This Row],[Rank]]=3,28,IF(Table156729[[#This Row],[Rank]]=4,27,IF(Table156729[[#This Row],[Rank]]=5,26,IF(Table156729[[#This Row],[Rank]]=6,25,IF(Table156729[[#This Row],[Rank]]=7,24,IF(Table156729[[#This Row],[Rank]]=8,23,IF(Table156729[[#This Row],[Rank]]=9,22,IF(Table156729[[#This Row],[Rank]]=10,21,IF(Table156729[[#This Row],[Rank]]=11,20,IF(Table156729[[#This Row],[Rank]]=12,19,IF(Table156729[[#This Row],[Rank]]=13,18,IF(Table156729[[#This Row],[Rank]]=14,17,IF(Table156729[[#This Row],[Rank]]=15,16,IF(Table156729[[#This Row],[Rank]]=16,15,IF(Table156729[[#This Row],[Rank]]=17,14,IF(Table156729[[#This Row],[Rank]]=18,13,IF(Table156729[[#This Row],[Rank]]=19,12,IF(Table156729[[#This Row],[Rank]]=20,11,IF(Table156729[[#This Row],[Rank]]=21,10,IF(Table156729[[#This Row],[Rank]]=22,9,IF(Table156729[[#This Row],[Rank]]=23,8,IF(Table156729[[#This Row],[Rank]]=24,7,IF(Table156729[[#This Row],[Rank]]=25,6,IF(Table156729[[#This Row],[Rank]]=26,5,IF(Table156729[[#This Row],[Rank]]=27,4,IF(Table156729[[#This Row],[Rank]]=28,3,IF(Table156729[[#This Row],[Rank]]=29,2,IF(Table156729[[#This Row],[Rank]]=30,1,0)))))))))))))))))))))))))))))))</calculatedColumnFormula>
    </tableColumn>
    <tableColumn id="9" xr3:uid="{F0C94D6C-772C-4248-977F-CA2B8F8EE979}" name="Rank" dataDxfId="424">
      <calculatedColumnFormula>IF(Table156729[[#This Row],[Category]]="","",IF(Table156729[[#This Row],[Category]]="M",COUNTIF($I$2:$I2,"M"),IF(Table156729[[#This Row],[Category]]="F",COUNTIF($I$2:$I2,"F"),0)))</calculatedColumnFormula>
    </tableColumn>
    <tableColumn id="2" xr3:uid="{E5148828-6F6C-48BB-80FB-68EDC72B99BC}" name="Position" dataDxfId="423"/>
    <tableColumn id="3" xr3:uid="{249EC06E-D2A9-4975-BAC5-CBBF7D41E142}" name="Time" dataDxfId="422"/>
    <tableColumn id="4" xr3:uid="{B5C3F7E8-BDCD-46D7-8E79-30D74C1E87CA}" name="Pace" dataDxfId="421"/>
    <tableColumn id="5" xr3:uid="{F77C1B38-4AE0-46EB-8F0D-87EE82C5D473}" name="Full Name" dataDxfId="420"/>
    <tableColumn id="6" xr3:uid="{404F07FB-3BEB-46A8-AD6D-B989DC08D93D}" name="Category" dataDxfId="419"/>
    <tableColumn id="7" xr3:uid="{35FC61C0-F43D-413F-923A-A843143F7F24}" name="Column1" dataDxfId="418"/>
    <tableColumn id="8" xr3:uid="{B13DEB26-7D1B-4CDC-8656-179DC165A80D}" name="Column2" dataDxfId="417"/>
    <tableColumn id="11" xr3:uid="{0FDA01E5-9E10-4245-B955-D1E74DEF5419}" name="Column3" dataDxfId="416"/>
    <tableColumn id="13" xr3:uid="{10AC4A26-EFC6-4251-8DB2-D403D32588B6}" name="Column4" dataDxfId="415"/>
  </tableColumns>
  <tableStyleInfo name="TableStyleMedium9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51124662-AA7F-4522-A738-68C703B6FFB6}" name="Table125" displayName="Table125" ref="A1:N48" totalsRowShown="0" headerRowDxfId="414" dataDxfId="412" headerRowBorderDxfId="413" tableBorderDxfId="411" totalsRowBorderDxfId="410">
  <autoFilter ref="A1:N48" xr:uid="{5D0FAB26-D36A-466A-A089-CDBB90E1DF59}"/>
  <tableColumns count="14">
    <tableColumn id="1" xr3:uid="{FDD41FDE-2B97-46D7-A675-8609CFBF8CCE}" name="Name" dataDxfId="409">
      <calculatedColumnFormula>Table125[[#This Row],[Full Name]]</calculatedColumnFormula>
    </tableColumn>
    <tableColumn id="12" xr3:uid="{CECC843D-02AD-447B-B874-88FE3D68B87A}" name="Add to Summary" dataDxfId="408">
      <calculatedColumnFormula>IF(Table125[[#This Row],[Full Name]]="","",IF(IFERROR(IFERROR(VLOOKUP(Table125[[#This Row],[Full Name]],'Mens League'!B:B,1,FALSE),VLOOKUP(Table125[[#This Row],[Full Name]],'Women''s League'!B:B,1,FALSE)),"NEEDS ADDING")="NEEDS ADDING","NEEDS ADDING","OK"))</calculatedColumnFormula>
    </tableColumn>
    <tableColumn id="10" xr3:uid="{704DA9DB-4411-4BCC-91CF-1D4B6FAE604C}" name="Points" dataDxfId="407">
      <calculatedColumnFormula>IF(Table125[[#This Row],[Position]]="","",IF(Table125[[#This Row],[Rank]]=1,30,IF(Table125[[#This Row],[Rank]]=2,29,IF(Table125[[#This Row],[Rank]]=3,28,IF(Table125[[#This Row],[Rank]]=4,27,IF(Table125[[#This Row],[Rank]]=5,26,IF(Table125[[#This Row],[Rank]]=6,25,IF(Table125[[#This Row],[Rank]]=7,24,IF(Table125[[#This Row],[Rank]]=8,23,IF(Table125[[#This Row],[Rank]]=9,22,IF(Table125[[#This Row],[Rank]]=10,21,IF(Table125[[#This Row],[Rank]]=11,20,IF(Table125[[#This Row],[Rank]]=12,19,IF(Table125[[#This Row],[Rank]]=13,18,IF(Table125[[#This Row],[Rank]]=14,17,IF(Table125[[#This Row],[Rank]]=15,16,IF(Table125[[#This Row],[Rank]]=16,15,IF(Table125[[#This Row],[Rank]]=17,14,IF(Table125[[#This Row],[Rank]]=18,13,IF(Table125[[#This Row],[Rank]]=19,12,IF(Table125[[#This Row],[Rank]]=20,11,IF(Table125[[#This Row],[Rank]]=21,10,IF(Table125[[#This Row],[Rank]]=22,9,IF(Table125[[#This Row],[Rank]]=23,8,IF(Table125[[#This Row],[Rank]]=24,7,IF(Table125[[#This Row],[Rank]]=25,6,IF(Table125[[#This Row],[Rank]]=26,5,IF(Table125[[#This Row],[Rank]]=27,4,IF(Table125[[#This Row],[Rank]]=28,3,IF(Table125[[#This Row],[Rank]]=29,2,IF(Table125[[#This Row],[Rank]]=30,1,0)))))))))))))))))))))))))))))))</calculatedColumnFormula>
    </tableColumn>
    <tableColumn id="9" xr3:uid="{FB03CA3A-9984-457B-A9F7-2B654D9ED089}" name="Rank" dataDxfId="406">
      <calculatedColumnFormula>IF(Table125[[#This Row],[Category]]="","",IF(Table125[[#This Row],[Category]]="M",COUNTIF($I$2:$I2,"M"),IF(Table125[[#This Row],[Category]]="F",COUNTIF($I$2:$I2,"F"),0)))</calculatedColumnFormula>
    </tableColumn>
    <tableColumn id="2" xr3:uid="{5CD89D2E-3A76-45CC-823E-D5CDA0BE0C25}" name="Position" dataDxfId="405"/>
    <tableColumn id="3" xr3:uid="{B41CD6A7-572E-4CE4-805D-AA944316DA16}" name="Time" dataDxfId="404"/>
    <tableColumn id="4" xr3:uid="{71BDB475-8CBB-4A19-9241-C3A1477E81DB}" name="Pace" dataDxfId="403"/>
    <tableColumn id="5" xr3:uid="{7A318390-7775-4D6C-B587-3DB52D2A7369}" name="Full Name" dataDxfId="402"/>
    <tableColumn id="6" xr3:uid="{C5A9DE9C-FB2E-49C3-A463-18939F75FB5B}" name="Category" dataDxfId="401"/>
    <tableColumn id="7" xr3:uid="{AC16C2EE-428E-4574-AF83-4BF5D4EC635A}" name="Column1" dataDxfId="400"/>
    <tableColumn id="8" xr3:uid="{4BCA1ED8-E4F4-483B-92B4-0C5AD725508C}" name="Column2" dataDxfId="399"/>
    <tableColumn id="11" xr3:uid="{DA9E4591-1391-4488-A47A-3DC60CCFF215}" name="Column3" dataDxfId="398"/>
    <tableColumn id="13" xr3:uid="{BBDFC4C2-9F82-482F-81D6-089599E04F82}" name="Column4" dataDxfId="397"/>
    <tableColumn id="14" xr3:uid="{F1126B51-8D3C-46D9-AAD6-0B5D1BA8F8FC}" name="Column5" dataDxfId="396"/>
  </tableColumns>
  <tableStyleInfo name="TableStyleMedium9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1C85335F-43AC-45CD-A67F-9BA411505F48}" name="Table15678" displayName="Table15678" ref="A1:N49" totalsRowShown="0" headerRowDxfId="395" dataDxfId="393" headerRowBorderDxfId="394" tableBorderDxfId="392" totalsRowBorderDxfId="391">
  <autoFilter ref="A1:N49" xr:uid="{5D0FAB26-D36A-466A-A089-CDBB90E1DF59}"/>
  <tableColumns count="14">
    <tableColumn id="1" xr3:uid="{500B95A0-2AD4-4DD9-882A-5F8BE4925514}" name="Name" dataDxfId="390">
      <calculatedColumnFormula>Table15678[[#This Row],[Full Name]]</calculatedColumnFormula>
    </tableColumn>
    <tableColumn id="12" xr3:uid="{A6252627-3A4F-46E7-9C35-36D5FBCF57B1}" name="Add to Summary" dataDxfId="389">
      <calculatedColumnFormula>IF(Table15678[[#This Row],[Full Name]]="","",IF(IFERROR(IFERROR(VLOOKUP(Table15678[[#This Row],[Full Name]],'Mens League'!B:B,1,FALSE),VLOOKUP(Table15678[[#This Row],[Full Name]],'Women''s League'!B:B,1,FALSE)),"NEEDS ADDING")="NEEDS ADDING","NEEDS ADDING","OK"))</calculatedColumnFormula>
    </tableColumn>
    <tableColumn id="10" xr3:uid="{E66A6A62-3E0B-4EF9-A5BE-A6DD2591C25C}" name="Points" dataDxfId="388">
      <calculatedColumnFormula>IF(Table15678[[#This Row],[Position]]="","",IF(Table15678[[#This Row],[Rank]]=1,30,IF(Table15678[[#This Row],[Rank]]=2,29,IF(Table15678[[#This Row],[Rank]]=3,28,IF(Table15678[[#This Row],[Rank]]=4,27,IF(Table15678[[#This Row],[Rank]]=5,26,IF(Table15678[[#This Row],[Rank]]=6,25,IF(Table15678[[#This Row],[Rank]]=7,24,IF(Table15678[[#This Row],[Rank]]=8,23,IF(Table15678[[#This Row],[Rank]]=9,22,IF(Table15678[[#This Row],[Rank]]=10,21,IF(Table15678[[#This Row],[Rank]]=11,20,IF(Table15678[[#This Row],[Rank]]=12,19,IF(Table15678[[#This Row],[Rank]]=13,18,IF(Table15678[[#This Row],[Rank]]=14,17,IF(Table15678[[#This Row],[Rank]]=15,16,IF(Table15678[[#This Row],[Rank]]=16,15,IF(Table15678[[#This Row],[Rank]]=17,14,IF(Table15678[[#This Row],[Rank]]=18,13,IF(Table15678[[#This Row],[Rank]]=19,12,IF(Table15678[[#This Row],[Rank]]=20,11,IF(Table15678[[#This Row],[Rank]]=21,10,IF(Table15678[[#This Row],[Rank]]=22,9,IF(Table15678[[#This Row],[Rank]]=23,8,IF(Table15678[[#This Row],[Rank]]=24,7,IF(Table15678[[#This Row],[Rank]]=25,6,IF(Table15678[[#This Row],[Rank]]=26,5,IF(Table15678[[#This Row],[Rank]]=27,4,IF(Table15678[[#This Row],[Rank]]=28,3,IF(Table15678[[#This Row],[Rank]]=29,2,IF(Table15678[[#This Row],[Rank]]=30,1,0)))))))))))))))))))))))))))))))</calculatedColumnFormula>
    </tableColumn>
    <tableColumn id="9" xr3:uid="{D6C7712D-5EB1-461C-A744-83AA32AF65C7}" name="Rank" dataDxfId="387">
      <calculatedColumnFormula>IF(Table15678[[#This Row],[Category]]="","",IF(Table15678[[#This Row],[Category]]="M",COUNTIF($I$2:$I2,"M"),IF(Table15678[[#This Row],[Category]]="F",COUNTIF($I$2:$I2,"F"),0)))</calculatedColumnFormula>
    </tableColumn>
    <tableColumn id="2" xr3:uid="{6B0123B0-5FBD-4853-95B5-F19747E2F46E}" name="Position" dataDxfId="386"/>
    <tableColumn id="3" xr3:uid="{52F7AFA6-FCB7-473E-852F-FCB221AFD7F4}" name="Time" dataDxfId="385"/>
    <tableColumn id="4" xr3:uid="{152857F7-3058-4CEB-9AB3-254DE95ECD0C}" name="Pace" dataDxfId="384"/>
    <tableColumn id="5" xr3:uid="{E280D540-CEAE-40E0-BBB4-46A361F51314}" name="Full Name" dataDxfId="383"/>
    <tableColumn id="6" xr3:uid="{F4B5E664-E188-4F04-9A97-C2F9B4D72245}" name="Category" dataDxfId="382"/>
    <tableColumn id="7" xr3:uid="{F64B88D3-9C88-4ED0-90D5-DC84D66AA174}" name="Column1" dataDxfId="381"/>
    <tableColumn id="8" xr3:uid="{4A786200-74B5-4FF6-AFF6-94B168AF595A}" name="Column2" dataDxfId="380"/>
    <tableColumn id="11" xr3:uid="{DD03F4FF-6B21-4C31-BD32-0567BB917837}" name="Column3" dataDxfId="379"/>
    <tableColumn id="13" xr3:uid="{C6F0172F-427B-4412-B40C-D36CEC1BD7CD}" name="Column4" dataDxfId="378"/>
    <tableColumn id="14" xr3:uid="{A28EDF8E-89EB-4DEA-B917-DDAE6CD2455A}" name="Column5" dataDxfId="377"/>
  </tableColumns>
  <tableStyleInfo name="TableStyleMedium9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DB3BCC8C-4AFF-45E2-B990-1F4F652FF8DA}" name="Table15678910" displayName="Table15678910" ref="A1:N47" totalsRowShown="0" headerRowDxfId="376" dataDxfId="374" headerRowBorderDxfId="375" tableBorderDxfId="373" totalsRowBorderDxfId="372">
  <autoFilter ref="A1:N47" xr:uid="{5D0FAB26-D36A-466A-A089-CDBB90E1DF59}"/>
  <tableColumns count="14">
    <tableColumn id="1" xr3:uid="{A0718BD0-D153-4875-B402-A92C06A55405}" name="Name" dataDxfId="371">
      <calculatedColumnFormula>Table15678910[[#This Row],[Full Name]]</calculatedColumnFormula>
    </tableColumn>
    <tableColumn id="12" xr3:uid="{C006EB94-690C-40DD-9293-6E5BA8560D2B}" name="Add to Summary" dataDxfId="370">
      <calculatedColumnFormula>IF(Table15678910[[#This Row],[Full Name]]="","",IF(IFERROR(IFERROR(VLOOKUP(Table15678910[[#This Row],[Full Name]],'Mens League'!B:B,1,FALSE),VLOOKUP(Table15678910[[#This Row],[Full Name]],'Women''s League'!B:B,1,FALSE)),"NEEDS ADDING")="NEEDS ADDING","NEEDS ADDING","OK"))</calculatedColumnFormula>
    </tableColumn>
    <tableColumn id="10" xr3:uid="{1762A9C3-A2F9-4EA2-9C94-A7C8C114350D}" name="Points" dataDxfId="369">
      <calculatedColumnFormula>IF(Table15678910[[#This Row],[Position]]="","",IF(Table15678910[[#This Row],[Rank]]=1,30,IF(Table15678910[[#This Row],[Rank]]=2,29,IF(Table15678910[[#This Row],[Rank]]=3,28,IF(Table15678910[[#This Row],[Rank]]=4,27,IF(Table15678910[[#This Row],[Rank]]=5,26,IF(Table15678910[[#This Row],[Rank]]=6,25,IF(Table15678910[[#This Row],[Rank]]=7,24,IF(Table15678910[[#This Row],[Rank]]=8,23,IF(Table15678910[[#This Row],[Rank]]=9,22,IF(Table15678910[[#This Row],[Rank]]=10,21,IF(Table15678910[[#This Row],[Rank]]=11,20,IF(Table15678910[[#This Row],[Rank]]=12,19,IF(Table15678910[[#This Row],[Rank]]=13,18,IF(Table15678910[[#This Row],[Rank]]=14,17,IF(Table15678910[[#This Row],[Rank]]=15,16,IF(Table15678910[[#This Row],[Rank]]=16,15,IF(Table15678910[[#This Row],[Rank]]=17,14,IF(Table15678910[[#This Row],[Rank]]=18,13,IF(Table15678910[[#This Row],[Rank]]=19,12,IF(Table15678910[[#This Row],[Rank]]=20,11,IF(Table15678910[[#This Row],[Rank]]=21,10,IF(Table15678910[[#This Row],[Rank]]=22,9,IF(Table15678910[[#This Row],[Rank]]=23,8,IF(Table15678910[[#This Row],[Rank]]=24,7,IF(Table15678910[[#This Row],[Rank]]=25,6,IF(Table15678910[[#This Row],[Rank]]=26,5,IF(Table15678910[[#This Row],[Rank]]=27,4,IF(Table15678910[[#This Row],[Rank]]=28,3,IF(Table15678910[[#This Row],[Rank]]=29,2,IF(Table15678910[[#This Row],[Rank]]=30,1,0)))))))))))))))))))))))))))))))</calculatedColumnFormula>
    </tableColumn>
    <tableColumn id="9" xr3:uid="{1F400E29-D7AC-4777-B58E-2F89A798BA6F}" name="Rank" dataDxfId="368">
      <calculatedColumnFormula>IF(Table15678910[[#This Row],[Category]]="","",IF(Table15678910[[#This Row],[Category]]="M",COUNTIF($I$2:$I2,"M"),IF(Table15678910[[#This Row],[Category]]="F",COUNTIF($I$2:$I2,"F"),0)))</calculatedColumnFormula>
    </tableColumn>
    <tableColumn id="2" xr3:uid="{D94389BC-461C-46D1-963D-CC060D4C9E37}" name="Position" dataDxfId="367"/>
    <tableColumn id="3" xr3:uid="{AA3C2760-9197-485D-A4C1-61D172102A37}" name="Time" dataDxfId="366"/>
    <tableColumn id="4" xr3:uid="{88A00842-FD4B-43E9-8AD4-CA5327A6F56A}" name="Pace" dataDxfId="365"/>
    <tableColumn id="5" xr3:uid="{5E16288C-FF3D-415E-B8A6-978C68D8F3E8}" name="Full Name" dataDxfId="364"/>
    <tableColumn id="6" xr3:uid="{20F41156-6B36-4960-8F4C-A5E2EE435D9E}" name="Category" dataDxfId="363"/>
    <tableColumn id="7" xr3:uid="{BC5FC7B0-CB68-4167-B5F8-513417A202CC}" name="Column1" dataDxfId="362"/>
    <tableColumn id="8" xr3:uid="{692F56D1-3DA1-4D86-A1B0-8BD813AF462A}" name="Column2" dataDxfId="361"/>
    <tableColumn id="11" xr3:uid="{8365A65E-C8FC-46BE-BC77-9013F03CF78A}" name="Column3" dataDxfId="360"/>
    <tableColumn id="13" xr3:uid="{FF75CA28-D5C0-403D-9A30-A0DA6326B7C4}" name="Column4" dataDxfId="359"/>
    <tableColumn id="14" xr3:uid="{F40EAB32-C5A6-4F32-8A2A-BCCDED7D1172}" name="Column5" dataDxfId="358"/>
  </tableColumns>
  <tableStyleInfo name="TableStyleMedium9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65AEF6F5-7535-4ABF-AE06-A4BBA5AAC28A}" name="Table156789" displayName="Table156789" ref="A1:M63" totalsRowShown="0" headerRowDxfId="357" dataDxfId="355" headerRowBorderDxfId="356" tableBorderDxfId="354" totalsRowBorderDxfId="353">
  <autoFilter ref="A1:M63" xr:uid="{5D0FAB26-D36A-466A-A089-CDBB90E1DF59}"/>
  <tableColumns count="13">
    <tableColumn id="1" xr3:uid="{85DB513B-B838-4BA5-A34A-19C3C205DF91}" name="Name" dataDxfId="352">
      <calculatedColumnFormula>Table156789[[#This Row],[Full Name]]</calculatedColumnFormula>
    </tableColumn>
    <tableColumn id="12" xr3:uid="{3F0F5C4F-AB35-47A8-8182-85576BA7AB9A}" name="Add to Summary" dataDxfId="351">
      <calculatedColumnFormula>IF(Table156789[[#This Row],[Full Name]]="","",IF(IFERROR(IFERROR(VLOOKUP(Table156789[[#This Row],[Full Name]],'Mens League'!B:B,1,FALSE),VLOOKUP(Table156789[[#This Row],[Full Name]],'Women''s League'!B:B,1,FALSE)),"NEEDS ADDING")="NEEDS ADDING","NEEDS ADDING","OK"))</calculatedColumnFormula>
    </tableColumn>
    <tableColumn id="10" xr3:uid="{38A664A7-2A82-4688-96DA-E2791C16DB1D}" name="Points" dataDxfId="350">
      <calculatedColumnFormula>IF(Table156789[[#This Row],[Position]]="","",IF(Table156789[[#This Row],[Rank]]=1,30,IF(Table156789[[#This Row],[Rank]]=2,29,IF(Table156789[[#This Row],[Rank]]=3,28,IF(Table156789[[#This Row],[Rank]]=4,27,IF(Table156789[[#This Row],[Rank]]=5,26,IF(Table156789[[#This Row],[Rank]]=6,25,IF(Table156789[[#This Row],[Rank]]=7,24,IF(Table156789[[#This Row],[Rank]]=8,23,IF(Table156789[[#This Row],[Rank]]=9,22,IF(Table156789[[#This Row],[Rank]]=10,21,IF(Table156789[[#This Row],[Rank]]=11,20,IF(Table156789[[#This Row],[Rank]]=12,19,IF(Table156789[[#This Row],[Rank]]=13,18,IF(Table156789[[#This Row],[Rank]]=14,17,IF(Table156789[[#This Row],[Rank]]=15,16,IF(Table156789[[#This Row],[Rank]]=16,15,IF(Table156789[[#This Row],[Rank]]=17,14,IF(Table156789[[#This Row],[Rank]]=18,13,IF(Table156789[[#This Row],[Rank]]=19,12,IF(Table156789[[#This Row],[Rank]]=20,11,IF(Table156789[[#This Row],[Rank]]=21,10,IF(Table156789[[#This Row],[Rank]]=22,9,IF(Table156789[[#This Row],[Rank]]=23,8,IF(Table156789[[#This Row],[Rank]]=24,7,IF(Table156789[[#This Row],[Rank]]=25,6,IF(Table156789[[#This Row],[Rank]]=26,5,IF(Table156789[[#This Row],[Rank]]=27,4,IF(Table156789[[#This Row],[Rank]]=28,3,IF(Table156789[[#This Row],[Rank]]=29,2,IF(Table156789[[#This Row],[Rank]]=30,1,0)))))))))))))))))))))))))))))))</calculatedColumnFormula>
    </tableColumn>
    <tableColumn id="9" xr3:uid="{D3ACE040-E262-4F9B-9761-6D87094BA03D}" name="Rank" dataDxfId="349">
      <calculatedColumnFormula>IF(Table156789[[#This Row],[Category]]="","",IF(Table156789[[#This Row],[Category]]="M",COUNTIF($I$2:$I2,"M"),IF(Table156789[[#This Row],[Category]]="F",COUNTIF($I$2:$I2,"F"),0)))</calculatedColumnFormula>
    </tableColumn>
    <tableColumn id="2" xr3:uid="{3AC49216-413B-4602-AEC1-B1018614DB81}" name="Position" dataDxfId="348"/>
    <tableColumn id="3" xr3:uid="{414EE805-04D3-4211-9B38-75EC59FAA4AC}" name="Time" dataDxfId="347"/>
    <tableColumn id="4" xr3:uid="{26BF3713-EAE3-4A0D-9D60-D802360A9D0C}" name="Pace" dataDxfId="346"/>
    <tableColumn id="5" xr3:uid="{F4FCEE04-8CF5-441C-853C-6A509985D196}" name="Full Name" dataDxfId="345"/>
    <tableColumn id="6" xr3:uid="{90B1A167-A2FA-42EB-BA58-E848DD82AAA7}" name="Category" dataDxfId="344"/>
    <tableColumn id="7" xr3:uid="{B593DE32-FA2D-4755-874E-EEB7A5BDD8CB}" name="Column1" dataDxfId="343"/>
    <tableColumn id="8" xr3:uid="{59A327B8-2366-4431-A827-CF03DF440E18}" name="Column2" dataDxfId="342"/>
    <tableColumn id="11" xr3:uid="{479FF7C4-2743-48A1-9E47-A3D6CB52BEEA}" name="Column3" dataDxfId="341"/>
    <tableColumn id="13" xr3:uid="{C9984B16-0194-421C-B391-24FB93EC7942}" name="Column4" dataDxfId="340"/>
  </tableColumns>
  <tableStyleInfo name="TableStyleMedium9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B1958D96-E247-473D-B662-1D4ACC5A6607}" name="Table1567891011" displayName="Table1567891011" ref="A1:N47" totalsRowShown="0" headerRowDxfId="339" dataDxfId="337" headerRowBorderDxfId="338" tableBorderDxfId="336" totalsRowBorderDxfId="335">
  <autoFilter ref="A1:N47" xr:uid="{5D0FAB26-D36A-466A-A089-CDBB90E1DF59}"/>
  <tableColumns count="14">
    <tableColumn id="1" xr3:uid="{389420E5-3A09-4B87-9C57-8C7DFD2236C3}" name="Name" dataDxfId="334">
      <calculatedColumnFormula>Table1567891011[[#This Row],[Full Name]]</calculatedColumnFormula>
    </tableColumn>
    <tableColumn id="12" xr3:uid="{47B29F64-ABF1-4297-A7A4-A8A7F0324484}" name="Add to Summary" dataDxfId="333">
      <calculatedColumnFormula>IF(Table1567891011[[#This Row],[Full Name]]="","",IF(IFERROR(IFERROR(VLOOKUP(Table1567891011[[#This Row],[Full Name]],'Mens League'!B:B,1,FALSE),VLOOKUP(Table1567891011[[#This Row],[Full Name]],'Women''s League'!B:B,1,FALSE)),"NEEDS ADDING")="NEEDS ADDING","NEEDS ADDING","OK"))</calculatedColumnFormula>
    </tableColumn>
    <tableColumn id="10" xr3:uid="{7EFB7D66-F14F-4924-AA4E-F271F6E6EFBE}" name="Points" dataDxfId="332">
      <calculatedColumnFormula>IF(Table1567891011[[#This Row],[Position]]="","",IF(Table1567891011[[#This Row],[Rank]]=1,30,IF(Table1567891011[[#This Row],[Rank]]=2,29,IF(Table1567891011[[#This Row],[Rank]]=3,28,IF(Table1567891011[[#This Row],[Rank]]=4,27,IF(Table1567891011[[#This Row],[Rank]]=5,26,IF(Table1567891011[[#This Row],[Rank]]=6,25,IF(Table1567891011[[#This Row],[Rank]]=7,24,IF(Table1567891011[[#This Row],[Rank]]=8,23,IF(Table1567891011[[#This Row],[Rank]]=9,22,IF(Table1567891011[[#This Row],[Rank]]=10,21,IF(Table1567891011[[#This Row],[Rank]]=11,20,IF(Table1567891011[[#This Row],[Rank]]=12,19,IF(Table1567891011[[#This Row],[Rank]]=13,18,IF(Table1567891011[[#This Row],[Rank]]=14,17,IF(Table1567891011[[#This Row],[Rank]]=15,16,IF(Table1567891011[[#This Row],[Rank]]=16,15,IF(Table1567891011[[#This Row],[Rank]]=17,14,IF(Table1567891011[[#This Row],[Rank]]=18,13,IF(Table1567891011[[#This Row],[Rank]]=19,12,IF(Table1567891011[[#This Row],[Rank]]=20,11,IF(Table1567891011[[#This Row],[Rank]]=21,10,IF(Table1567891011[[#This Row],[Rank]]=22,9,IF(Table1567891011[[#This Row],[Rank]]=23,8,IF(Table1567891011[[#This Row],[Rank]]=24,7,IF(Table1567891011[[#This Row],[Rank]]=25,6,IF(Table1567891011[[#This Row],[Rank]]=26,5,IF(Table1567891011[[#This Row],[Rank]]=27,4,IF(Table1567891011[[#This Row],[Rank]]=28,3,IF(Table1567891011[[#This Row],[Rank]]=29,2,IF(Table1567891011[[#This Row],[Rank]]=30,1,0)))))))))))))))))))))))))))))))</calculatedColumnFormula>
    </tableColumn>
    <tableColumn id="9" xr3:uid="{5DF98F3C-81A3-4F6B-897B-9346E3751D02}" name="Rank" dataDxfId="331">
      <calculatedColumnFormula>IF(Table1567891011[[#This Row],[Category]]="","",IF(Table1567891011[[#This Row],[Category]]="M",COUNTIF($I$2:$I2,"M"),IF(Table1567891011[[#This Row],[Category]]="F",COUNTIF($I$2:$I2,"F"),0)))</calculatedColumnFormula>
    </tableColumn>
    <tableColumn id="2" xr3:uid="{05298311-1234-4751-83AB-349AEE39606F}" name="Position" dataDxfId="330"/>
    <tableColumn id="3" xr3:uid="{877D46B6-8971-4712-B3A8-2AE91A31166B}" name="Time" dataDxfId="329"/>
    <tableColumn id="4" xr3:uid="{10FC5220-731F-4251-80A9-81439987CFF1}" name="Pace" dataDxfId="328"/>
    <tableColumn id="5" xr3:uid="{1940E1CF-11D5-4F81-8603-23EE51B9BB80}" name="Full Name" dataDxfId="327"/>
    <tableColumn id="6" xr3:uid="{254D158D-A76C-4446-AFC4-FCBB6634D6F9}" name="Category" dataDxfId="326"/>
    <tableColumn id="7" xr3:uid="{A8A4D63B-F07C-48A4-A5F8-DF7C964229D8}" name="Column1" dataDxfId="325"/>
    <tableColumn id="8" xr3:uid="{52D0D9FA-6239-4874-A91A-7BE7E03F5A78}" name="Column2" dataDxfId="324"/>
    <tableColumn id="11" xr3:uid="{6D051FAD-C9E9-479D-831C-62BD8A4BB166}" name="Column3" dataDxfId="323"/>
    <tableColumn id="13" xr3:uid="{95EFC2A3-C1B1-4672-B4DF-EEB82FA64610}" name="Column4" dataDxfId="322"/>
    <tableColumn id="14" xr3:uid="{423A055A-B53F-4632-A04B-72645615B675}" name="Column5" dataDxfId="321"/>
  </tableColumns>
  <tableStyleInfo name="TableStyleMedium9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9" xr:uid="{6DBA1FEC-FA2B-4AF9-8A33-3315595C0D76}" name="Table15678910111230" displayName="Table15678910111230" ref="A1:N67" totalsRowShown="0" headerRowDxfId="320" dataDxfId="318" headerRowBorderDxfId="319" tableBorderDxfId="317" totalsRowBorderDxfId="316">
  <autoFilter ref="A1:N67" xr:uid="{5D0FAB26-D36A-466A-A089-CDBB90E1DF59}"/>
  <tableColumns count="14">
    <tableColumn id="1" xr3:uid="{C35C9271-7399-49DF-AF6B-8592A148F708}" name="Name" dataDxfId="315">
      <calculatedColumnFormula>Table15678910111230[[#This Row],[Full Name]]</calculatedColumnFormula>
    </tableColumn>
    <tableColumn id="12" xr3:uid="{7060ACC4-1A71-422F-863A-1E18C936C456}" name="Add to Summary" dataDxfId="314">
      <calculatedColumnFormula>IF(Table15678910111230[[#This Row],[Full Name]]="","",IF(IFERROR(IFERROR(VLOOKUP(Table15678910111230[[#This Row],[Full Name]],'Mens League'!B:B,1,FALSE),VLOOKUP(Table15678910111230[[#This Row],[Full Name]],'Women''s League'!B:B,1,FALSE)),"NEEDS ADDING")="NEEDS ADDING","NEEDS ADDING","OK"))</calculatedColumnFormula>
    </tableColumn>
    <tableColumn id="10" xr3:uid="{9C1FEC02-A3FA-4AD7-8D72-36CE739D924B}" name="Points" dataDxfId="313">
      <calculatedColumnFormula>IF(Table15678910111230[[#This Row],[Position]]="","",IF(Table15678910111230[[#This Row],[Rank]]=1,30,IF(Table15678910111230[[#This Row],[Rank]]=2,29,IF(Table15678910111230[[#This Row],[Rank]]=3,28,IF(Table15678910111230[[#This Row],[Rank]]=4,27,IF(Table15678910111230[[#This Row],[Rank]]=5,26,IF(Table15678910111230[[#This Row],[Rank]]=6,25,IF(Table15678910111230[[#This Row],[Rank]]=7,24,IF(Table15678910111230[[#This Row],[Rank]]=8,23,IF(Table15678910111230[[#This Row],[Rank]]=9,22,IF(Table15678910111230[[#This Row],[Rank]]=10,21,IF(Table15678910111230[[#This Row],[Rank]]=11,20,IF(Table15678910111230[[#This Row],[Rank]]=12,19,IF(Table15678910111230[[#This Row],[Rank]]=13,18,IF(Table15678910111230[[#This Row],[Rank]]=14,17,IF(Table15678910111230[[#This Row],[Rank]]=15,16,IF(Table15678910111230[[#This Row],[Rank]]=16,15,IF(Table15678910111230[[#This Row],[Rank]]=17,14,IF(Table15678910111230[[#This Row],[Rank]]=18,13,IF(Table15678910111230[[#This Row],[Rank]]=19,12,IF(Table15678910111230[[#This Row],[Rank]]=20,11,IF(Table15678910111230[[#This Row],[Rank]]=21,10,IF(Table15678910111230[[#This Row],[Rank]]=22,9,IF(Table15678910111230[[#This Row],[Rank]]=23,8,IF(Table15678910111230[[#This Row],[Rank]]=24,7,IF(Table15678910111230[[#This Row],[Rank]]=25,6,IF(Table15678910111230[[#This Row],[Rank]]=26,5,IF(Table15678910111230[[#This Row],[Rank]]=27,4,IF(Table15678910111230[[#This Row],[Rank]]=28,3,IF(Table15678910111230[[#This Row],[Rank]]=29,2,IF(Table15678910111230[[#This Row],[Rank]]=30,1,0)))))))))))))))))))))))))))))))</calculatedColumnFormula>
    </tableColumn>
    <tableColumn id="9" xr3:uid="{1CC3346C-3711-44C7-AEB2-2BF93A002A16}" name="Rank" dataDxfId="312">
      <calculatedColumnFormula>IF(Table15678910111230[[#This Row],[Category]]="","",IF(Table15678910111230[[#This Row],[Category]]="M",COUNTIF($I$2:$I2,"M"),IF(Table15678910111230[[#This Row],[Category]]="F",COUNTIF($I$2:$I2,"F"),0)))</calculatedColumnFormula>
    </tableColumn>
    <tableColumn id="2" xr3:uid="{7980D01B-8311-4097-98D1-AFCCAA4EA402}" name="Position" dataDxfId="311"/>
    <tableColumn id="3" xr3:uid="{C0F98924-4C6F-47D2-9111-91758C31698D}" name="Time" dataDxfId="310"/>
    <tableColumn id="4" xr3:uid="{91DF5A84-5876-41E7-A03E-447E879E15B8}" name="Pace" dataDxfId="309"/>
    <tableColumn id="5" xr3:uid="{C28189B1-C736-442F-8D2C-9D7E0498823E}" name="Full Name" dataDxfId="308"/>
    <tableColumn id="6" xr3:uid="{D516979E-7082-402E-8B1B-A3621F6DC717}" name="Category" dataDxfId="307"/>
    <tableColumn id="7" xr3:uid="{85493D3C-A6EE-4936-8E2F-39915B2BB4AC}" name="Column1" dataDxfId="306"/>
    <tableColumn id="8" xr3:uid="{CF562685-609C-4889-974B-91753CAE8B90}" name="Column2" dataDxfId="305"/>
    <tableColumn id="11" xr3:uid="{319B5644-16D8-45B6-8D7E-A24E8E233739}" name="Column3" dataDxfId="304"/>
    <tableColumn id="13" xr3:uid="{F07CB0B7-6EC0-45AC-B46F-C7C46D5F1356}" name="Column4" dataDxfId="303"/>
    <tableColumn id="14" xr3:uid="{C4C0F94C-2751-4907-B34C-6A3308BAE3AD}" name="Column5" dataDxfId="302"/>
  </tableColumns>
  <tableStyleInfo name="TableStyleMedium9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8E0C06CC-E4AA-4505-934D-6EA34D9852D1}" name="Table156789101112" displayName="Table156789101112" ref="A1:N67" totalsRowShown="0" headerRowDxfId="301" dataDxfId="299" headerRowBorderDxfId="300" tableBorderDxfId="298" totalsRowBorderDxfId="297">
  <autoFilter ref="A1:N67" xr:uid="{5D0FAB26-D36A-466A-A089-CDBB90E1DF59}"/>
  <tableColumns count="14">
    <tableColumn id="1" xr3:uid="{13AAADAD-1131-4721-8AB5-89C634878364}" name="Name" dataDxfId="296">
      <calculatedColumnFormula>Table156789101112[[#This Row],[Full Name]]</calculatedColumnFormula>
    </tableColumn>
    <tableColumn id="12" xr3:uid="{2317836D-E325-4E53-A702-5EF5930C1629}" name="Add to Summary" dataDxfId="295">
      <calculatedColumnFormula>IF(Table156789101112[[#This Row],[Full Name]]="","",IF(IFERROR(IFERROR(VLOOKUP(Table156789101112[[#This Row],[Full Name]],'Mens League'!B:B,1,FALSE),VLOOKUP(Table156789101112[[#This Row],[Full Name]],'Women''s League'!B:B,1,FALSE)),"NEEDS ADDING")="NEEDS ADDING","NEEDS ADDING","OK"))</calculatedColumnFormula>
    </tableColumn>
    <tableColumn id="10" xr3:uid="{CE1598DC-8097-4238-B32F-BB019091A1F4}" name="Points" dataDxfId="294">
      <calculatedColumnFormula>IF(Table156789101112[[#This Row],[Position]]="","",IF(Table156789101112[[#This Row],[Rank]]=1,30,IF(Table156789101112[[#This Row],[Rank]]=2,29,IF(Table156789101112[[#This Row],[Rank]]=3,28,IF(Table156789101112[[#This Row],[Rank]]=4,27,IF(Table156789101112[[#This Row],[Rank]]=5,26,IF(Table156789101112[[#This Row],[Rank]]=6,25,IF(Table156789101112[[#This Row],[Rank]]=7,24,IF(Table156789101112[[#This Row],[Rank]]=8,23,IF(Table156789101112[[#This Row],[Rank]]=9,22,IF(Table156789101112[[#This Row],[Rank]]=10,21,IF(Table156789101112[[#This Row],[Rank]]=11,20,IF(Table156789101112[[#This Row],[Rank]]=12,19,IF(Table156789101112[[#This Row],[Rank]]=13,18,IF(Table156789101112[[#This Row],[Rank]]=14,17,IF(Table156789101112[[#This Row],[Rank]]=15,16,IF(Table156789101112[[#This Row],[Rank]]=16,15,IF(Table156789101112[[#This Row],[Rank]]=17,14,IF(Table156789101112[[#This Row],[Rank]]=18,13,IF(Table156789101112[[#This Row],[Rank]]=19,12,IF(Table156789101112[[#This Row],[Rank]]=20,11,IF(Table156789101112[[#This Row],[Rank]]=21,10,IF(Table156789101112[[#This Row],[Rank]]=22,9,IF(Table156789101112[[#This Row],[Rank]]=23,8,IF(Table156789101112[[#This Row],[Rank]]=24,7,IF(Table156789101112[[#This Row],[Rank]]=25,6,IF(Table156789101112[[#This Row],[Rank]]=26,5,IF(Table156789101112[[#This Row],[Rank]]=27,4,IF(Table156789101112[[#This Row],[Rank]]=28,3,IF(Table156789101112[[#This Row],[Rank]]=29,2,IF(Table156789101112[[#This Row],[Rank]]=30,1,0)))))))))))))))))))))))))))))))</calculatedColumnFormula>
    </tableColumn>
    <tableColumn id="9" xr3:uid="{34A97AE6-D7CA-4688-9CAB-233C30587084}" name="Rank" dataDxfId="293">
      <calculatedColumnFormula>IF(Table156789101112[[#This Row],[Category]]="","",IF(Table156789101112[[#This Row],[Category]]="M",COUNTIF($I$2:$I2,"M"),IF(Table156789101112[[#This Row],[Category]]="F",COUNTIF($I$2:$I2,"F"),0)))</calculatedColumnFormula>
    </tableColumn>
    <tableColumn id="2" xr3:uid="{4E559A26-0732-41D8-8624-3AAEB64E6F46}" name="Position" dataDxfId="292"/>
    <tableColumn id="3" xr3:uid="{8615412E-1A3F-47B8-A361-7460813D65E5}" name="Time" dataDxfId="291"/>
    <tableColumn id="4" xr3:uid="{5FC882F3-0F68-4221-92EA-82888C81C08D}" name="Pace" dataDxfId="290"/>
    <tableColumn id="5" xr3:uid="{B8422ECC-9FCA-49A1-AFFB-791FBAEF5144}" name="Full Name" dataDxfId="289"/>
    <tableColumn id="6" xr3:uid="{D54A3721-5738-4467-8BA4-032BDB704982}" name="Category" dataDxfId="288"/>
    <tableColumn id="7" xr3:uid="{01AAEA00-D49F-4C9F-A49D-2D4E27FB9C5B}" name="Column1" dataDxfId="287"/>
    <tableColumn id="8" xr3:uid="{F59D4814-BE72-462F-B130-161E1A0E9F93}" name="Column2" dataDxfId="286"/>
    <tableColumn id="11" xr3:uid="{2C444C71-8E13-4014-8CB3-9BD8919C5062}" name="Column3" dataDxfId="285"/>
    <tableColumn id="13" xr3:uid="{6337D5F6-83E4-4A8C-9CA3-DFCD73A1446F}" name="Column4" dataDxfId="284"/>
    <tableColumn id="14" xr3:uid="{DE9C3628-1A2B-4268-BA0F-1C6C3A2948D9}" name="Column5" dataDxfId="283"/>
  </tableColumns>
  <tableStyleInfo name="TableStyleMedium9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D7459F9-9B1F-4B20-A939-476A66D8DB9D}" name="Table1567891314" displayName="Table1567891314" ref="A1:N48" totalsRowShown="0" headerRowDxfId="282" dataDxfId="280" headerRowBorderDxfId="281" tableBorderDxfId="279" totalsRowBorderDxfId="278">
  <autoFilter ref="A1:N48" xr:uid="{5D0FAB26-D36A-466A-A089-CDBB90E1DF59}"/>
  <tableColumns count="14">
    <tableColumn id="1" xr3:uid="{599E7B06-C8FB-4CED-AA3C-F2E9DE3C8FC8}" name="Name" dataDxfId="277">
      <calculatedColumnFormula>Table1567891314[[#This Row],[Full Name]]</calculatedColumnFormula>
    </tableColumn>
    <tableColumn id="12" xr3:uid="{4D26D661-CFFC-4F30-BFD4-BD654569E37E}" name="Add to Summary" dataDxfId="276">
      <calculatedColumnFormula>IF(Table1567891314[[#This Row],[Full Name]]="","",IF(IFERROR(IFERROR(VLOOKUP(Table1567891314[[#This Row],[Full Name]],'Mens League'!B:B,1,FALSE),VLOOKUP(Table1567891314[[#This Row],[Full Name]],'Women''s League'!B:B,1,FALSE)),"NEEDS ADDING")="NEEDS ADDING","NEEDS ADDING","OK"))</calculatedColumnFormula>
    </tableColumn>
    <tableColumn id="10" xr3:uid="{FD523A6D-9D64-4C2B-88AD-FD60F0831F6C}" name="Points" dataDxfId="275">
      <calculatedColumnFormula>IF(Table1567891314[[#This Row],[Position]]="","",IF(Table1567891314[[#This Row],[Rank]]=1,30,IF(Table1567891314[[#This Row],[Rank]]=2,29,IF(Table1567891314[[#This Row],[Rank]]=3,28,IF(Table1567891314[[#This Row],[Rank]]=4,27,IF(Table1567891314[[#This Row],[Rank]]=5,26,IF(Table1567891314[[#This Row],[Rank]]=6,25,IF(Table1567891314[[#This Row],[Rank]]=7,24,IF(Table1567891314[[#This Row],[Rank]]=8,23,IF(Table1567891314[[#This Row],[Rank]]=9,22,IF(Table1567891314[[#This Row],[Rank]]=10,21,IF(Table1567891314[[#This Row],[Rank]]=11,20,IF(Table1567891314[[#This Row],[Rank]]=12,19,IF(Table1567891314[[#This Row],[Rank]]=13,18,IF(Table1567891314[[#This Row],[Rank]]=14,17,IF(Table1567891314[[#This Row],[Rank]]=15,16,IF(Table1567891314[[#This Row],[Rank]]=16,15,IF(Table1567891314[[#This Row],[Rank]]=17,14,IF(Table1567891314[[#This Row],[Rank]]=18,13,IF(Table1567891314[[#This Row],[Rank]]=19,12,IF(Table1567891314[[#This Row],[Rank]]=20,11,IF(Table1567891314[[#This Row],[Rank]]=21,10,IF(Table1567891314[[#This Row],[Rank]]=22,9,IF(Table1567891314[[#This Row],[Rank]]=23,8,IF(Table1567891314[[#This Row],[Rank]]=24,7,IF(Table1567891314[[#This Row],[Rank]]=25,6,IF(Table1567891314[[#This Row],[Rank]]=26,5,IF(Table1567891314[[#This Row],[Rank]]=27,4,IF(Table1567891314[[#This Row],[Rank]]=28,3,IF(Table1567891314[[#This Row],[Rank]]=29,2,IF(Table1567891314[[#This Row],[Rank]]=30,1,0)))))))))))))))))))))))))))))))</calculatedColumnFormula>
    </tableColumn>
    <tableColumn id="9" xr3:uid="{EFCE7CE9-0DFC-4ECE-A418-950B7D2FF3A8}" name="Rank" dataDxfId="274">
      <calculatedColumnFormula>IF(Table1567891314[[#This Row],[Category]]="","",IF(Table1567891314[[#This Row],[Category]]="M",COUNTIF($I$2:$I2,"M"),IF(Table1567891314[[#This Row],[Category]]="F",COUNTIF($I$2:$I2,"F"),0)))</calculatedColumnFormula>
    </tableColumn>
    <tableColumn id="2" xr3:uid="{A76096BF-A747-463F-A806-A90B7C662DD6}" name="Position" dataDxfId="273"/>
    <tableColumn id="3" xr3:uid="{7472192B-7814-4033-879C-FC5D8B029FDD}" name="Time" dataDxfId="272"/>
    <tableColumn id="4" xr3:uid="{6805381A-730D-4C7C-88E9-AC5028BE997C}" name="Pace" dataDxfId="271"/>
    <tableColumn id="5" xr3:uid="{81AA85F2-E2AA-4AE4-BD6A-FDDF26AC06BB}" name="Full Name" dataDxfId="270"/>
    <tableColumn id="6" xr3:uid="{6E8AD999-AEAA-4DBF-8260-AD978BFC35BB}" name="Category" dataDxfId="269"/>
    <tableColumn id="7" xr3:uid="{63513013-166F-4463-8197-3D75F3C5D70A}" name="Column1" dataDxfId="268"/>
    <tableColumn id="8" xr3:uid="{79C8C249-165A-4154-86F6-3A167A65550F}" name="Column2" dataDxfId="267"/>
    <tableColumn id="11" xr3:uid="{B2693DF5-A546-427E-AF8B-3B5130351B5D}" name="Column3" dataDxfId="266"/>
    <tableColumn id="13" xr3:uid="{7F086AFB-24F1-4DB2-8A3A-C9B1984E12FF}" name="Column4" dataDxfId="265"/>
    <tableColumn id="14" xr3:uid="{0CA0055E-F1CF-489D-91AF-E8BA1056F267}" name="Column5" dataDxfId="264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77C2590-B7B9-45FD-926A-7A4D7D02E6F9}" name="Table2" displayName="Table2" ref="B2:AF88" totalsRowShown="0" headerRowDxfId="616" dataDxfId="614" headerRowBorderDxfId="615" tableBorderDxfId="613">
  <autoFilter ref="B2:AF88" xr:uid="{277C2590-B7B9-45FD-926A-7A4D7D02E6F9}"/>
  <sortState xmlns:xlrd2="http://schemas.microsoft.com/office/spreadsheetml/2017/richdata2" ref="B3:AF88">
    <sortCondition descending="1" ref="E2:E88"/>
  </sortState>
  <tableColumns count="31">
    <tableColumn id="1" xr3:uid="{528F7931-8547-47F5-8848-CB5B5A857ADE}" name="Full Name" dataDxfId="612"/>
    <tableColumn id="2" xr3:uid="{CA7E8536-63B2-4DC9-98C8-34E0A733340F}" name="Position" dataDxfId="611">
      <calculatedColumnFormula>IF(Table2[[#This Row],[Total races]]=0,0,(RANK(E3,$E$3:$E$88)+COUNTIF(E3:$E$88,E3)-1))</calculatedColumnFormula>
    </tableColumn>
    <tableColumn id="3" xr3:uid="{4655304B-50B3-4B73-BAB0-DAB36D7A0900}" name="Total races" dataDxfId="610">
      <calculatedColumnFormula>COUNTIF(F3:AF3,"&gt;=0")</calculatedColumnFormula>
    </tableColumn>
    <tableColumn id="4" xr3:uid="{8D109DC7-0AAB-4FFC-A1C9-E2256460C03A}" name="Subtotal" dataDxfId="609">
      <calculatedColumnFormula array="1">IF(Table2[[#This Row],[Total races]]&lt;11,SUM(Table2[[#This Row],[Holly Hayes XC]:[1st XC 2027]]),SUM(LARGE(F3:AF3,ROW(INDIRECT("1:10")))))+Table2[[#This Row],[Total races]]*3</calculatedColumnFormula>
    </tableColumn>
    <tableColumn id="29" xr3:uid="{188B723B-10D0-49E5-89D4-B5AEBB71794F}" name="Holly Hayes XC" dataDxfId="608">
      <calculatedColumnFormula>IFERROR(VLOOKUP(B3,'Holly Hayes XC'!$A:$C,3,FALSE),"")</calculatedColumnFormula>
    </tableColumn>
    <tableColumn id="28" xr3:uid="{0F723072-EFF5-4A46-B1EB-16A621E2B51A}" name="Kibworth 6" dataDxfId="607">
      <calculatedColumnFormula>IFERROR(VLOOKUP(B3,'Kibworth 6'!$A:$C,3,FALSE),"")</calculatedColumnFormula>
    </tableColumn>
    <tableColumn id="26" xr3:uid="{04259FE1-5131-40C0-ADC6-C1F10EE5B841}" name="Bosworth XC" dataDxfId="606">
      <calculatedColumnFormula>IFERROR(VLOOKUP(B3,'Bosworth XC'!$A:$C,3,FALSE),"")</calculatedColumnFormula>
    </tableColumn>
    <tableColumn id="5" xr3:uid="{48C84535-2A23-48E4-9186-E953748756ED}" name="Grace Dieu XC" dataDxfId="605">
      <calculatedColumnFormula>IFERROR(VLOOKUP(B3,'Grace Dieu XC'!$A:$C,3,FALSE),"")</calculatedColumnFormula>
    </tableColumn>
    <tableColumn id="6" xr3:uid="{65F8D9B2-AC01-4C1A-A02F-A3064CEA3391}" name="Ivanhoe 20" dataDxfId="604">
      <calculatedColumnFormula>IFERROR(VLOOKUP(B3,'Ivanhoe 20'!$A:$C,3,FALSE),"")</calculatedColumnFormula>
    </tableColumn>
    <tableColumn id="8" xr3:uid="{85679493-6562-417C-B032-139885E5C96B}" name="Run In The Forest 5" dataDxfId="603">
      <calculatedColumnFormula>IFERROR(VLOOKUP($B3,'Run In The Forest 5'!$A:$C,3,FALSE),"")</calculatedColumnFormula>
    </tableColumn>
    <tableColumn id="9" xr3:uid="{6998D756-DA1F-48FD-8F08-058670FF50C3}" name="Uttoxeter HM" dataDxfId="602">
      <calculatedColumnFormula>IFERROR(VLOOKUP($B3,'Uttoxeter HM'!$A:$C,3,FALSE),"")</calculatedColumnFormula>
    </tableColumn>
    <tableColumn id="7" xr3:uid="{06F8D603-9D51-45E5-B2ED-1C467030D235}" name="Bosworth HM" dataDxfId="601">
      <calculatedColumnFormula>IFERROR(VLOOKUP($B3,'Bosworth HM'!$A:$C,3,FALSE),"")</calculatedColumnFormula>
    </tableColumn>
    <tableColumn id="27" xr3:uid="{017175B2-4231-48F9-9965-99C619C17695}" name="Watermead 10k" dataDxfId="600">
      <calculatedColumnFormula>IFERROR(VLOOKUP($B3,'Watermead 10k'!$A:$C,3,FALSE),"")</calculatedColumnFormula>
    </tableColumn>
    <tableColumn id="10" xr3:uid="{4F5D6355-9666-4852-889A-8F8C02D42957}" name="West End 8" dataDxfId="599">
      <calculatedColumnFormula>IFERROR(VLOOKUP($B3,'West End 8'!$A:$C,3,FALSE),"")</calculatedColumnFormula>
    </tableColumn>
    <tableColumn id="11" xr3:uid="{57097A22-B325-489E-AA15-1C26C4C18547}" name="Swithland 6" dataDxfId="598">
      <calculatedColumnFormula>IFERROR(VLOOKUP($B3,'Swithland 6'!$A:$C,3,FALSE),"")</calculatedColumnFormula>
    </tableColumn>
    <tableColumn id="12" xr3:uid="{3459A5DC-2DD7-439B-8B45-89EF77EB89CD}" name="Washlands Relays" dataDxfId="597">
      <calculatedColumnFormula>IFERROR(VLOOKUP($B3,'Washlands Relays'!$A:$C,3,FALSE),"")</calculatedColumnFormula>
    </tableColumn>
    <tableColumn id="13" xr3:uid="{92AF4645-F858-48D1-8802-8D93F4472F21}" name="Gate Gallop 10k" dataDxfId="596">
      <calculatedColumnFormula>IFERROR(VLOOKUP($B3,'Gate Gallop 10k'!$A:$C,3,FALSE),"")</calculatedColumnFormula>
    </tableColumn>
    <tableColumn id="30" xr3:uid="{9B887178-F122-4E87-95A7-FB7947C4070F}" name="Steve Morris 5" dataDxfId="595"/>
    <tableColumn id="14" xr3:uid="{26D2AB07-9365-4B29-A75B-B06D1A6C3EF0}" name="Worthington 6" dataDxfId="594">
      <calculatedColumnFormula>IFERROR(VLOOKUP($B3,'Worthington 6'!$A:$C,3,FALSE),"")</calculatedColumnFormula>
    </tableColumn>
    <tableColumn id="15" xr3:uid="{156E107E-BC16-4EF9-91E5-99BF452606F5}" name="Joy Cann 5" dataDxfId="593">
      <calculatedColumnFormula>IFERROR(VLOOKUP($B3,'Joy Cann 5'!$A:$C,3,FALSE),"")</calculatedColumnFormula>
    </tableColumn>
    <tableColumn id="16" xr3:uid="{47E7D8F8-6813-4938-93F5-FFC7C928FDB9}" name="Burton 10k" dataDxfId="592">
      <calculatedColumnFormula>IFERROR(VLOOKUP($B3,'Burton 10k'!$A:$C,3,FALSE),"")</calculatedColumnFormula>
    </tableColumn>
    <tableColumn id="31" xr3:uid="{7CD02167-54B4-4FE3-93F0-5EF8B570E93C}" name="Hermitage 5" dataDxfId="591">
      <calculatedColumnFormula>IFERROR(VLOOKUP($B3,'Hermitage 5'!$A:$C,3,FALSE),"")</calculatedColumnFormula>
    </tableColumn>
    <tableColumn id="17" xr3:uid="{6E396A52-9B3D-453C-914D-A3CD5B36EE83}" name="Lichfield 10k" dataDxfId="590">
      <calculatedColumnFormula>IFERROR(VLOOKUP($B3,'Lichfield 10k'!$A:$C,3,FALSE),"")</calculatedColumnFormula>
    </tableColumn>
    <tableColumn id="18" xr3:uid="{37C2B8E1-3301-4F4D-8562-192F64403DC9}" name="Tamworth 5" dataDxfId="589">
      <calculatedColumnFormula>IFERROR(VLOOKUP($B3,'Tamworth 5'!$A:$C,3,FALSE),"")</calculatedColumnFormula>
    </tableColumn>
    <tableColumn id="19" xr3:uid="{C919741D-EAD1-4F77-86E4-A1B32F27267B}" name="Markfield 10k" dataDxfId="588">
      <calculatedColumnFormula>IFERROR(VLOOKUP($B3,'Markfield 10k'!$A:$C,3,FALSE),"")</calculatedColumnFormula>
    </tableColumn>
    <tableColumn id="20" xr3:uid="{9810D9A2-4162-4AA3-A780-95AE67981919}" name="Rotherby 8" dataDxfId="587">
      <calculatedColumnFormula>IFERROR(VLOOKUP($B3,'Rotherby 8'!$A:$C,3,FALSE),"")</calculatedColumnFormula>
    </tableColumn>
    <tableColumn id="21" xr3:uid="{31287AB4-0CA5-4E7F-A3BA-251D74EDC1B7}" name="Adrian Smith" dataDxfId="586">
      <calculatedColumnFormula>IFERROR(VLOOKUP($B3,'Adrian Smith'!$A:$C,3,FALSE),"")</calculatedColumnFormula>
    </tableColumn>
    <tableColumn id="22" xr3:uid="{2F1B9D08-F7F3-450B-9401-AA794A512BD3}" name="parkrun 5k" dataDxfId="585">
      <calculatedColumnFormula>IFERROR(VLOOKUP($B3,'parkrun 5k'!$A:$C,3,FALSE),"")</calculatedColumnFormula>
    </tableColumn>
    <tableColumn id="23" xr3:uid="{C79A8651-1F55-4894-8B87-3538C7AE6231}" name="Shepshed 7" dataDxfId="584">
      <calculatedColumnFormula>IFERROR(VLOOKUP($B3,'Shepshed 7'!$A:$C,3,FALSE),"")</calculatedColumnFormula>
    </tableColumn>
    <tableColumn id="24" xr3:uid="{E889874A-7F28-4F8A-8D71-099D63C41691}" name="Derby 10" dataDxfId="583">
      <calculatedColumnFormula>IFERROR(VLOOKUP($B3,'Derby 10'!$A:$C,3,FALSE),"")</calculatedColumnFormula>
    </tableColumn>
    <tableColumn id="25" xr3:uid="{93C3D272-41C5-49C5-A3EA-3DB2B6A0020E}" name="1st XC 2027" dataDxfId="582">
      <calculatedColumnFormula>IFERROR(VLOOKUP($B3,'Bagworth XC'!$A:$C,3,FALSE),"")</calculatedColumnFormula>
    </tableColumn>
  </tableColumns>
  <tableStyleInfo name="TableStyleMedium9"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2C6BAD7A-C4D3-40D7-BB4B-CC9410774FD2}" name="Table15678913" displayName="Table15678913" ref="A1:N48" totalsRowShown="0" headerRowDxfId="263" dataDxfId="261" headerRowBorderDxfId="262" tableBorderDxfId="260" totalsRowBorderDxfId="259">
  <autoFilter ref="A1:N48" xr:uid="{5D0FAB26-D36A-466A-A089-CDBB90E1DF59}"/>
  <tableColumns count="14">
    <tableColumn id="1" xr3:uid="{9892B7AE-A86A-468C-80B5-34695757606F}" name="Name" dataDxfId="258">
      <calculatedColumnFormula>Table15678913[[#This Row],[Full Name]]</calculatedColumnFormula>
    </tableColumn>
    <tableColumn id="12" xr3:uid="{AEE240EB-17A6-4A5D-A5A0-06E5555D50A6}" name="Add to Summary" dataDxfId="257">
      <calculatedColumnFormula>IF(Table15678913[[#This Row],[Full Name]]="","",IF(IFERROR(IFERROR(VLOOKUP(Table15678913[[#This Row],[Full Name]],'Mens League'!B:B,1,FALSE),VLOOKUP(Table15678913[[#This Row],[Full Name]],'Women''s League'!B:B,1,FALSE)),"NEEDS ADDING")="NEEDS ADDING","NEEDS ADDING","OK"))</calculatedColumnFormula>
    </tableColumn>
    <tableColumn id="10" xr3:uid="{27F6C405-D05C-4E7E-B382-1A1CC9FAFCE4}" name="Points" dataDxfId="256">
      <calculatedColumnFormula>IF(Table15678913[[#This Row],[Position]]="","",IF(Table15678913[[#This Row],[Rank]]=1,30,IF(Table15678913[[#This Row],[Rank]]=2,29,IF(Table15678913[[#This Row],[Rank]]=3,28,IF(Table15678913[[#This Row],[Rank]]=4,27,IF(Table15678913[[#This Row],[Rank]]=5,26,IF(Table15678913[[#This Row],[Rank]]=6,25,IF(Table15678913[[#This Row],[Rank]]=7,24,IF(Table15678913[[#This Row],[Rank]]=8,23,IF(Table15678913[[#This Row],[Rank]]=9,22,IF(Table15678913[[#This Row],[Rank]]=10,21,IF(Table15678913[[#This Row],[Rank]]=11,20,IF(Table15678913[[#This Row],[Rank]]=12,19,IF(Table15678913[[#This Row],[Rank]]=13,18,IF(Table15678913[[#This Row],[Rank]]=14,17,IF(Table15678913[[#This Row],[Rank]]=15,16,IF(Table15678913[[#This Row],[Rank]]=16,15,IF(Table15678913[[#This Row],[Rank]]=17,14,IF(Table15678913[[#This Row],[Rank]]=18,13,IF(Table15678913[[#This Row],[Rank]]=19,12,IF(Table15678913[[#This Row],[Rank]]=20,11,IF(Table15678913[[#This Row],[Rank]]=21,10,IF(Table15678913[[#This Row],[Rank]]=22,9,IF(Table15678913[[#This Row],[Rank]]=23,8,IF(Table15678913[[#This Row],[Rank]]=24,7,IF(Table15678913[[#This Row],[Rank]]=25,6,IF(Table15678913[[#This Row],[Rank]]=26,5,IF(Table15678913[[#This Row],[Rank]]=27,4,IF(Table15678913[[#This Row],[Rank]]=28,3,IF(Table15678913[[#This Row],[Rank]]=29,2,IF(Table15678913[[#This Row],[Rank]]=30,1,0)))))))))))))))))))))))))))))))</calculatedColumnFormula>
    </tableColumn>
    <tableColumn id="9" xr3:uid="{E56EC529-EB29-46F8-974F-F81B5615780A}" name="Rank" dataDxfId="255">
      <calculatedColumnFormula>IF(Table15678913[[#This Row],[Category]]="","",IF(Table15678913[[#This Row],[Category]]="M",COUNTIF($I$2:$I2,"M"),IF(Table15678913[[#This Row],[Category]]="F",COUNTIF($I$2:$I2,"F"),0)))</calculatedColumnFormula>
    </tableColumn>
    <tableColumn id="2" xr3:uid="{2F0F3940-2376-4DC3-AA6C-F893A6391EEE}" name="Position" dataDxfId="254"/>
    <tableColumn id="3" xr3:uid="{051D7977-A0D1-484E-A65A-58C9DEBC906F}" name="Time" dataDxfId="253"/>
    <tableColumn id="4" xr3:uid="{3E074704-348E-4249-A585-22A93C1CD98E}" name="Pace" dataDxfId="252"/>
    <tableColumn id="5" xr3:uid="{17CF588B-4B90-472B-AB8D-42C2FAB3AAEA}" name="Full Name" dataDxfId="251"/>
    <tableColumn id="6" xr3:uid="{307C3FB6-6FBB-4243-93F6-5731385D38A3}" name="Category" dataDxfId="250"/>
    <tableColumn id="7" xr3:uid="{49B6A2B8-DDC0-4821-A786-931760265E2A}" name="Column1" dataDxfId="249"/>
    <tableColumn id="8" xr3:uid="{BF8C179F-51E2-484E-B4E7-C8018D1FC169}" name="Column2" dataDxfId="248"/>
    <tableColumn id="11" xr3:uid="{1A97427D-7E96-4EAD-87E7-826588A90337}" name="Column3" dataDxfId="247"/>
    <tableColumn id="13" xr3:uid="{D6BDA902-26F0-4785-92D8-153381CDB046}" name="Column4" dataDxfId="246"/>
    <tableColumn id="14" xr3:uid="{CB63CE14-8C35-4E9C-AA8E-FC878DDB505A}" name="Column5" dataDxfId="245"/>
  </tableColumns>
  <tableStyleInfo name="TableStyleMedium9"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0" xr:uid="{4C593E24-EB21-4720-8A2C-459E6ADFF9B4}" name="Table1567891331" displayName="Table1567891331" ref="A1:N48" totalsRowShown="0" headerRowDxfId="244" dataDxfId="242" headerRowBorderDxfId="243" tableBorderDxfId="241" totalsRowBorderDxfId="240">
  <autoFilter ref="A1:N48" xr:uid="{5D0FAB26-D36A-466A-A089-CDBB90E1DF59}"/>
  <tableColumns count="14">
    <tableColumn id="1" xr3:uid="{0F6ADCD7-3DD5-4DE9-A909-F24484A739FB}" name="Name" dataDxfId="239">
      <calculatedColumnFormula>Table1567891331[[#This Row],[Full Name]]</calculatedColumnFormula>
    </tableColumn>
    <tableColumn id="12" xr3:uid="{CBAD82EA-53ED-4CC1-911F-D1A8F6C35DD8}" name="Add to Summary" dataDxfId="238">
      <calculatedColumnFormula>IF(Table1567891331[[#This Row],[Full Name]]="","",IF(IFERROR(IFERROR(VLOOKUP(Table1567891331[[#This Row],[Full Name]],'Mens League'!B:B,1,FALSE),VLOOKUP(Table1567891331[[#This Row],[Full Name]],'Women''s League'!B:B,1,FALSE)),"NEEDS ADDING")="NEEDS ADDING","NEEDS ADDING","OK"))</calculatedColumnFormula>
    </tableColumn>
    <tableColumn id="10" xr3:uid="{3A2892B3-206D-4464-BC9D-216CD089BF1D}" name="Points" dataDxfId="237">
      <calculatedColumnFormula>IF(Table1567891331[[#This Row],[Position]]="","",IF(Table1567891331[[#This Row],[Rank]]=1,30,IF(Table1567891331[[#This Row],[Rank]]=2,29,IF(Table1567891331[[#This Row],[Rank]]=3,28,IF(Table1567891331[[#This Row],[Rank]]=4,27,IF(Table1567891331[[#This Row],[Rank]]=5,26,IF(Table1567891331[[#This Row],[Rank]]=6,25,IF(Table1567891331[[#This Row],[Rank]]=7,24,IF(Table1567891331[[#This Row],[Rank]]=8,23,IF(Table1567891331[[#This Row],[Rank]]=9,22,IF(Table1567891331[[#This Row],[Rank]]=10,21,IF(Table1567891331[[#This Row],[Rank]]=11,20,IF(Table1567891331[[#This Row],[Rank]]=12,19,IF(Table1567891331[[#This Row],[Rank]]=13,18,IF(Table1567891331[[#This Row],[Rank]]=14,17,IF(Table1567891331[[#This Row],[Rank]]=15,16,IF(Table1567891331[[#This Row],[Rank]]=16,15,IF(Table1567891331[[#This Row],[Rank]]=17,14,IF(Table1567891331[[#This Row],[Rank]]=18,13,IF(Table1567891331[[#This Row],[Rank]]=19,12,IF(Table1567891331[[#This Row],[Rank]]=20,11,IF(Table1567891331[[#This Row],[Rank]]=21,10,IF(Table1567891331[[#This Row],[Rank]]=22,9,IF(Table1567891331[[#This Row],[Rank]]=23,8,IF(Table1567891331[[#This Row],[Rank]]=24,7,IF(Table1567891331[[#This Row],[Rank]]=25,6,IF(Table1567891331[[#This Row],[Rank]]=26,5,IF(Table1567891331[[#This Row],[Rank]]=27,4,IF(Table1567891331[[#This Row],[Rank]]=28,3,IF(Table1567891331[[#This Row],[Rank]]=29,2,IF(Table1567891331[[#This Row],[Rank]]=30,1,0)))))))))))))))))))))))))))))))</calculatedColumnFormula>
    </tableColumn>
    <tableColumn id="9" xr3:uid="{4C8A0DAD-B20E-4E4D-8C03-0A3D41338405}" name="Rank" dataDxfId="236">
      <calculatedColumnFormula>IF(Table1567891331[[#This Row],[Category]]="","",IF(Table1567891331[[#This Row],[Category]]="M",COUNTIF($I$2:$I2,"M"),IF(Table1567891331[[#This Row],[Category]]="F",COUNTIF($I$2:$I2,"F"),0)))</calculatedColumnFormula>
    </tableColumn>
    <tableColumn id="2" xr3:uid="{FD1872CC-B679-46CA-B7BB-D857C43236F8}" name="Position" dataDxfId="235"/>
    <tableColumn id="3" xr3:uid="{69784B1B-5F8B-46E1-881E-786451CE832F}" name="Time" dataDxfId="234"/>
    <tableColumn id="4" xr3:uid="{7282A005-1948-408C-86AC-AA60081BB11D}" name="Pace" dataDxfId="233"/>
    <tableColumn id="5" xr3:uid="{5BD83C5B-9E60-4FF4-B8E9-6ADF95FF9F27}" name="Full Name" dataDxfId="232"/>
    <tableColumn id="6" xr3:uid="{88348C6C-39A1-4C5C-9B84-07887351DDE0}" name="Category" dataDxfId="231"/>
    <tableColumn id="7" xr3:uid="{ACA76ED3-3E32-4040-BA24-F6FDB021C916}" name="Column1" dataDxfId="230"/>
    <tableColumn id="8" xr3:uid="{4F235831-6814-418A-B05D-696E37CC2BBD}" name="Column2" dataDxfId="229"/>
    <tableColumn id="11" xr3:uid="{D24F22E4-55FA-4E62-A6DC-C92C44671370}" name="Column3" dataDxfId="228"/>
    <tableColumn id="13" xr3:uid="{4CED2E8B-B3B2-4B61-BC38-395AE8571224}" name="Column4" dataDxfId="227"/>
    <tableColumn id="14" xr3:uid="{10F97D16-63EA-48FF-9834-FED4E7BED98A}" name="Column5" dataDxfId="226"/>
  </tableColumns>
  <tableStyleInfo name="TableStyleMedium9" showFirstColumn="0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C0DFD8E5-040C-4633-A236-B7BC247D415E}" name="Table1515" displayName="Table1515" ref="A1:N47" totalsRowShown="0" headerRowDxfId="225" dataDxfId="223" headerRowBorderDxfId="224" tableBorderDxfId="222" totalsRowBorderDxfId="221">
  <autoFilter ref="A1:N47" xr:uid="{5D0FAB26-D36A-466A-A089-CDBB90E1DF59}"/>
  <tableColumns count="14">
    <tableColumn id="1" xr3:uid="{ED3B3D8B-2EE1-4344-B439-5F87BC1AC3C0}" name="Name" dataDxfId="220">
      <calculatedColumnFormula>Table1515[[#This Row],[Full Name]]</calculatedColumnFormula>
    </tableColumn>
    <tableColumn id="12" xr3:uid="{38858974-ACC1-4FDA-B2B9-5EC68E294ABC}" name="Add to Summary" dataDxfId="219">
      <calculatedColumnFormula>IF(Table1515[[#This Row],[Full Name]]="","",IF(IFERROR(IFERROR(VLOOKUP(Table1515[[#This Row],[Full Name]],'Mens League'!B:B,1,FALSE),VLOOKUP(Table1515[[#This Row],[Full Name]],'Women''s League'!B:B,1,FALSE)),"NEEDS ADDING")="NEEDS ADDING","NEEDS ADDING","OK"))</calculatedColumnFormula>
    </tableColumn>
    <tableColumn id="10" xr3:uid="{A35AFF06-83CE-446A-A449-B4FE7F7EF511}" name="Points" dataDxfId="218">
      <calculatedColumnFormula>IF(Table1515[[#This Row],[Position]]="","",IF(Table1515[[#This Row],[Rank]]=1,30,IF(Table1515[[#This Row],[Rank]]=2,29,IF(Table1515[[#This Row],[Rank]]=3,28,IF(Table1515[[#This Row],[Rank]]=4,27,IF(Table1515[[#This Row],[Rank]]=5,26,IF(Table1515[[#This Row],[Rank]]=6,25,IF(Table1515[[#This Row],[Rank]]=7,24,IF(Table1515[[#This Row],[Rank]]=8,23,IF(Table1515[[#This Row],[Rank]]=9,22,IF(Table1515[[#This Row],[Rank]]=10,21,IF(Table1515[[#This Row],[Rank]]=11,20,IF(Table1515[[#This Row],[Rank]]=12,19,IF(Table1515[[#This Row],[Rank]]=13,18,IF(Table1515[[#This Row],[Rank]]=14,17,IF(Table1515[[#This Row],[Rank]]=15,16,IF(Table1515[[#This Row],[Rank]]=16,15,IF(Table1515[[#This Row],[Rank]]=17,14,IF(Table1515[[#This Row],[Rank]]=18,13,IF(Table1515[[#This Row],[Rank]]=19,12,IF(Table1515[[#This Row],[Rank]]=20,11,IF(Table1515[[#This Row],[Rank]]=21,10,IF(Table1515[[#This Row],[Rank]]=22,9,IF(Table1515[[#This Row],[Rank]]=23,8,IF(Table1515[[#This Row],[Rank]]=24,7,IF(Table1515[[#This Row],[Rank]]=25,6,IF(Table1515[[#This Row],[Rank]]=26,5,IF(Table1515[[#This Row],[Rank]]=27,4,IF(Table1515[[#This Row],[Rank]]=28,3,IF(Table1515[[#This Row],[Rank]]=29,2,IF(Table1515[[#This Row],[Rank]]=30,1,0)))))))))))))))))))))))))))))))</calculatedColumnFormula>
    </tableColumn>
    <tableColumn id="9" xr3:uid="{B6342DA3-7524-4598-8039-2A5B1DD3E62B}" name="Rank" dataDxfId="217">
      <calculatedColumnFormula>IF(Table1515[[#This Row],[Category]]="","",IF(Table1515[[#This Row],[Category]]="M",COUNTIF($I$2:$I2,"M"),IF(Table1515[[#This Row],[Category]]="F",COUNTIF($I$2:$I2,"F"),0)))</calculatedColumnFormula>
    </tableColumn>
    <tableColumn id="2" xr3:uid="{607D9E80-EF88-438D-88D9-628D27E61301}" name="Position" dataDxfId="216"/>
    <tableColumn id="3" xr3:uid="{7BED1A9D-B0DF-40E3-8820-32AFD3944F35}" name="Time" dataDxfId="215"/>
    <tableColumn id="4" xr3:uid="{0A9D288E-AF62-45DF-8F2A-15477F9A7C30}" name="Pace" dataDxfId="214"/>
    <tableColumn id="5" xr3:uid="{21A5ECE6-9EAA-435A-9A43-5B34CD963660}" name="Full Name" dataDxfId="213"/>
    <tableColumn id="6" xr3:uid="{D9743C78-61C1-4794-AEB2-6C11FCF146EE}" name="Category" dataDxfId="212"/>
    <tableColumn id="7" xr3:uid="{30B39CF5-260F-4499-9B47-006CB79A40F1}" name="Column1" dataDxfId="211"/>
    <tableColumn id="8" xr3:uid="{AD65C1A1-2FF1-4ECF-998E-E2AA4B294943}" name="Column2" dataDxfId="210"/>
    <tableColumn id="11" xr3:uid="{11C96511-D63E-4154-94D1-BF38CE1AD05B}" name="Column3" dataDxfId="209"/>
    <tableColumn id="13" xr3:uid="{493F56AE-1F94-4420-A503-35D20863671B}" name="Column4" dataDxfId="208"/>
    <tableColumn id="14" xr3:uid="{FF586D81-E47A-4FFB-9114-2E1E825664BD}" name="Column5" dataDxfId="207"/>
  </tableColumns>
  <tableStyleInfo name="TableStyleMedium9" showFirstColumn="0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9A4D9E4F-F926-4163-9A65-4289F837C2D2}" name="Table151516" displayName="Table151516" ref="A1:N48" totalsRowShown="0" headerRowDxfId="206" dataDxfId="204" headerRowBorderDxfId="205" tableBorderDxfId="203" totalsRowBorderDxfId="202">
  <autoFilter ref="A1:N48" xr:uid="{5D0FAB26-D36A-466A-A089-CDBB90E1DF59}"/>
  <tableColumns count="14">
    <tableColumn id="1" xr3:uid="{1D97A5A4-F563-4117-8773-E48F8781EE61}" name="Name" dataDxfId="201">
      <calculatedColumnFormula>Table151516[[#This Row],[Full Name]]</calculatedColumnFormula>
    </tableColumn>
    <tableColumn id="12" xr3:uid="{B17BCEE6-E473-4D48-B2F1-9A05CB29199D}" name="Add to Summary" dataDxfId="200">
      <calculatedColumnFormula>IF(Table151516[[#This Row],[Full Name]]="","",IF(IFERROR(IFERROR(VLOOKUP(Table151516[[#This Row],[Full Name]],'Mens League'!B:B,1,FALSE),VLOOKUP(Table151516[[#This Row],[Full Name]],'Women''s League'!B:B,1,FALSE)),"NEEDS ADDING")="NEEDS ADDING","NEEDS ADDING","OK"))</calculatedColumnFormula>
    </tableColumn>
    <tableColumn id="10" xr3:uid="{1C7598A1-F524-40A0-AC93-B7D7D590B350}" name="Points" dataDxfId="199">
      <calculatedColumnFormula>IF(Table151516[[#This Row],[Position]]="","",IF(Table151516[[#This Row],[Rank]]=1,30,IF(Table151516[[#This Row],[Rank]]=2,29,IF(Table151516[[#This Row],[Rank]]=3,28,IF(Table151516[[#This Row],[Rank]]=4,27,IF(Table151516[[#This Row],[Rank]]=5,26,IF(Table151516[[#This Row],[Rank]]=6,25,IF(Table151516[[#This Row],[Rank]]=7,24,IF(Table151516[[#This Row],[Rank]]=8,23,IF(Table151516[[#This Row],[Rank]]=9,22,IF(Table151516[[#This Row],[Rank]]=10,21,IF(Table151516[[#This Row],[Rank]]=11,20,IF(Table151516[[#This Row],[Rank]]=12,19,IF(Table151516[[#This Row],[Rank]]=13,18,IF(Table151516[[#This Row],[Rank]]=14,17,IF(Table151516[[#This Row],[Rank]]=15,16,IF(Table151516[[#This Row],[Rank]]=16,15,IF(Table151516[[#This Row],[Rank]]=17,14,IF(Table151516[[#This Row],[Rank]]=18,13,IF(Table151516[[#This Row],[Rank]]=19,12,IF(Table151516[[#This Row],[Rank]]=20,11,IF(Table151516[[#This Row],[Rank]]=21,10,IF(Table151516[[#This Row],[Rank]]=22,9,IF(Table151516[[#This Row],[Rank]]=23,8,IF(Table151516[[#This Row],[Rank]]=24,7,IF(Table151516[[#This Row],[Rank]]=25,6,IF(Table151516[[#This Row],[Rank]]=26,5,IF(Table151516[[#This Row],[Rank]]=27,4,IF(Table151516[[#This Row],[Rank]]=28,3,IF(Table151516[[#This Row],[Rank]]=29,2,IF(Table151516[[#This Row],[Rank]]=30,1,0)))))))))))))))))))))))))))))))</calculatedColumnFormula>
    </tableColumn>
    <tableColumn id="9" xr3:uid="{F61B4681-2393-43AB-B642-8238EBBA6834}" name="Rank" dataDxfId="198">
      <calculatedColumnFormula>IF(Table151516[[#This Row],[Category]]="","",IF(Table151516[[#This Row],[Category]]="M",COUNTIF($I$2:$I2,"M"),IF(Table151516[[#This Row],[Category]]="F",COUNTIF($I$2:$I2,"F"),0)))</calculatedColumnFormula>
    </tableColumn>
    <tableColumn id="2" xr3:uid="{405C0647-09C6-4CC4-BFB1-DF7E8414C9EC}" name="Position" dataDxfId="197"/>
    <tableColumn id="3" xr3:uid="{9BD003FE-0A20-4057-B717-70BBAA1915DD}" name="Time" dataDxfId="196"/>
    <tableColumn id="4" xr3:uid="{90FB3E1E-D940-457F-9C7A-BB807317C978}" name="Pace" dataDxfId="195"/>
    <tableColumn id="5" xr3:uid="{38D8BF4F-9A76-4B90-B57B-CCCCB4F78449}" name="Full Name" dataDxfId="194"/>
    <tableColumn id="6" xr3:uid="{089CD84F-44A2-4208-969A-5153B984CEC9}" name="Category" dataDxfId="193"/>
    <tableColumn id="7" xr3:uid="{A6AD4CE7-74E8-483D-AC0F-B10EEFE381E0}" name="Column1" dataDxfId="192"/>
    <tableColumn id="8" xr3:uid="{1FD5BFFD-4F40-4831-BA94-E96A2781BF01}" name="Column2" dataDxfId="191"/>
    <tableColumn id="11" xr3:uid="{BE17CF4E-C7CE-47B6-B07C-A4BB98D507D9}" name="Column3" dataDxfId="190"/>
    <tableColumn id="13" xr3:uid="{3D8F5058-5C51-4FDC-BB1A-93B3E8C86813}" name="Column4" dataDxfId="189"/>
    <tableColumn id="14" xr3:uid="{3F1D3FAC-1C4D-4DFD-A23E-23967D42B00C}" name="Column5" dataDxfId="188"/>
  </tableColumns>
  <tableStyleInfo name="TableStyleMedium9" showFirstColumn="0" showLastColumn="0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1E4D40EB-2136-44F1-9718-29E6A0B1F8C6}" name="Table156789131419" displayName="Table156789131419" ref="A1:N48" totalsRowShown="0" headerRowDxfId="187" dataDxfId="185" headerRowBorderDxfId="186" tableBorderDxfId="184" totalsRowBorderDxfId="183">
  <autoFilter ref="A1:N48" xr:uid="{5D0FAB26-D36A-466A-A089-CDBB90E1DF59}"/>
  <tableColumns count="14">
    <tableColumn id="1" xr3:uid="{EEF89BEE-DEDB-4CD7-9F9B-238727CCEBA8}" name="Name" dataDxfId="182">
      <calculatedColumnFormula>Table156789131419[[#This Row],[Full Name]]</calculatedColumnFormula>
    </tableColumn>
    <tableColumn id="12" xr3:uid="{FD8B22A8-15A9-473E-98F9-F3DAD8A50C86}" name="Add to Summary" dataDxfId="181">
      <calculatedColumnFormula>IF(Table156789131419[[#This Row],[Full Name]]="","",IF(IFERROR(IFERROR(VLOOKUP(Table156789131419[[#This Row],[Full Name]],'Mens League'!B:B,1,FALSE),VLOOKUP(Table156789131419[[#This Row],[Full Name]],'Women''s League'!B:B,1,FALSE)),"NEEDS ADDING")="NEEDS ADDING","NEEDS ADDING","OK"))</calculatedColumnFormula>
    </tableColumn>
    <tableColumn id="10" xr3:uid="{673BD169-1026-49B5-950C-2B3C16C1EAD0}" name="Points" dataDxfId="180">
      <calculatedColumnFormula>IF(Table156789131419[[#This Row],[Position]]="","",IF(Table156789131419[[#This Row],[Rank]]=1,30,IF(Table156789131419[[#This Row],[Rank]]=2,29,IF(Table156789131419[[#This Row],[Rank]]=3,28,IF(Table156789131419[[#This Row],[Rank]]=4,27,IF(Table156789131419[[#This Row],[Rank]]=5,26,IF(Table156789131419[[#This Row],[Rank]]=6,25,IF(Table156789131419[[#This Row],[Rank]]=7,24,IF(Table156789131419[[#This Row],[Rank]]=8,23,IF(Table156789131419[[#This Row],[Rank]]=9,22,IF(Table156789131419[[#This Row],[Rank]]=10,21,IF(Table156789131419[[#This Row],[Rank]]=11,20,IF(Table156789131419[[#This Row],[Rank]]=12,19,IF(Table156789131419[[#This Row],[Rank]]=13,18,IF(Table156789131419[[#This Row],[Rank]]=14,17,IF(Table156789131419[[#This Row],[Rank]]=15,16,IF(Table156789131419[[#This Row],[Rank]]=16,15,IF(Table156789131419[[#This Row],[Rank]]=17,14,IF(Table156789131419[[#This Row],[Rank]]=18,13,IF(Table156789131419[[#This Row],[Rank]]=19,12,IF(Table156789131419[[#This Row],[Rank]]=20,11,IF(Table156789131419[[#This Row],[Rank]]=21,10,IF(Table156789131419[[#This Row],[Rank]]=22,9,IF(Table156789131419[[#This Row],[Rank]]=23,8,IF(Table156789131419[[#This Row],[Rank]]=24,7,IF(Table156789131419[[#This Row],[Rank]]=25,6,IF(Table156789131419[[#This Row],[Rank]]=26,5,IF(Table156789131419[[#This Row],[Rank]]=27,4,IF(Table156789131419[[#This Row],[Rank]]=28,3,IF(Table156789131419[[#This Row],[Rank]]=29,2,IF(Table156789131419[[#This Row],[Rank]]=30,1,0)))))))))))))))))))))))))))))))</calculatedColumnFormula>
    </tableColumn>
    <tableColumn id="9" xr3:uid="{EE6CAF20-FF71-444F-834B-43C365930DEB}" name="Rank" dataDxfId="179">
      <calculatedColumnFormula>IF(Table156789131419[[#This Row],[Category]]="","",IF(Table156789131419[[#This Row],[Category]]="M",COUNTIF($I$2:$I2,"M"),IF(Table156789131419[[#This Row],[Category]]="F",COUNTIF($I$2:$I2,"F"),0)))</calculatedColumnFormula>
    </tableColumn>
    <tableColumn id="2" xr3:uid="{0050DF26-B942-4BE6-AC1C-13C8D6A06FE8}" name="Position" dataDxfId="178"/>
    <tableColumn id="3" xr3:uid="{380B43D4-9C92-4B58-B683-23E155DACBC4}" name="Time" dataDxfId="177"/>
    <tableColumn id="4" xr3:uid="{ABA304F3-E14A-471C-870D-B6BAC307F6FD}" name="Pace" dataDxfId="176"/>
    <tableColumn id="5" xr3:uid="{A443FB15-A97D-454B-9EA5-169A298CCC4B}" name="Full Name" dataDxfId="175"/>
    <tableColumn id="6" xr3:uid="{D573ED1D-EC00-49F2-8CC6-413703BB413B}" name="Category" dataDxfId="174"/>
    <tableColumn id="7" xr3:uid="{C2C2482A-B979-4526-B46C-339D70D259E5}" name="Column1" dataDxfId="173"/>
    <tableColumn id="8" xr3:uid="{581CD102-B773-4E80-AD97-5630945FF6FE}" name="Column2" dataDxfId="172"/>
    <tableColumn id="11" xr3:uid="{EAAABE2E-B468-4B1B-858E-313E351FC7ED}" name="Column3" dataDxfId="171"/>
    <tableColumn id="13" xr3:uid="{22FE8E33-532D-4B91-873C-2E48F1585497}" name="Column4" dataDxfId="170"/>
    <tableColumn id="14" xr3:uid="{414F2426-543F-492C-A98C-7B867B2E5433}" name="Column5" dataDxfId="169"/>
  </tableColumns>
  <tableStyleInfo name="TableStyleMedium9" showFirstColumn="0" showLastColumn="0" showRowStripes="1" showColumnStripes="0"/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DB593F79-0910-440D-9F4C-B7ECDC1DF622}" name="Table15678913141920" displayName="Table15678913141920" ref="A1:N48" totalsRowShown="0" headerRowDxfId="168" dataDxfId="166" headerRowBorderDxfId="167" tableBorderDxfId="165" totalsRowBorderDxfId="164">
  <autoFilter ref="A1:N48" xr:uid="{5D0FAB26-D36A-466A-A089-CDBB90E1DF59}"/>
  <tableColumns count="14">
    <tableColumn id="1" xr3:uid="{754A4355-54EC-46D4-B58B-13AF690FA86C}" name="Name" dataDxfId="163">
      <calculatedColumnFormula>Table15678913141920[[#This Row],[Full Name]]</calculatedColumnFormula>
    </tableColumn>
    <tableColumn id="12" xr3:uid="{4B251611-E0EC-44B2-93CC-A08309F31D7F}" name="Add to Summary" dataDxfId="162">
      <calculatedColumnFormula>IF(Table15678913141920[[#This Row],[Full Name]]="","",IF(IFERROR(IFERROR(VLOOKUP(Table15678913141920[[#This Row],[Full Name]],'Mens League'!B:B,1,FALSE),VLOOKUP(Table15678913141920[[#This Row],[Full Name]],'Women''s League'!B:B,1,FALSE)),"NEEDS ADDING")="NEEDS ADDING","NEEDS ADDING","OK"))</calculatedColumnFormula>
    </tableColumn>
    <tableColumn id="10" xr3:uid="{F28853FA-2244-4ADF-9785-0B9847E8639F}" name="Points" dataDxfId="161">
      <calculatedColumnFormula>IF(Table15678913141920[[#This Row],[Position]]="","",IF(Table15678913141920[[#This Row],[Rank]]=1,30,IF(Table15678913141920[[#This Row],[Rank]]=2,29,IF(Table15678913141920[[#This Row],[Rank]]=3,28,IF(Table15678913141920[[#This Row],[Rank]]=4,27,IF(Table15678913141920[[#This Row],[Rank]]=5,26,IF(Table15678913141920[[#This Row],[Rank]]=6,25,IF(Table15678913141920[[#This Row],[Rank]]=7,24,IF(Table15678913141920[[#This Row],[Rank]]=8,23,IF(Table15678913141920[[#This Row],[Rank]]=9,22,IF(Table15678913141920[[#This Row],[Rank]]=10,21,IF(Table15678913141920[[#This Row],[Rank]]=11,20,IF(Table15678913141920[[#This Row],[Rank]]=12,19,IF(Table15678913141920[[#This Row],[Rank]]=13,18,IF(Table15678913141920[[#This Row],[Rank]]=14,17,IF(Table15678913141920[[#This Row],[Rank]]=15,16,IF(Table15678913141920[[#This Row],[Rank]]=16,15,IF(Table15678913141920[[#This Row],[Rank]]=17,14,IF(Table15678913141920[[#This Row],[Rank]]=18,13,IF(Table15678913141920[[#This Row],[Rank]]=19,12,IF(Table15678913141920[[#This Row],[Rank]]=20,11,IF(Table15678913141920[[#This Row],[Rank]]=21,10,IF(Table15678913141920[[#This Row],[Rank]]=22,9,IF(Table15678913141920[[#This Row],[Rank]]=23,8,IF(Table15678913141920[[#This Row],[Rank]]=24,7,IF(Table15678913141920[[#This Row],[Rank]]=25,6,IF(Table15678913141920[[#This Row],[Rank]]=26,5,IF(Table15678913141920[[#This Row],[Rank]]=27,4,IF(Table15678913141920[[#This Row],[Rank]]=28,3,IF(Table15678913141920[[#This Row],[Rank]]=29,2,IF(Table15678913141920[[#This Row],[Rank]]=30,1,0)))))))))))))))))))))))))))))))</calculatedColumnFormula>
    </tableColumn>
    <tableColumn id="9" xr3:uid="{39CA4C01-0C92-4BD9-B6B9-4B019048093C}" name="Rank" dataDxfId="160">
      <calculatedColumnFormula>IF(Table15678913141920[[#This Row],[Category]]="","",IF(Table15678913141920[[#This Row],[Category]]="M",COUNTIF($I$2:$I2,"M"),IF(Table15678913141920[[#This Row],[Category]]="F",COUNTIF($I$2:$I2,"F"),0)))</calculatedColumnFormula>
    </tableColumn>
    <tableColumn id="2" xr3:uid="{EFAF2697-FACC-4D04-ABAF-8C8D3CC600DD}" name="Position" dataDxfId="159"/>
    <tableColumn id="3" xr3:uid="{886B7E69-C3AC-4714-9B70-075D7C20EA1C}" name="Time" dataDxfId="158"/>
    <tableColumn id="4" xr3:uid="{B2C1BABE-D21A-4FC6-9402-191C7FF455B5}" name="Pace" dataDxfId="157"/>
    <tableColumn id="5" xr3:uid="{A7CB817B-4AE0-493A-B77F-77D9BEEB4D90}" name="Full Name" dataDxfId="156"/>
    <tableColumn id="6" xr3:uid="{CF51A086-0A68-4388-9A00-3B291D121874}" name="Category" dataDxfId="155"/>
    <tableColumn id="7" xr3:uid="{A6257BCD-9314-4AF0-82E7-589A308DF829}" name="Column1" dataDxfId="154"/>
    <tableColumn id="8" xr3:uid="{D47FF38A-6FFE-48F1-A51B-8735E03B6092}" name="Column2" dataDxfId="153"/>
    <tableColumn id="11" xr3:uid="{A319379E-D70A-446A-826F-341848973B22}" name="Column3" dataDxfId="152"/>
    <tableColumn id="13" xr3:uid="{F301C847-96B9-4415-AD91-27E1AA8E802F}" name="Column4" dataDxfId="151"/>
    <tableColumn id="14" xr3:uid="{82670D11-2622-4485-9B85-96DABBB2FB9C}" name="Column5" dataDxfId="150"/>
  </tableColumns>
  <tableStyleInfo name="TableStyleMedium9" showFirstColumn="0" showLastColumn="0" showRowStripes="1" showColumnStripes="0"/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FDFDE2F9-E961-4CEE-9590-2357CCA91336}" name="Table1567891314192021" displayName="Table1567891314192021" ref="A1:N49" totalsRowShown="0" headerRowDxfId="149" dataDxfId="147" headerRowBorderDxfId="148" tableBorderDxfId="146" totalsRowBorderDxfId="145">
  <autoFilter ref="A1:N49" xr:uid="{5D0FAB26-D36A-466A-A089-CDBB90E1DF59}"/>
  <tableColumns count="14">
    <tableColumn id="1" xr3:uid="{9322E325-765D-474F-B2BF-260E5E860E8A}" name="Name" dataDxfId="144">
      <calculatedColumnFormula>Table1567891314192021[[#This Row],[Full Name]]</calculatedColumnFormula>
    </tableColumn>
    <tableColumn id="12" xr3:uid="{7AD045C4-A2A2-4488-AE4F-94D8C9174715}" name="Add to Summary" dataDxfId="143">
      <calculatedColumnFormula>IF(Table1567891314192021[[#This Row],[Full Name]]="","",IF(IFERROR(IFERROR(VLOOKUP(Table1567891314192021[[#This Row],[Full Name]],'Mens League'!B:B,1,FALSE),VLOOKUP(Table1567891314192021[[#This Row],[Full Name]],'Women''s League'!B:B,1,FALSE)),"NEEDS ADDING")="NEEDS ADDING","NEEDS ADDING","OK"))</calculatedColumnFormula>
    </tableColumn>
    <tableColumn id="10" xr3:uid="{5EC25A01-638C-421D-809F-61246A103653}" name="Points" dataDxfId="142">
      <calculatedColumnFormula>IF(Table1567891314192021[[#This Row],[Position]]="","",IF(Table1567891314192021[[#This Row],[Rank]]=1,30,IF(Table1567891314192021[[#This Row],[Rank]]=2,29,IF(Table1567891314192021[[#This Row],[Rank]]=3,28,IF(Table1567891314192021[[#This Row],[Rank]]=4,27,IF(Table1567891314192021[[#This Row],[Rank]]=5,26,IF(Table1567891314192021[[#This Row],[Rank]]=6,25,IF(Table1567891314192021[[#This Row],[Rank]]=7,24,IF(Table1567891314192021[[#This Row],[Rank]]=8,23,IF(Table1567891314192021[[#This Row],[Rank]]=9,22,IF(Table1567891314192021[[#This Row],[Rank]]=10,21,IF(Table1567891314192021[[#This Row],[Rank]]=11,20,IF(Table1567891314192021[[#This Row],[Rank]]=12,19,IF(Table1567891314192021[[#This Row],[Rank]]=13,18,IF(Table1567891314192021[[#This Row],[Rank]]=14,17,IF(Table1567891314192021[[#This Row],[Rank]]=15,16,IF(Table1567891314192021[[#This Row],[Rank]]=16,15,IF(Table1567891314192021[[#This Row],[Rank]]=17,14,IF(Table1567891314192021[[#This Row],[Rank]]=18,13,IF(Table1567891314192021[[#This Row],[Rank]]=19,12,IF(Table1567891314192021[[#This Row],[Rank]]=20,11,IF(Table1567891314192021[[#This Row],[Rank]]=21,10,IF(Table1567891314192021[[#This Row],[Rank]]=22,9,IF(Table1567891314192021[[#This Row],[Rank]]=23,8,IF(Table1567891314192021[[#This Row],[Rank]]=24,7,IF(Table1567891314192021[[#This Row],[Rank]]=25,6,IF(Table1567891314192021[[#This Row],[Rank]]=26,5,IF(Table1567891314192021[[#This Row],[Rank]]=27,4,IF(Table1567891314192021[[#This Row],[Rank]]=28,3,IF(Table1567891314192021[[#This Row],[Rank]]=29,2,IF(Table1567891314192021[[#This Row],[Rank]]=30,1,0)))))))))))))))))))))))))))))))</calculatedColumnFormula>
    </tableColumn>
    <tableColumn id="9" xr3:uid="{CC28874A-A1AA-4DB4-90FA-BACD9F885DA7}" name="Rank" dataDxfId="141">
      <calculatedColumnFormula>IF(Table1567891314192021[[#This Row],[Category]]="","",IF(Table1567891314192021[[#This Row],[Category]]="M",COUNTIF($I$2:$I2,"M"),IF(Table1567891314192021[[#This Row],[Category]]="F",COUNTIF($I$2:$I2,"F"),0)))</calculatedColumnFormula>
    </tableColumn>
    <tableColumn id="2" xr3:uid="{496951B6-F28A-48C8-85FE-DAA973B6341D}" name="Position" dataDxfId="140"/>
    <tableColumn id="3" xr3:uid="{10550262-0B94-4DFC-A558-423C86E05A8F}" name="Time" dataDxfId="139"/>
    <tableColumn id="4" xr3:uid="{06F920ED-CC77-4F0C-9009-FA19EF3C4985}" name="Pace" dataDxfId="138"/>
    <tableColumn id="5" xr3:uid="{BDA238D1-A6CC-4A65-B3AE-25BF6EF3BE81}" name="Full Name" dataDxfId="137"/>
    <tableColumn id="6" xr3:uid="{F82D7855-628B-484F-8527-FEDA3AC3BD75}" name="Category" dataDxfId="136"/>
    <tableColumn id="7" xr3:uid="{09FAEA03-02F7-4820-9898-F7BEDB4C36DA}" name="Column1" dataDxfId="135"/>
    <tableColumn id="8" xr3:uid="{F2852B02-71DF-4040-95E1-89B9E0275979}" name="Column2" dataDxfId="134"/>
    <tableColumn id="11" xr3:uid="{270FBC58-DA04-4239-89E8-B9DF3DC77AA1}" name="Column3" dataDxfId="133"/>
    <tableColumn id="13" xr3:uid="{D3A1CF76-31F7-4CF8-AA5D-2F27E8F10563}" name="Column4" dataDxfId="132"/>
    <tableColumn id="14" xr3:uid="{244E6E32-416E-444B-BB66-5C428C37BBA5}" name="Column5" dataDxfId="131"/>
  </tableColumns>
  <tableStyleInfo name="TableStyleMedium9" showFirstColumn="0" showLastColumn="0" showRowStripes="1" showColumnStripes="0"/>
</table>
</file>

<file path=xl/tables/table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A0825F07-3BC2-4DCB-99C9-093719B735B3}" name="Table15151617" displayName="Table15151617" ref="A1:N46" totalsRowShown="0" headerRowDxfId="130" dataDxfId="128" headerRowBorderDxfId="129" tableBorderDxfId="127" totalsRowBorderDxfId="126">
  <autoFilter ref="A1:N46" xr:uid="{5D0FAB26-D36A-466A-A089-CDBB90E1DF59}"/>
  <tableColumns count="14">
    <tableColumn id="1" xr3:uid="{20AE176A-3523-4C75-8B3F-4FDBDF74C4B4}" name="Name" dataDxfId="125">
      <calculatedColumnFormula>Table15151617[[#This Row],[Full Name]]</calculatedColumnFormula>
    </tableColumn>
    <tableColumn id="12" xr3:uid="{CC5BF8BE-87AD-449C-9949-0105AC35D915}" name="Add to Summary" dataDxfId="124">
      <calculatedColumnFormula>IF(Table15151617[[#This Row],[Full Name]]="","",IF(IFERROR(IFERROR(VLOOKUP(Table15151617[[#This Row],[Full Name]],'Mens League'!B:B,1,FALSE),VLOOKUP(Table15151617[[#This Row],[Full Name]],'Women''s League'!B:B,1,FALSE)),"NEEDS ADDING")="NEEDS ADDING","NEEDS ADDING","OK"))</calculatedColumnFormula>
    </tableColumn>
    <tableColumn id="10" xr3:uid="{8D13D21D-B6CB-4DE5-A7C4-3B474819B504}" name="Points" dataDxfId="123">
      <calculatedColumnFormula>IF(Table15151617[[#This Row],[Position]]="","",IF(Table15151617[[#This Row],[Rank]]=1,30,IF(Table15151617[[#This Row],[Rank]]=2,29,IF(Table15151617[[#This Row],[Rank]]=3,28,IF(Table15151617[[#This Row],[Rank]]=4,27,IF(Table15151617[[#This Row],[Rank]]=5,26,IF(Table15151617[[#This Row],[Rank]]=6,25,IF(Table15151617[[#This Row],[Rank]]=7,24,IF(Table15151617[[#This Row],[Rank]]=8,23,IF(Table15151617[[#This Row],[Rank]]=9,22,IF(Table15151617[[#This Row],[Rank]]=10,21,IF(Table15151617[[#This Row],[Rank]]=11,20,IF(Table15151617[[#This Row],[Rank]]=12,19,IF(Table15151617[[#This Row],[Rank]]=13,18,IF(Table15151617[[#This Row],[Rank]]=14,17,IF(Table15151617[[#This Row],[Rank]]=15,16,IF(Table15151617[[#This Row],[Rank]]=16,15,IF(Table15151617[[#This Row],[Rank]]=17,14,IF(Table15151617[[#This Row],[Rank]]=18,13,IF(Table15151617[[#This Row],[Rank]]=19,12,IF(Table15151617[[#This Row],[Rank]]=20,11,IF(Table15151617[[#This Row],[Rank]]=21,10,IF(Table15151617[[#This Row],[Rank]]=22,9,IF(Table15151617[[#This Row],[Rank]]=23,8,IF(Table15151617[[#This Row],[Rank]]=24,7,IF(Table15151617[[#This Row],[Rank]]=25,6,IF(Table15151617[[#This Row],[Rank]]=26,5,IF(Table15151617[[#This Row],[Rank]]=27,4,IF(Table15151617[[#This Row],[Rank]]=28,3,IF(Table15151617[[#This Row],[Rank]]=29,2,IF(Table15151617[[#This Row],[Rank]]=30,1,0)))))))))))))))))))))))))))))))</calculatedColumnFormula>
    </tableColumn>
    <tableColumn id="9" xr3:uid="{76138FBE-8269-4D4B-995F-8AD13B6D8375}" name="Rank" dataDxfId="122">
      <calculatedColumnFormula>IF(Table15151617[[#This Row],[Category]]="","",IF(Table15151617[[#This Row],[Category]]="M",COUNTIF($I$2:$I2,"M"),IF(Table15151617[[#This Row],[Category]]="F",COUNTIF($I$2:$I2,"F"),0)))</calculatedColumnFormula>
    </tableColumn>
    <tableColumn id="2" xr3:uid="{FAD88A77-B52A-4040-AA86-BE9C070D6CAE}" name="Position" dataDxfId="121"/>
    <tableColumn id="3" xr3:uid="{0AEE7DEF-3D1C-4B48-98B2-29EF25BE9D62}" name="Time" dataDxfId="120"/>
    <tableColumn id="4" xr3:uid="{FE827422-17DD-48E5-BFAF-6E8DE0A42551}" name="Pace" dataDxfId="119"/>
    <tableColumn id="5" xr3:uid="{8B0A9FFB-2807-4FFA-846A-8E5B43A28C61}" name="Full Name" dataDxfId="118"/>
    <tableColumn id="6" xr3:uid="{A53BDC11-5D54-4565-B870-95C86FB40249}" name="Category" dataDxfId="117"/>
    <tableColumn id="7" xr3:uid="{235481B2-07F8-44AF-A25F-4C1BAD2EB099}" name="Column1" dataDxfId="116"/>
    <tableColumn id="8" xr3:uid="{295D2F61-002E-4452-97FE-F6D1E6B8444D}" name="Column2" dataDxfId="115"/>
    <tableColumn id="11" xr3:uid="{E463622D-CB0E-4243-87D8-690D29D5501A}" name="Column3" dataDxfId="114"/>
    <tableColumn id="13" xr3:uid="{0368DD47-5FEF-41F9-AF16-5EF1A212130E}" name="Column4" dataDxfId="113"/>
    <tableColumn id="14" xr3:uid="{20428EC2-6715-4160-8FA9-C0E5010750BF}" name="Column5" dataDxfId="112"/>
  </tableColumns>
  <tableStyleInfo name="TableStyleMedium9" showFirstColumn="0" showLastColumn="0" showRowStripes="1" showColumnStripes="0"/>
</table>
</file>

<file path=xl/tables/table2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D4259546-141F-48E8-AEA7-4679A3177C1C}" name="Table1515161718" displayName="Table1515161718" ref="A1:N50" totalsRowShown="0" headerRowDxfId="111" dataDxfId="109" headerRowBorderDxfId="110" tableBorderDxfId="108" totalsRowBorderDxfId="107">
  <autoFilter ref="A1:N50" xr:uid="{5D0FAB26-D36A-466A-A089-CDBB90E1DF59}"/>
  <tableColumns count="14">
    <tableColumn id="1" xr3:uid="{034BAFC2-306F-4030-A993-E38B6BEE8000}" name="Name" dataDxfId="106">
      <calculatedColumnFormula>Table1515161718[[#This Row],[Full Name]]</calculatedColumnFormula>
    </tableColumn>
    <tableColumn id="12" xr3:uid="{DBABC37A-BDA4-402B-AF07-F5FC6A121B49}" name="Add to Summary" dataDxfId="105">
      <calculatedColumnFormula>IF(Table1515161718[[#This Row],[Full Name]]="","",IF(IFERROR(IFERROR(VLOOKUP(Table1515161718[[#This Row],[Full Name]],'Mens League'!B:B,1,FALSE),VLOOKUP(Table1515161718[[#This Row],[Full Name]],'Women''s League'!B:B,1,FALSE)),"NEEDS ADDING")="NEEDS ADDING","NEEDS ADDING","OK"))</calculatedColumnFormula>
    </tableColumn>
    <tableColumn id="10" xr3:uid="{647FC579-1C3D-4794-B335-D8F69DC9D715}" name="Points" dataDxfId="104">
      <calculatedColumnFormula>IF(Table1515161718[[#This Row],[Position]]="","",IF(Table1515161718[[#This Row],[Rank]]=1,30,IF(Table1515161718[[#This Row],[Rank]]=2,29,IF(Table1515161718[[#This Row],[Rank]]=3,28,IF(Table1515161718[[#This Row],[Rank]]=4,27,IF(Table1515161718[[#This Row],[Rank]]=5,26,IF(Table1515161718[[#This Row],[Rank]]=6,25,IF(Table1515161718[[#This Row],[Rank]]=7,24,IF(Table1515161718[[#This Row],[Rank]]=8,23,IF(Table1515161718[[#This Row],[Rank]]=9,22,IF(Table1515161718[[#This Row],[Rank]]=10,21,IF(Table1515161718[[#This Row],[Rank]]=11,20,IF(Table1515161718[[#This Row],[Rank]]=12,19,IF(Table1515161718[[#This Row],[Rank]]=13,18,IF(Table1515161718[[#This Row],[Rank]]=14,17,IF(Table1515161718[[#This Row],[Rank]]=15,16,IF(Table1515161718[[#This Row],[Rank]]=16,15,IF(Table1515161718[[#This Row],[Rank]]=17,14,IF(Table1515161718[[#This Row],[Rank]]=18,13,IF(Table1515161718[[#This Row],[Rank]]=19,12,IF(Table1515161718[[#This Row],[Rank]]=20,11,IF(Table1515161718[[#This Row],[Rank]]=21,10,IF(Table1515161718[[#This Row],[Rank]]=22,9,IF(Table1515161718[[#This Row],[Rank]]=23,8,IF(Table1515161718[[#This Row],[Rank]]=24,7,IF(Table1515161718[[#This Row],[Rank]]=25,6,IF(Table1515161718[[#This Row],[Rank]]=26,5,IF(Table1515161718[[#This Row],[Rank]]=27,4,IF(Table1515161718[[#This Row],[Rank]]=28,3,IF(Table1515161718[[#This Row],[Rank]]=29,2,IF(Table1515161718[[#This Row],[Rank]]=30,1,0)))))))))))))))))))))))))))))))</calculatedColumnFormula>
    </tableColumn>
    <tableColumn id="9" xr3:uid="{4B0249E8-5D89-4645-B5F3-844EED277840}" name="Rank" dataDxfId="103">
      <calculatedColumnFormula>IF(Table1515161718[[#This Row],[Category]]="","",IF(Table1515161718[[#This Row],[Category]]="M",COUNTIF($I$2:$I2,"M"),IF(Table1515161718[[#This Row],[Category]]="F",COUNTIF($I$2:$I2,"F"),0)))</calculatedColumnFormula>
    </tableColumn>
    <tableColumn id="2" xr3:uid="{9541F05E-D40D-4249-929A-DEC5AC3857F9}" name="Position" dataDxfId="102"/>
    <tableColumn id="3" xr3:uid="{9D04893B-28A2-4193-953D-809FF5614E83}" name="Time" dataDxfId="101"/>
    <tableColumn id="4" xr3:uid="{6B411EFA-FF8C-4F0D-B417-FB9A8013E00B}" name="Pace" dataDxfId="100"/>
    <tableColumn id="5" xr3:uid="{0D46016F-395A-4625-9647-017A21EAC2B2}" name="Full Name" dataDxfId="99"/>
    <tableColumn id="6" xr3:uid="{6D87C261-9ECD-46A0-B1E6-668659497A0E}" name="Category" dataDxfId="98"/>
    <tableColumn id="7" xr3:uid="{6F1AD902-28F1-4E07-9594-3FBD07EACD51}" name="Column1" dataDxfId="97"/>
    <tableColumn id="8" xr3:uid="{679FF966-41C0-4012-965B-8763238800A3}" name="Column2" dataDxfId="96"/>
    <tableColumn id="11" xr3:uid="{D440FD51-DBE8-4CF7-BC60-E815DA8ABA29}" name="Column3" dataDxfId="95"/>
    <tableColumn id="13" xr3:uid="{EADB71F5-22E5-4E56-9FED-47CE82B74BFF}" name="Column4" dataDxfId="94"/>
    <tableColumn id="14" xr3:uid="{CC55B87A-B884-435B-A8E7-68C1B56D94BB}" name="Column5" dataDxfId="93"/>
  </tableColumns>
  <tableStyleInfo name="TableStyleMedium9" showFirstColumn="0" showLastColumn="0" showRowStripes="1" showColumnStripes="0"/>
</table>
</file>

<file path=xl/tables/table2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A14F7F4C-5BF4-453D-A8E4-C252428609CE}" name="Table1515161726" displayName="Table1515161726" ref="A1:N47" totalsRowShown="0" headerRowDxfId="92" dataDxfId="90" headerRowBorderDxfId="91" tableBorderDxfId="89" totalsRowBorderDxfId="88">
  <autoFilter ref="A1:N47" xr:uid="{5D0FAB26-D36A-466A-A089-CDBB90E1DF59}"/>
  <tableColumns count="14">
    <tableColumn id="1" xr3:uid="{17D67A52-1D75-4B98-A989-ABF150BA3418}" name="Name" dataDxfId="87">
      <calculatedColumnFormula>Table1515161726[[#This Row],[Full Name]]</calculatedColumnFormula>
    </tableColumn>
    <tableColumn id="12" xr3:uid="{73CE4692-96EC-45A1-B705-01DDFE60CA96}" name="Add to Summary" dataDxfId="86">
      <calculatedColumnFormula>IF(Table1515161726[[#This Row],[Full Name]]="","",IF(IFERROR(IFERROR(VLOOKUP(Table1515161726[[#This Row],[Full Name]],'Mens League'!B:B,1,FALSE),VLOOKUP(Table1515161726[[#This Row],[Full Name]],'Women''s League'!B:B,1,FALSE)),"NEEDS ADDING")="NEEDS ADDING","NEEDS ADDING","OK"))</calculatedColumnFormula>
    </tableColumn>
    <tableColumn id="10" xr3:uid="{69CAAED2-F2D0-4AD0-81B2-735B576C668D}" name="Points" dataDxfId="85">
      <calculatedColumnFormula>IF(Table1515161726[[#This Row],[Position]]="","",IF(Table1515161726[[#This Row],[Rank]]=1,30,IF(Table1515161726[[#This Row],[Rank]]=2,29,IF(Table1515161726[[#This Row],[Rank]]=3,28,IF(Table1515161726[[#This Row],[Rank]]=4,27,IF(Table1515161726[[#This Row],[Rank]]=5,26,IF(Table1515161726[[#This Row],[Rank]]=6,25,IF(Table1515161726[[#This Row],[Rank]]=7,24,IF(Table1515161726[[#This Row],[Rank]]=8,23,IF(Table1515161726[[#This Row],[Rank]]=9,22,IF(Table1515161726[[#This Row],[Rank]]=10,21,IF(Table1515161726[[#This Row],[Rank]]=11,20,IF(Table1515161726[[#This Row],[Rank]]=12,19,IF(Table1515161726[[#This Row],[Rank]]=13,18,IF(Table1515161726[[#This Row],[Rank]]=14,17,IF(Table1515161726[[#This Row],[Rank]]=15,16,IF(Table1515161726[[#This Row],[Rank]]=16,15,IF(Table1515161726[[#This Row],[Rank]]=17,14,IF(Table1515161726[[#This Row],[Rank]]=18,13,IF(Table1515161726[[#This Row],[Rank]]=19,12,IF(Table1515161726[[#This Row],[Rank]]=20,11,IF(Table1515161726[[#This Row],[Rank]]=21,10,IF(Table1515161726[[#This Row],[Rank]]=22,9,IF(Table1515161726[[#This Row],[Rank]]=23,8,IF(Table1515161726[[#This Row],[Rank]]=24,7,IF(Table1515161726[[#This Row],[Rank]]=25,6,IF(Table1515161726[[#This Row],[Rank]]=26,5,IF(Table1515161726[[#This Row],[Rank]]=27,4,IF(Table1515161726[[#This Row],[Rank]]=28,3,IF(Table1515161726[[#This Row],[Rank]]=29,2,IF(Table1515161726[[#This Row],[Rank]]=30,1,0)))))))))))))))))))))))))))))))</calculatedColumnFormula>
    </tableColumn>
    <tableColumn id="9" xr3:uid="{9F281004-D4A1-450C-AD87-934B68B64FB2}" name="Rank" dataDxfId="84">
      <calculatedColumnFormula>IF(Table1515161726[[#This Row],[Category]]="","",IF(Table1515161726[[#This Row],[Category]]="M",COUNTIF($I$2:$I2,"M"),IF(Table1515161726[[#This Row],[Category]]="F",COUNTIF($I$2:$I2,"F"),0)))</calculatedColumnFormula>
    </tableColumn>
    <tableColumn id="2" xr3:uid="{2F505C2E-7172-4ED5-B6AC-5BD043AD7E40}" name="Position" dataDxfId="83"/>
    <tableColumn id="3" xr3:uid="{097F24C7-24A1-4A9F-BA66-8EBA52FFEA25}" name="Time" dataDxfId="82"/>
    <tableColumn id="4" xr3:uid="{0B2CD4DE-30A4-4DEC-BB88-2882BFEFF82E}" name="Pace" dataDxfId="81"/>
    <tableColumn id="5" xr3:uid="{DB037AD3-231C-4904-8EC4-B661AC79514F}" name="Full Name" dataDxfId="80"/>
    <tableColumn id="6" xr3:uid="{AF807B61-D604-40AF-B725-172E2AC68AC2}" name="Category" dataDxfId="79"/>
    <tableColumn id="7" xr3:uid="{EB95FAAF-AA1F-4C1A-9B90-14C171BFE0CC}" name="Column1" dataDxfId="78"/>
    <tableColumn id="8" xr3:uid="{C7CAEB70-0931-4CCE-A8D8-AE8B4469C685}" name="Column2" dataDxfId="77"/>
    <tableColumn id="11" xr3:uid="{B3D1389D-E62F-485D-8CF9-46C911B74763}" name="Column3" dataDxfId="76"/>
    <tableColumn id="13" xr3:uid="{EFB703BC-9BD7-4A0C-B0B9-8806DD85997F}" name="Column4" dataDxfId="75"/>
    <tableColumn id="14" xr3:uid="{F6AF6AC9-E23F-47B6-80C2-1931F3ACF1BF}" name="Column5" dataDxfId="74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D31E3565-A349-4D35-A70D-40AA35BB4B0F}" name="Table1515161718244" displayName="Table1515161718244" ref="A1:M50" totalsRowShown="0" headerRowDxfId="581" dataDxfId="579" headerRowBorderDxfId="580" tableBorderDxfId="578" totalsRowBorderDxfId="577">
  <autoFilter ref="A1:M50" xr:uid="{5D0FAB26-D36A-466A-A089-CDBB90E1DF59}"/>
  <tableColumns count="13">
    <tableColumn id="1" xr3:uid="{DA6CB35D-4943-4236-908E-34E755CDF6F1}" name="Name" dataDxfId="576">
      <calculatedColumnFormula>Table1515161718244[[#This Row],[Full Name]]</calculatedColumnFormula>
    </tableColumn>
    <tableColumn id="12" xr3:uid="{8AF21B5A-8F20-459F-9AB4-184EA7FE1CDC}" name="Add to Summary" dataDxfId="575">
      <calculatedColumnFormula>IF(Table1515161718244[[#This Row],[Full Name]]="","",IF(IFERROR(IFERROR(VLOOKUP(Table1515161718244[[#This Row],[Full Name]],'Mens League'!B:B,1,FALSE),VLOOKUP(Table1515161718244[[#This Row],[Full Name]],'Women''s League'!B:B,1,FALSE)),"NEEDS ADDING")="NEEDS ADDING","NEEDS ADDING","OK"))</calculatedColumnFormula>
    </tableColumn>
    <tableColumn id="10" xr3:uid="{A790EDFB-131F-4403-8139-D3BC28E76019}" name="Points" dataDxfId="574">
      <calculatedColumnFormula>IF(Table1515161718244[[#This Row],[Position]]="","",IF(Table1515161718244[[#This Row],[Rank]]=1,30,IF(Table1515161718244[[#This Row],[Rank]]=2,29,IF(Table1515161718244[[#This Row],[Rank]]=3,28,IF(Table1515161718244[[#This Row],[Rank]]=4,27,IF(Table1515161718244[[#This Row],[Rank]]=5,26,IF(Table1515161718244[[#This Row],[Rank]]=6,25,IF(Table1515161718244[[#This Row],[Rank]]=7,24,IF(Table1515161718244[[#This Row],[Rank]]=8,23,IF(Table1515161718244[[#This Row],[Rank]]=9,22,IF(Table1515161718244[[#This Row],[Rank]]=10,21,IF(Table1515161718244[[#This Row],[Rank]]=11,20,IF(Table1515161718244[[#This Row],[Rank]]=12,19,IF(Table1515161718244[[#This Row],[Rank]]=13,18,IF(Table1515161718244[[#This Row],[Rank]]=14,17,IF(Table1515161718244[[#This Row],[Rank]]=15,16,IF(Table1515161718244[[#This Row],[Rank]]=16,15,IF(Table1515161718244[[#This Row],[Rank]]=17,14,IF(Table1515161718244[[#This Row],[Rank]]=18,13,IF(Table1515161718244[[#This Row],[Rank]]=19,12,IF(Table1515161718244[[#This Row],[Rank]]=20,11,IF(Table1515161718244[[#This Row],[Rank]]=21,10,IF(Table1515161718244[[#This Row],[Rank]]=22,9,IF(Table1515161718244[[#This Row],[Rank]]=23,8,IF(Table1515161718244[[#This Row],[Rank]]=24,7,IF(Table1515161718244[[#This Row],[Rank]]=25,6,IF(Table1515161718244[[#This Row],[Rank]]=26,5,IF(Table1515161718244[[#This Row],[Rank]]=27,4,IF(Table1515161718244[[#This Row],[Rank]]=28,3,IF(Table1515161718244[[#This Row],[Rank]]=29,2,IF(Table1515161718244[[#This Row],[Rank]]=30,1,0)))))))))))))))))))))))))))))))</calculatedColumnFormula>
    </tableColumn>
    <tableColumn id="9" xr3:uid="{4E896F70-DE83-436B-997F-8856CEC2F489}" name="Rank" dataDxfId="573">
      <calculatedColumnFormula>IF(Table1515161718244[[#This Row],[Category]]="","",IF(Table1515161718244[[#This Row],[Category]]="M",COUNTIF($I$2:$I2,"M"),IF(Table1515161718244[[#This Row],[Category]]="F",COUNTIF($I$2:$I2,"F"),0)))</calculatedColumnFormula>
    </tableColumn>
    <tableColumn id="2" xr3:uid="{6F46206B-154C-4BEB-B8EB-1BEAF2572EF8}" name="Position" dataDxfId="572"/>
    <tableColumn id="3" xr3:uid="{0954C4AA-A628-4725-BE5E-D5819215C9C4}" name="Time" dataDxfId="571"/>
    <tableColumn id="4" xr3:uid="{E086D9FD-3989-409C-B69E-EBD19852E780}" name="Pace" dataDxfId="570"/>
    <tableColumn id="5" xr3:uid="{69BC4030-0DCE-4234-8429-48F893C62D80}" name="Full Name" dataDxfId="569"/>
    <tableColumn id="6" xr3:uid="{ACB6B1CC-4974-4C71-BCE9-9567AA6A1D96}" name="Category" dataDxfId="568"/>
    <tableColumn id="7" xr3:uid="{6506777A-21CE-4E1B-952C-1E6EBC33D87F}" name="Column1" dataDxfId="567"/>
    <tableColumn id="8" xr3:uid="{B0B99FDD-33FB-45C2-9FAB-26C049AB5FC7}" name="Column2" dataDxfId="566"/>
    <tableColumn id="11" xr3:uid="{06D73285-CB44-4EDE-805D-52BBF0D7B363}" name="Column3" dataDxfId="565"/>
    <tableColumn id="13" xr3:uid="{82AD27AB-B244-4417-A1CE-E27BDF8331A9}" name="Column4" dataDxfId="564"/>
  </tableColumns>
  <tableStyleInfo name="TableStyleMedium9" showFirstColumn="0" showLastColumn="0" showRowStripes="1" showColumnStripes="0"/>
</table>
</file>

<file path=xl/tables/table3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E3E4D89E-80B3-403F-8EBF-419FA27B1718}" name="Table151516172627" displayName="Table151516172627" ref="A1:M47" totalsRowShown="0" headerRowDxfId="73" dataDxfId="71" headerRowBorderDxfId="72" tableBorderDxfId="70" totalsRowBorderDxfId="69">
  <autoFilter ref="A1:M47" xr:uid="{5D0FAB26-D36A-466A-A089-CDBB90E1DF59}"/>
  <tableColumns count="13">
    <tableColumn id="1" xr3:uid="{A067B782-FBEC-4C9F-B49C-BDDB301461E6}" name="Name" dataDxfId="68">
      <calculatedColumnFormula>Table151516172627[[#This Row],[Full Name]]</calculatedColumnFormula>
    </tableColumn>
    <tableColumn id="12" xr3:uid="{96A232E8-AD67-4753-A672-97830C58490C}" name="Add to Summary" dataDxfId="67">
      <calculatedColumnFormula>IF(Table151516172627[[#This Row],[Full Name]]="","",IF(IFERROR(IFERROR(VLOOKUP(Table151516172627[[#This Row],[Full Name]],'Mens League'!B:B,1,FALSE),VLOOKUP(Table151516172627[[#This Row],[Full Name]],'Women''s League'!B:B,1,FALSE)),"NEEDS ADDING")="NEEDS ADDING","NEEDS ADDING","OK"))</calculatedColumnFormula>
    </tableColumn>
    <tableColumn id="10" xr3:uid="{BA53DB43-3112-4204-AB81-AA7430A28719}" name="Points" dataDxfId="66">
      <calculatedColumnFormula>IF(Table151516172627[[#This Row],[Position]]="","",IF(Table151516172627[[#This Row],[Rank]]=1,30,IF(Table151516172627[[#This Row],[Rank]]=2,29,IF(Table151516172627[[#This Row],[Rank]]=3,28,IF(Table151516172627[[#This Row],[Rank]]=4,27,IF(Table151516172627[[#This Row],[Rank]]=5,26,IF(Table151516172627[[#This Row],[Rank]]=6,25,IF(Table151516172627[[#This Row],[Rank]]=7,24,IF(Table151516172627[[#This Row],[Rank]]=8,23,IF(Table151516172627[[#This Row],[Rank]]=9,22,IF(Table151516172627[[#This Row],[Rank]]=10,21,IF(Table151516172627[[#This Row],[Rank]]=11,20,IF(Table151516172627[[#This Row],[Rank]]=12,19,IF(Table151516172627[[#This Row],[Rank]]=13,18,IF(Table151516172627[[#This Row],[Rank]]=14,17,IF(Table151516172627[[#This Row],[Rank]]=15,16,IF(Table151516172627[[#This Row],[Rank]]=16,15,IF(Table151516172627[[#This Row],[Rank]]=17,14,IF(Table151516172627[[#This Row],[Rank]]=18,13,IF(Table151516172627[[#This Row],[Rank]]=19,12,IF(Table151516172627[[#This Row],[Rank]]=20,11,IF(Table151516172627[[#This Row],[Rank]]=21,10,IF(Table151516172627[[#This Row],[Rank]]=22,9,IF(Table151516172627[[#This Row],[Rank]]=23,8,IF(Table151516172627[[#This Row],[Rank]]=24,7,IF(Table151516172627[[#This Row],[Rank]]=25,6,IF(Table151516172627[[#This Row],[Rank]]=26,5,IF(Table151516172627[[#This Row],[Rank]]=27,4,IF(Table151516172627[[#This Row],[Rank]]=28,3,IF(Table151516172627[[#This Row],[Rank]]=29,2,IF(Table151516172627[[#This Row],[Rank]]=30,1,0)))))))))))))))))))))))))))))))</calculatedColumnFormula>
    </tableColumn>
    <tableColumn id="9" xr3:uid="{7CC80091-D333-437F-A96C-B77EFA72FAC7}" name="Rank" dataDxfId="65">
      <calculatedColumnFormula>IF(Table151516172627[[#This Row],[Category]]="","",IF(Table151516172627[[#This Row],[Category]]="M",COUNTIF($I$2:$I2,"M"),IF(Table151516172627[[#This Row],[Category]]="F",COUNTIF($I$2:$I2,"F"),0)))</calculatedColumnFormula>
    </tableColumn>
    <tableColumn id="2" xr3:uid="{2F86E0EF-FF22-4411-BA34-C379F487A45F}" name="Position" dataDxfId="64"/>
    <tableColumn id="3" xr3:uid="{46B8D86C-EA46-446A-82C8-97AB60B55DE3}" name="Time" dataDxfId="63"/>
    <tableColumn id="4" xr3:uid="{DAFBF908-283F-40FE-8720-3230C60FF35B}" name="Pace" dataDxfId="62"/>
    <tableColumn id="5" xr3:uid="{8B85DEA8-19FE-4A4F-AE0D-F597BD60BF80}" name="Full Name" dataDxfId="61"/>
    <tableColumn id="6" xr3:uid="{B6CFD6E4-66FC-4193-9653-4920BA483316}" name="Category" dataDxfId="60"/>
    <tableColumn id="7" xr3:uid="{9C9E44A7-DB65-4A42-9B84-0972DC9D1CFB}" name="Column1" dataDxfId="59"/>
    <tableColumn id="8" xr3:uid="{A0EEA98A-414A-4E90-A25F-4254720A9DE0}" name="Column2" dataDxfId="58"/>
    <tableColumn id="11" xr3:uid="{11307490-5EFD-440A-9F75-7A87CFFAAF12}" name="Column3" dataDxfId="57"/>
    <tableColumn id="13" xr3:uid="{0A0D3AC7-0A03-4435-A187-34AAB6AEE298}" name="Column4" dataDxfId="56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1A70E5E1-8E73-4F2A-8C0B-F92A0CDCDA10}" name="Table12328" displayName="Table12328" ref="A1:N47" totalsRowShown="0" headerRowDxfId="563" dataDxfId="561" headerRowBorderDxfId="562" tableBorderDxfId="560" totalsRowBorderDxfId="559">
  <autoFilter ref="A1:N47" xr:uid="{5D0FAB26-D36A-466A-A089-CDBB90E1DF59}"/>
  <tableColumns count="14">
    <tableColumn id="1" xr3:uid="{B632E2B5-ABE8-4DE5-8C56-73FA3BD8946A}" name="Name" dataDxfId="558">
      <calculatedColumnFormula>Table12328[[#This Row],[Full Name]]</calculatedColumnFormula>
    </tableColumn>
    <tableColumn id="12" xr3:uid="{9FB35CA6-6FC3-4797-9369-ACD59B07516B}" name="Add to Summary" dataDxfId="557">
      <calculatedColumnFormula>IF(Table12328[[#This Row],[Full Name]]="","",IF(IFERROR(IFERROR(VLOOKUP(Table12328[[#This Row],[Full Name]],'Mens League'!B:B,1,FALSE),VLOOKUP(Table12328[[#This Row],[Full Name]],'Women''s League'!B:B,1,FALSE)),"NEEDS ADDING")="NEEDS ADDING","NEEDS ADDING","OK"))</calculatedColumnFormula>
    </tableColumn>
    <tableColumn id="10" xr3:uid="{BFA5FA62-F3D7-4F86-9743-384B9A189E55}" name="Points" dataDxfId="556">
      <calculatedColumnFormula>IF(Table12328[[#This Row],[Position]]="","",IF(Table12328[[#This Row],[Rank]]=1,30,IF(Table12328[[#This Row],[Rank]]=2,29,IF(Table12328[[#This Row],[Rank]]=3,28,IF(Table12328[[#This Row],[Rank]]=4,27,IF(Table12328[[#This Row],[Rank]]=5,26,IF(Table12328[[#This Row],[Rank]]=6,25,IF(Table12328[[#This Row],[Rank]]=7,24,IF(Table12328[[#This Row],[Rank]]=8,23,IF(Table12328[[#This Row],[Rank]]=9,22,IF(Table12328[[#This Row],[Rank]]=10,21,IF(Table12328[[#This Row],[Rank]]=11,20,IF(Table12328[[#This Row],[Rank]]=12,19,IF(Table12328[[#This Row],[Rank]]=13,18,IF(Table12328[[#This Row],[Rank]]=14,17,IF(Table12328[[#This Row],[Rank]]=15,16,IF(Table12328[[#This Row],[Rank]]=16,15,IF(Table12328[[#This Row],[Rank]]=17,14,IF(Table12328[[#This Row],[Rank]]=18,13,IF(Table12328[[#This Row],[Rank]]=19,12,IF(Table12328[[#This Row],[Rank]]=20,11,IF(Table12328[[#This Row],[Rank]]=21,10,IF(Table12328[[#This Row],[Rank]]=22,9,IF(Table12328[[#This Row],[Rank]]=23,8,IF(Table12328[[#This Row],[Rank]]=24,7,IF(Table12328[[#This Row],[Rank]]=25,6,IF(Table12328[[#This Row],[Rank]]=26,5,IF(Table12328[[#This Row],[Rank]]=27,4,IF(Table12328[[#This Row],[Rank]]=28,3,IF(Table12328[[#This Row],[Rank]]=29,2,IF(Table12328[[#This Row],[Rank]]=30,1,0)))))))))))))))))))))))))))))))</calculatedColumnFormula>
    </tableColumn>
    <tableColumn id="9" xr3:uid="{B5C10124-29C6-49C4-BE05-619740E666F8}" name="Rank" dataDxfId="555">
      <calculatedColumnFormula>IF(Table12328[[#This Row],[Category]]="","",IF(Table12328[[#This Row],[Category]]="M",COUNTIF($I$2:$I2,"M"),IF(Table12328[[#This Row],[Category]]="F",COUNTIF($I$2:$I2,"F"),0)))</calculatedColumnFormula>
    </tableColumn>
    <tableColumn id="2" xr3:uid="{6668601C-266D-4C5C-B413-B406F1845FA3}" name="Position" dataDxfId="554"/>
    <tableColumn id="3" xr3:uid="{95FB426C-9C0B-4EA1-93E2-C6C5838BC771}" name="Time" dataDxfId="553"/>
    <tableColumn id="4" xr3:uid="{84C18779-88D8-41D3-BBC1-CF2E585C2F17}" name="Pace" dataDxfId="552"/>
    <tableColumn id="5" xr3:uid="{1FB890C9-0DF3-4125-BC9B-DE871F210C84}" name="Full Name" dataDxfId="551"/>
    <tableColumn id="6" xr3:uid="{417BA59A-B615-4E54-BD0B-D68C2EE10F0F}" name="Category" dataDxfId="550"/>
    <tableColumn id="7" xr3:uid="{233CC7D9-101F-47E2-A932-26A20AB629DB}" name="Column1" dataDxfId="549"/>
    <tableColumn id="8" xr3:uid="{E6D6B929-943F-4BF2-AE51-926983F4E500}" name="Column2" dataDxfId="548"/>
    <tableColumn id="11" xr3:uid="{493C1A42-89E2-4D9A-8C60-1BA3DEDA0B2F}" name="Column3" dataDxfId="547"/>
    <tableColumn id="13" xr3:uid="{8B269C9D-A67F-4D2D-921A-98816E8EC634}" name="Column4" dataDxfId="546"/>
    <tableColumn id="14" xr3:uid="{605A8BE2-3CAF-4695-B5BB-F959F6838298}" name="Column5" dataDxfId="545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BB441D73-C798-4D7D-A68C-3402333F2EBF}" name="Table151516171824" displayName="Table151516171824" ref="A1:M50" totalsRowShown="0" headerRowDxfId="544" dataDxfId="542" headerRowBorderDxfId="543" tableBorderDxfId="541" totalsRowBorderDxfId="540">
  <autoFilter ref="A1:M50" xr:uid="{5D0FAB26-D36A-466A-A089-CDBB90E1DF59}"/>
  <tableColumns count="13">
    <tableColumn id="1" xr3:uid="{EC91F083-1097-4A6C-81D3-983BD5791C39}" name="Name" dataDxfId="539">
      <calculatedColumnFormula>Table151516171824[[#This Row],[Full Name]]</calculatedColumnFormula>
    </tableColumn>
    <tableColumn id="12" xr3:uid="{C93E2203-7473-4158-9262-6A81E359179D}" name="Add to Summary" dataDxfId="538">
      <calculatedColumnFormula>IF(Table151516171824[[#This Row],[Full Name]]="","",IF(IFERROR(IFERROR(VLOOKUP(Table151516171824[[#This Row],[Full Name]],'Mens League'!B:B,1,FALSE),VLOOKUP(Table151516171824[[#This Row],[Full Name]],'Women''s League'!B:B,1,FALSE)),"NEEDS ADDING")="NEEDS ADDING","NEEDS ADDING","OK"))</calculatedColumnFormula>
    </tableColumn>
    <tableColumn id="10" xr3:uid="{FEFEDE6C-5261-4346-8081-B319A8BACA12}" name="Points" dataDxfId="537">
      <calculatedColumnFormula>IF(Table151516171824[[#This Row],[Position]]="","",IF(Table151516171824[[#This Row],[Rank]]=1,30,IF(Table151516171824[[#This Row],[Rank]]=2,29,IF(Table151516171824[[#This Row],[Rank]]=3,28,IF(Table151516171824[[#This Row],[Rank]]=4,27,IF(Table151516171824[[#This Row],[Rank]]=5,26,IF(Table151516171824[[#This Row],[Rank]]=6,25,IF(Table151516171824[[#This Row],[Rank]]=7,24,IF(Table151516171824[[#This Row],[Rank]]=8,23,IF(Table151516171824[[#This Row],[Rank]]=9,22,IF(Table151516171824[[#This Row],[Rank]]=10,21,IF(Table151516171824[[#This Row],[Rank]]=11,20,IF(Table151516171824[[#This Row],[Rank]]=12,19,IF(Table151516171824[[#This Row],[Rank]]=13,18,IF(Table151516171824[[#This Row],[Rank]]=14,17,IF(Table151516171824[[#This Row],[Rank]]=15,16,IF(Table151516171824[[#This Row],[Rank]]=16,15,IF(Table151516171824[[#This Row],[Rank]]=17,14,IF(Table151516171824[[#This Row],[Rank]]=18,13,IF(Table151516171824[[#This Row],[Rank]]=19,12,IF(Table151516171824[[#This Row],[Rank]]=20,11,IF(Table151516171824[[#This Row],[Rank]]=21,10,IF(Table151516171824[[#This Row],[Rank]]=22,9,IF(Table151516171824[[#This Row],[Rank]]=23,8,IF(Table151516171824[[#This Row],[Rank]]=24,7,IF(Table151516171824[[#This Row],[Rank]]=25,6,IF(Table151516171824[[#This Row],[Rank]]=26,5,IF(Table151516171824[[#This Row],[Rank]]=27,4,IF(Table151516171824[[#This Row],[Rank]]=28,3,IF(Table151516171824[[#This Row],[Rank]]=29,2,IF(Table151516171824[[#This Row],[Rank]]=30,1,0)))))))))))))))))))))))))))))))</calculatedColumnFormula>
    </tableColumn>
    <tableColumn id="9" xr3:uid="{620690EB-CEB4-4EE4-84A0-06032E1C1191}" name="Rank" dataDxfId="536">
      <calculatedColumnFormula>IF(Table151516171824[[#This Row],[Category]]="","",IF(Table151516171824[[#This Row],[Category]]="M",COUNTIF($I$2:$I2,"M"),IF(Table151516171824[[#This Row],[Category]]="F",COUNTIF($I$2:$I2,"F"),0)))</calculatedColumnFormula>
    </tableColumn>
    <tableColumn id="2" xr3:uid="{AAF92CAA-C9EE-41D4-817D-D26AC549D0A8}" name="Position" dataDxfId="535"/>
    <tableColumn id="3" xr3:uid="{ED1B7ABB-2AA3-4FAF-AF7E-90AFC935EC75}" name="Time" dataDxfId="534"/>
    <tableColumn id="4" xr3:uid="{9593AD40-EAF5-4B11-BC41-32CCBBC2FFC0}" name="Pace" dataDxfId="533"/>
    <tableColumn id="5" xr3:uid="{CC7AA3DF-77E5-47C0-9D1E-1A87E5515F72}" name="Full Name" dataDxfId="532"/>
    <tableColumn id="6" xr3:uid="{580797B3-4D75-4B2D-AB0D-D4CDE509A08D}" name="Category" dataDxfId="531"/>
    <tableColumn id="7" xr3:uid="{3ED6C834-26FF-4590-ACD5-4EE0961A7CA7}" name="Column1" dataDxfId="530"/>
    <tableColumn id="8" xr3:uid="{A3CCA55D-6408-4EE6-8396-1FFB804AF121}" name="Column2" dataDxfId="529"/>
    <tableColumn id="11" xr3:uid="{4111C145-1787-4DB5-AC20-727DA3606A07}" name="Column3" dataDxfId="528"/>
    <tableColumn id="13" xr3:uid="{08D84AF1-9DE2-4278-BC26-74D74805F817}" name="Column4" dataDxfId="527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E07E76E7-0D57-4801-94F7-8C7CA4C3D695}" name="Table123" displayName="Table123" ref="A1:N47" totalsRowShown="0" headerRowDxfId="526" dataDxfId="524" headerRowBorderDxfId="525" tableBorderDxfId="523" totalsRowBorderDxfId="522">
  <autoFilter ref="A1:N47" xr:uid="{5D0FAB26-D36A-466A-A089-CDBB90E1DF59}"/>
  <tableColumns count="14">
    <tableColumn id="1" xr3:uid="{29AA9F09-D25A-4500-A469-D2A6E84B939D}" name="Name" dataDxfId="521">
      <calculatedColumnFormula>Table123[[#This Row],[Full Name]]</calculatedColumnFormula>
    </tableColumn>
    <tableColumn id="12" xr3:uid="{52032820-7D38-49B4-8A43-CE8330549ACB}" name="Add to Summary" dataDxfId="520">
      <calculatedColumnFormula>IF(Table123[[#This Row],[Full Name]]="","",IF(IFERROR(IFERROR(VLOOKUP(Table123[[#This Row],[Full Name]],'Mens League'!B:B,1,FALSE),VLOOKUP(Table123[[#This Row],[Full Name]],'Women''s League'!B:B,1,FALSE)),"NEEDS ADDING")="NEEDS ADDING","NEEDS ADDING","OK"))</calculatedColumnFormula>
    </tableColumn>
    <tableColumn id="10" xr3:uid="{31719E32-3EB6-4842-B0D3-5385DDE0A164}" name="Points" dataDxfId="519">
      <calculatedColumnFormula>IF(Table123[[#This Row],[Position]]="","",IF(Table123[[#This Row],[Rank]]=1,30,IF(Table123[[#This Row],[Rank]]=2,29,IF(Table123[[#This Row],[Rank]]=3,28,IF(Table123[[#This Row],[Rank]]=4,27,IF(Table123[[#This Row],[Rank]]=5,26,IF(Table123[[#This Row],[Rank]]=6,25,IF(Table123[[#This Row],[Rank]]=7,24,IF(Table123[[#This Row],[Rank]]=8,23,IF(Table123[[#This Row],[Rank]]=9,22,IF(Table123[[#This Row],[Rank]]=10,21,IF(Table123[[#This Row],[Rank]]=11,20,IF(Table123[[#This Row],[Rank]]=12,19,IF(Table123[[#This Row],[Rank]]=13,18,IF(Table123[[#This Row],[Rank]]=14,17,IF(Table123[[#This Row],[Rank]]=15,16,IF(Table123[[#This Row],[Rank]]=16,15,IF(Table123[[#This Row],[Rank]]=17,14,IF(Table123[[#This Row],[Rank]]=18,13,IF(Table123[[#This Row],[Rank]]=19,12,IF(Table123[[#This Row],[Rank]]=20,11,IF(Table123[[#This Row],[Rank]]=21,10,IF(Table123[[#This Row],[Rank]]=22,9,IF(Table123[[#This Row],[Rank]]=23,8,IF(Table123[[#This Row],[Rank]]=24,7,IF(Table123[[#This Row],[Rank]]=25,6,IF(Table123[[#This Row],[Rank]]=26,5,IF(Table123[[#This Row],[Rank]]=27,4,IF(Table123[[#This Row],[Rank]]=28,3,IF(Table123[[#This Row],[Rank]]=29,2,IF(Table123[[#This Row],[Rank]]=30,1,0)))))))))))))))))))))))))))))))</calculatedColumnFormula>
    </tableColumn>
    <tableColumn id="9" xr3:uid="{713F5A92-CC11-42B0-B62C-9611D6E1A56F}" name="Rank" dataDxfId="518">
      <calculatedColumnFormula>IF(Table123[[#This Row],[Category]]="","",IF(Table123[[#This Row],[Category]]="M",COUNTIF($I$2:$I2,"M"),IF(Table123[[#This Row],[Category]]="F",COUNTIF($I$2:$I2,"F"),0)))</calculatedColumnFormula>
    </tableColumn>
    <tableColumn id="2" xr3:uid="{3D2CBA37-3F87-4505-AB2F-DB9C60FF5F98}" name="Position" dataDxfId="517"/>
    <tableColumn id="3" xr3:uid="{EE550D16-265F-40E1-99D6-58CA5890B143}" name="Time" dataDxfId="516"/>
    <tableColumn id="4" xr3:uid="{3ECA558B-D349-41E7-A9B3-FA5EA25CC92A}" name="Pace" dataDxfId="515"/>
    <tableColumn id="5" xr3:uid="{E8330BEE-35C0-4FA5-BE1F-51A673490F09}" name="Full Name" dataDxfId="514"/>
    <tableColumn id="6" xr3:uid="{8011D95A-11CD-4A1A-A86F-BD3C64503C82}" name="Category" dataDxfId="513"/>
    <tableColumn id="7" xr3:uid="{73E2D5A0-4C32-47A9-9A17-221CF21DC7CC}" name="Column1" dataDxfId="512"/>
    <tableColumn id="8" xr3:uid="{738DF84F-88B3-40BC-91C3-75875DB9BD41}" name="Column2" dataDxfId="511"/>
    <tableColumn id="11" xr3:uid="{C3E85491-6002-403A-8B7E-586955F33D45}" name="Column3" dataDxfId="510"/>
    <tableColumn id="13" xr3:uid="{F040651B-595C-441B-AE2C-042787AC4CBA}" name="Column4" dataDxfId="509"/>
    <tableColumn id="14" xr3:uid="{251F7646-964B-4E7A-BA4A-4D8E8F53D039}" name="Column5" dataDxfId="508"/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D0FAB26-D36A-466A-A089-CDBB90E1DF59}" name="Table1" displayName="Table1" ref="A1:N47" totalsRowShown="0" headerRowDxfId="507" dataDxfId="505" headerRowBorderDxfId="506" tableBorderDxfId="504" totalsRowBorderDxfId="503">
  <autoFilter ref="A1:N47" xr:uid="{5D0FAB26-D36A-466A-A089-CDBB90E1DF59}"/>
  <tableColumns count="14">
    <tableColumn id="1" xr3:uid="{BFE4252C-C495-4CD2-A824-866E879EBE65}" name="Name" dataDxfId="502">
      <calculatedColumnFormula>Table1[[#This Row],[Full Name]]</calculatedColumnFormula>
    </tableColumn>
    <tableColumn id="12" xr3:uid="{8E02DDE1-DAF9-4778-A3AD-17AFF73557AD}" name="Add to Summary" dataDxfId="501">
      <calculatedColumnFormula>IF(Table1[[#This Row],[Full Name]]="","",IF(IFERROR(IFERROR(VLOOKUP(Table1[[#This Row],[Full Name]],'Mens League'!B:B,1,FALSE),VLOOKUP(Table1[[#This Row],[Full Name]],'Women''s League'!B:B,1,FALSE)),"NEEDS ADDING")="NEEDS ADDING","NEEDS ADDING","OK"))</calculatedColumnFormula>
    </tableColumn>
    <tableColumn id="10" xr3:uid="{DDDE2624-C0B0-4C6A-96A9-B36C09F67C9C}" name="Points" dataDxfId="500">
      <calculatedColumnFormula>IF(Table1[[#This Row],[Position]]="","",IF(Table1[[#This Row],[Rank]]=1,30,IF(Table1[[#This Row],[Rank]]=2,29,IF(Table1[[#This Row],[Rank]]=3,28,IF(Table1[[#This Row],[Rank]]=4,27,IF(Table1[[#This Row],[Rank]]=5,26,IF(Table1[[#This Row],[Rank]]=6,25,IF(Table1[[#This Row],[Rank]]=7,24,IF(Table1[[#This Row],[Rank]]=8,23,IF(Table1[[#This Row],[Rank]]=9,22,IF(Table1[[#This Row],[Rank]]=10,21,IF(Table1[[#This Row],[Rank]]=11,20,IF(Table1[[#This Row],[Rank]]=12,19,IF(Table1[[#This Row],[Rank]]=13,18,IF(Table1[[#This Row],[Rank]]=14,17,IF(Table1[[#This Row],[Rank]]=15,16,IF(Table1[[#This Row],[Rank]]=16,15,IF(Table1[[#This Row],[Rank]]=17,14,IF(Table1[[#This Row],[Rank]]=18,13,IF(Table1[[#This Row],[Rank]]=19,12,IF(Table1[[#This Row],[Rank]]=20,11,IF(Table1[[#This Row],[Rank]]=21,10,IF(Table1[[#This Row],[Rank]]=22,9,IF(Table1[[#This Row],[Rank]]=23,8,IF(Table1[[#This Row],[Rank]]=24,7,IF(Table1[[#This Row],[Rank]]=25,6,IF(Table1[[#This Row],[Rank]]=26,5,IF(Table1[[#This Row],[Rank]]=27,4,IF(Table1[[#This Row],[Rank]]=28,3,IF(Table1[[#This Row],[Rank]]=29,2,IF(Table1[[#This Row],[Rank]]=30,1,0)))))))))))))))))))))))))))))))</calculatedColumnFormula>
    </tableColumn>
    <tableColumn id="9" xr3:uid="{ECD4C349-DABF-42D1-B3DF-2B879E8C62A9}" name="Rank" dataDxfId="499">
      <calculatedColumnFormula>IF(Table1[[#This Row],[Category]]="","",IF(Table1[[#This Row],[Category]]="M",COUNTIF($I$2:$I2,"M"),IF(Table1[[#This Row],[Category]]="F",COUNTIF($I$2:$I2,"F"),0)))</calculatedColumnFormula>
    </tableColumn>
    <tableColumn id="2" xr3:uid="{4956BA34-DE97-4B7E-A582-6E986DD5C92B}" name="Position" dataDxfId="498"/>
    <tableColumn id="3" xr3:uid="{162F88CA-9EE1-44D0-B0DD-4E0C2EFC3449}" name="Time" dataDxfId="497"/>
    <tableColumn id="4" xr3:uid="{81209666-B2D8-4C57-AF65-E49915EE7726}" name="Pace" dataDxfId="496"/>
    <tableColumn id="5" xr3:uid="{40217998-3A43-40E2-9B50-EC61774AE58F}" name="Full Name" dataDxfId="495"/>
    <tableColumn id="6" xr3:uid="{5851F0D8-2BF6-44BB-BA23-55D53DFA2FC3}" name="Category" dataDxfId="494"/>
    <tableColumn id="7" xr3:uid="{2727ADE0-705B-442D-AD96-82EB81272DCB}" name="Column1" dataDxfId="493"/>
    <tableColumn id="8" xr3:uid="{3FEAE63F-448D-4C66-8026-2641DF728627}" name="Column2" dataDxfId="492"/>
    <tableColumn id="11" xr3:uid="{E6836ADF-40B3-40FF-8A2D-A4522CD0152A}" name="Column3" dataDxfId="491"/>
    <tableColumn id="13" xr3:uid="{40FA6389-2D41-4946-ABF1-41B802D3AAA2}" name="Column4" dataDxfId="490"/>
    <tableColumn id="14" xr3:uid="{EE6306D2-F718-40FE-892F-D566298ED788}" name="Column5" dataDxfId="489"/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2BA37549-4399-475C-AAF9-CA3C1C9EC125}" name="Table15" displayName="Table15" ref="A1:N48" totalsRowShown="0" headerRowDxfId="488" dataDxfId="486" headerRowBorderDxfId="487" tableBorderDxfId="485" totalsRowBorderDxfId="484">
  <autoFilter ref="A1:N48" xr:uid="{5D0FAB26-D36A-466A-A089-CDBB90E1DF59}"/>
  <tableColumns count="14">
    <tableColumn id="1" xr3:uid="{48207DC6-8FFD-4B35-8042-66E029928243}" name="Name" dataDxfId="483">
      <calculatedColumnFormula>Table15[[#This Row],[Full Name]]</calculatedColumnFormula>
    </tableColumn>
    <tableColumn id="12" xr3:uid="{8DC6E241-4EDC-409A-AEFD-766B3B84228F}" name="Add to Summary" dataDxfId="482">
      <calculatedColumnFormula>IF(Table15[[#This Row],[Full Name]]="","",IF(IFERROR(IFERROR(VLOOKUP(Table15[[#This Row],[Full Name]],'Mens League'!B:B,1,FALSE),VLOOKUP(Table15[[#This Row],[Full Name]],'Women''s League'!B:B,1,FALSE)),"NEEDS ADDING")="NEEDS ADDING","NEEDS ADDING","OK"))</calculatedColumnFormula>
    </tableColumn>
    <tableColumn id="10" xr3:uid="{98ABE78D-118E-43F2-86D8-D669373CFC0A}" name="Points" dataDxfId="481">
      <calculatedColumnFormula>IF(Table15[[#This Row],[Position]]="","",IF(Table15[[#This Row],[Rank]]=1,30,IF(Table15[[#This Row],[Rank]]=2,29,IF(Table15[[#This Row],[Rank]]=3,28,IF(Table15[[#This Row],[Rank]]=4,27,IF(Table15[[#This Row],[Rank]]=5,26,IF(Table15[[#This Row],[Rank]]=6,25,IF(Table15[[#This Row],[Rank]]=7,24,IF(Table15[[#This Row],[Rank]]=8,23,IF(Table15[[#This Row],[Rank]]=9,22,IF(Table15[[#This Row],[Rank]]=10,21,IF(Table15[[#This Row],[Rank]]=11,20,IF(Table15[[#This Row],[Rank]]=12,19,IF(Table15[[#This Row],[Rank]]=13,18,IF(Table15[[#This Row],[Rank]]=14,17,IF(Table15[[#This Row],[Rank]]=15,16,IF(Table15[[#This Row],[Rank]]=16,15,IF(Table15[[#This Row],[Rank]]=17,14,IF(Table15[[#This Row],[Rank]]=18,13,IF(Table15[[#This Row],[Rank]]=19,12,IF(Table15[[#This Row],[Rank]]=20,11,IF(Table15[[#This Row],[Rank]]=21,10,IF(Table15[[#This Row],[Rank]]=22,9,IF(Table15[[#This Row],[Rank]]=23,8,IF(Table15[[#This Row],[Rank]]=24,7,IF(Table15[[#This Row],[Rank]]=25,6,IF(Table15[[#This Row],[Rank]]=26,5,IF(Table15[[#This Row],[Rank]]=27,4,IF(Table15[[#This Row],[Rank]]=28,3,IF(Table15[[#This Row],[Rank]]=29,2,IF(Table15[[#This Row],[Rank]]=30,1,0)))))))))))))))))))))))))))))))</calculatedColumnFormula>
    </tableColumn>
    <tableColumn id="9" xr3:uid="{56BBB851-14AB-40CB-94E4-2B88934874FF}" name="Rank" dataDxfId="480">
      <calculatedColumnFormula>IF(Table15[[#This Row],[Category]]="","",IF(Table15[[#This Row],[Category]]="M",COUNTIF($I$2:$I2,"M"),IF(Table15[[#This Row],[Category]]="F",COUNTIF($I$2:$I2,"F"),0)))</calculatedColumnFormula>
    </tableColumn>
    <tableColumn id="2" xr3:uid="{A4890893-10AA-4A85-9EFC-DE1602AA41B5}" name="Position" dataDxfId="479"/>
    <tableColumn id="3" xr3:uid="{A26EB822-5D70-4460-974F-D10462F502BD}" name="Time" dataDxfId="478"/>
    <tableColumn id="4" xr3:uid="{9A0FA9B2-FD58-47F3-90FC-1F50BD08ADB9}" name="Pace" dataDxfId="477"/>
    <tableColumn id="5" xr3:uid="{6B435508-DF5C-4C76-B191-DDCB0622A8B1}" name="Full Name" dataDxfId="476"/>
    <tableColumn id="6" xr3:uid="{A9256A83-2626-4D12-999D-277CC2E955C0}" name="Category" dataDxfId="475"/>
    <tableColumn id="7" xr3:uid="{00C66C97-BAD5-4D0B-B070-7D147445B80B}" name="Column1" dataDxfId="474"/>
    <tableColumn id="8" xr3:uid="{ADE5E674-F8A3-4E24-BFAF-84811814623B}" name="Column2" dataDxfId="473"/>
    <tableColumn id="11" xr3:uid="{7E7AFC16-E9A8-4260-A5F0-86D0023611FA}" name="Column3" dataDxfId="472"/>
    <tableColumn id="13" xr3:uid="{EE393298-DE9A-4B49-B9FC-420153C1A8AD}" name="Column4" dataDxfId="471"/>
    <tableColumn id="14" xr3:uid="{36CF8C02-8640-45B8-B9CE-FC1E9C3BCC5F}" name="Column5" dataDxfId="470"/>
  </tableColumns>
  <tableStyleInfo name="TableStyleMedium9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568AB0C4-6E2E-4119-9D15-C5DCA50CBB3D}" name="Table156" displayName="Table156" ref="A1:N48" totalsRowShown="0" headerRowDxfId="469" dataDxfId="467" headerRowBorderDxfId="468" tableBorderDxfId="466" totalsRowBorderDxfId="465">
  <autoFilter ref="A1:N48" xr:uid="{5D0FAB26-D36A-466A-A089-CDBB90E1DF59}"/>
  <tableColumns count="14">
    <tableColumn id="1" xr3:uid="{B9F0E37B-3479-43DE-812D-E674BD9F17C1}" name="Name" dataDxfId="464">
      <calculatedColumnFormula>Table156[[#This Row],[Full Name]]</calculatedColumnFormula>
    </tableColumn>
    <tableColumn id="12" xr3:uid="{F48400F4-18B8-4573-A649-98E221B40ACB}" name="Add to Summary" dataDxfId="463">
      <calculatedColumnFormula>IF(Table156[[#This Row],[Full Name]]="","",IF(IFERROR(IFERROR(VLOOKUP(Table156[[#This Row],[Full Name]],'Mens League'!B:B,1,FALSE),VLOOKUP(Table156[[#This Row],[Full Name]],'Women''s League'!B:B,1,FALSE)),"NEEDS ADDING")="NEEDS ADDING","NEEDS ADDING","OK"))</calculatedColumnFormula>
    </tableColumn>
    <tableColumn id="10" xr3:uid="{E6478914-E87B-4063-AC38-96334C4C6BFD}" name="Points" dataDxfId="462">
      <calculatedColumnFormula>IF(Table156[[#This Row],[Position]]="","",IF(Table156[[#This Row],[Rank]]=1,30,IF(Table156[[#This Row],[Rank]]=2,29,IF(Table156[[#This Row],[Rank]]=3,28,IF(Table156[[#This Row],[Rank]]=4,27,IF(Table156[[#This Row],[Rank]]=5,26,IF(Table156[[#This Row],[Rank]]=6,25,IF(Table156[[#This Row],[Rank]]=7,24,IF(Table156[[#This Row],[Rank]]=8,23,IF(Table156[[#This Row],[Rank]]=9,22,IF(Table156[[#This Row],[Rank]]=10,21,IF(Table156[[#This Row],[Rank]]=11,20,IF(Table156[[#This Row],[Rank]]=12,19,IF(Table156[[#This Row],[Rank]]=13,18,IF(Table156[[#This Row],[Rank]]=14,17,IF(Table156[[#This Row],[Rank]]=15,16,IF(Table156[[#This Row],[Rank]]=16,15,IF(Table156[[#This Row],[Rank]]=17,14,IF(Table156[[#This Row],[Rank]]=18,13,IF(Table156[[#This Row],[Rank]]=19,12,IF(Table156[[#This Row],[Rank]]=20,11,IF(Table156[[#This Row],[Rank]]=21,10,IF(Table156[[#This Row],[Rank]]=22,9,IF(Table156[[#This Row],[Rank]]=23,8,IF(Table156[[#This Row],[Rank]]=24,7,IF(Table156[[#This Row],[Rank]]=25,6,IF(Table156[[#This Row],[Rank]]=26,5,IF(Table156[[#This Row],[Rank]]=27,4,IF(Table156[[#This Row],[Rank]]=28,3,IF(Table156[[#This Row],[Rank]]=29,2,IF(Table156[[#This Row],[Rank]]=30,1,0)))))))))))))))))))))))))))))))</calculatedColumnFormula>
    </tableColumn>
    <tableColumn id="9" xr3:uid="{64CD77C4-91A3-4ED8-8E2B-1E4B42B29CF4}" name="Rank" dataDxfId="461">
      <calculatedColumnFormula>IF(Table156[[#This Row],[Category]]="","",IF(Table156[[#This Row],[Category]]="M",COUNTIF($I$2:$I2,"M"),IF(Table156[[#This Row],[Category]]="F",COUNTIF($I$2:$I2,"F"),0)))</calculatedColumnFormula>
    </tableColumn>
    <tableColumn id="2" xr3:uid="{F080214B-1AA6-4219-90C5-A8967FDAF8A1}" name="Position" dataDxfId="460"/>
    <tableColumn id="3" xr3:uid="{E89E95BC-5FCB-466D-A0E8-2C2743855165}" name="Time" dataDxfId="459"/>
    <tableColumn id="4" xr3:uid="{D4893258-B542-45F2-BE9A-BA66AA5A751A}" name="Pace" dataDxfId="458"/>
    <tableColumn id="5" xr3:uid="{2169849E-FF15-4836-8C47-50E02E28AD7A}" name="Full Name" dataDxfId="457"/>
    <tableColumn id="6" xr3:uid="{FB3AF221-7880-4C97-9439-789276698E47}" name="Category" dataDxfId="456"/>
    <tableColumn id="7" xr3:uid="{B8E15F44-7993-4279-B88A-15EC2E53C5DE}" name="Column1" dataDxfId="455"/>
    <tableColumn id="8" xr3:uid="{E4058979-EC4D-4FA3-8D2C-E08FCAC15BAE}" name="Column2" dataDxfId="454"/>
    <tableColumn id="11" xr3:uid="{DEB7B41C-BE72-415D-8B7A-0C1AAB67B68B}" name="Column3" dataDxfId="453"/>
    <tableColumn id="13" xr3:uid="{A8DEB88F-62B4-499A-82C0-E6D522DE41C9}" name="Column4" dataDxfId="452"/>
    <tableColumn id="14" xr3:uid="{09F0D9B9-6F70-4E79-B406-685D3FFEDE33}" name="Column5" dataDxfId="451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3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4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5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6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7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8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9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0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1.xml"/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2.xml"/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3.xml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4.xml"/><Relationship Id="rId1" Type="http://schemas.openxmlformats.org/officeDocument/2006/relationships/printerSettings" Target="../printerSettings/printerSettings23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5.xml"/><Relationship Id="rId1" Type="http://schemas.openxmlformats.org/officeDocument/2006/relationships/printerSettings" Target="../printerSettings/printerSettings24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6.xml"/><Relationship Id="rId1" Type="http://schemas.openxmlformats.org/officeDocument/2006/relationships/printerSettings" Target="../printerSettings/printerSettings25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7.xml"/><Relationship Id="rId1" Type="http://schemas.openxmlformats.org/officeDocument/2006/relationships/printerSettings" Target="../printerSettings/printerSettings26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8.xml"/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9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0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330538-BC4E-427C-9811-ED5E11AE662E}">
  <sheetPr>
    <tabColor rgb="FFFFFF00"/>
  </sheetPr>
  <dimension ref="B1:J55"/>
  <sheetViews>
    <sheetView showGridLines="0" tabSelected="1" workbookViewId="0">
      <selection activeCell="B54" sqref="B54"/>
    </sheetView>
  </sheetViews>
  <sheetFormatPr defaultRowHeight="14.4" x14ac:dyDescent="0.3"/>
  <cols>
    <col min="2" max="2" width="23.88671875" customWidth="1"/>
    <col min="3" max="5" width="7.6640625" customWidth="1"/>
    <col min="7" max="7" width="23.33203125" bestFit="1" customWidth="1"/>
    <col min="8" max="10" width="7.6640625" customWidth="1"/>
  </cols>
  <sheetData>
    <row r="1" spans="2:10" ht="15" thickBot="1" x14ac:dyDescent="0.35"/>
    <row r="2" spans="2:10" ht="66" customHeight="1" thickBot="1" x14ac:dyDescent="0.35">
      <c r="B2" s="5" t="s">
        <v>0</v>
      </c>
      <c r="C2" s="6" t="s">
        <v>18</v>
      </c>
      <c r="D2" s="6" t="s">
        <v>32</v>
      </c>
      <c r="E2" s="7" t="s">
        <v>31</v>
      </c>
      <c r="G2" s="5" t="s">
        <v>0</v>
      </c>
      <c r="H2" s="6" t="s">
        <v>18</v>
      </c>
      <c r="I2" s="6" t="s">
        <v>32</v>
      </c>
      <c r="J2" s="7" t="s">
        <v>31</v>
      </c>
    </row>
    <row r="3" spans="2:10" x14ac:dyDescent="0.3">
      <c r="B3" s="37" t="str">
        <f ca="1">IFERROR(VLOOKUP($C3,'Women''s League'!$A:$E,2,FALSE),"NA")</f>
        <v>JEFFERY, Helen</v>
      </c>
      <c r="C3" s="35">
        <v>1</v>
      </c>
      <c r="D3" s="35">
        <f ca="1">IFERROR(VLOOKUP($C3,'Women''s League'!$A:$E,4,FALSE),"NA")</f>
        <v>4</v>
      </c>
      <c r="E3" s="36">
        <f ca="1">IFERROR(VLOOKUP($C3,'Women''s League'!$A:$E,5,FALSE),"NA")</f>
        <v>123</v>
      </c>
      <c r="G3" s="37" t="str">
        <f ca="1">IFERROR(VLOOKUP($H3,'Mens League'!$A:$E,2,FALSE),"NA")</f>
        <v>CODD, Paul</v>
      </c>
      <c r="H3" s="35">
        <v>1</v>
      </c>
      <c r="I3" s="35">
        <f ca="1">IFERROR(VLOOKUP($H3,'Mens League'!$A:$E,4,FALSE),"NA")</f>
        <v>5</v>
      </c>
      <c r="J3" s="36">
        <f ca="1">IFERROR(VLOOKUP($H3,'Mens League'!$A:$E,5,FALSE),"NA")</f>
        <v>139</v>
      </c>
    </row>
    <row r="4" spans="2:10" x14ac:dyDescent="0.3">
      <c r="B4" s="40" t="str">
        <f ca="1">IFERROR(VLOOKUP($C4,'Women''s League'!$A:$E,2,FALSE),"NA")</f>
        <v>MALONE, Sarah</v>
      </c>
      <c r="C4" s="54">
        <v>2</v>
      </c>
      <c r="D4" s="54">
        <f ca="1">IFERROR(VLOOKUP($C4,'Women''s League'!$A:$E,4,FALSE),"NA")</f>
        <v>4</v>
      </c>
      <c r="E4" s="41">
        <f ca="1">IFERROR(VLOOKUP($C4,'Women''s League'!$A:$E,5,FALSE),"NA")</f>
        <v>102</v>
      </c>
      <c r="G4" s="40" t="str">
        <f ca="1">IFERROR(VLOOKUP($H4,'Mens League'!$A:$E,2,FALSE),"NA")</f>
        <v>BAILEY, Andrew</v>
      </c>
      <c r="H4" s="54">
        <v>2</v>
      </c>
      <c r="I4" s="54">
        <f ca="1">IFERROR(VLOOKUP($H4,'Mens League'!$A:$E,4,FALSE),"NA")</f>
        <v>5</v>
      </c>
      <c r="J4" s="41">
        <f ca="1">IFERROR(VLOOKUP($H4,'Mens League'!$A:$E,5,FALSE),"NA")</f>
        <v>127</v>
      </c>
    </row>
    <row r="5" spans="2:10" x14ac:dyDescent="0.3">
      <c r="B5" s="42" t="str">
        <f ca="1">IFERROR(VLOOKUP($C5,'Women''s League'!$A:$E,2,FALSE),"NA")</f>
        <v>SIDANI, Bethany</v>
      </c>
      <c r="C5" s="55">
        <v>3</v>
      </c>
      <c r="D5" s="55">
        <f ca="1">IFERROR(VLOOKUP($C5,'Women''s League'!$A:$E,4,FALSE),"NA")</f>
        <v>3</v>
      </c>
      <c r="E5" s="43">
        <f ca="1">IFERROR(VLOOKUP($C5,'Women''s League'!$A:$E,5,FALSE),"NA")</f>
        <v>93</v>
      </c>
      <c r="G5" s="42" t="str">
        <f ca="1">IFERROR(VLOOKUP($H5,'Mens League'!$A:$E,2,FALSE),"NA")</f>
        <v>SIDANI, Ramzi</v>
      </c>
      <c r="H5" s="55">
        <v>3</v>
      </c>
      <c r="I5" s="55">
        <f ca="1">IFERROR(VLOOKUP($H5,'Mens League'!$A:$E,4,FALSE),"NA")</f>
        <v>4</v>
      </c>
      <c r="J5" s="43">
        <f ca="1">IFERROR(VLOOKUP($H5,'Mens League'!$A:$E,5,FALSE),"NA")</f>
        <v>127</v>
      </c>
    </row>
    <row r="6" spans="2:10" x14ac:dyDescent="0.3">
      <c r="B6" s="38" t="str">
        <f ca="1">IFERROR(VLOOKUP($C6,'Women''s League'!$A:$E,2,FALSE),"NA")</f>
        <v>SMITH, Victoria</v>
      </c>
      <c r="C6" s="53">
        <v>4</v>
      </c>
      <c r="D6" s="53">
        <f ca="1">IFERROR(VLOOKUP($C6,'Women''s League'!$A:$E,4,FALSE),"NA")</f>
        <v>3</v>
      </c>
      <c r="E6" s="8">
        <f ca="1">IFERROR(VLOOKUP($C6,'Women''s League'!$A:$E,5,FALSE),"NA")</f>
        <v>89</v>
      </c>
      <c r="G6" s="38" t="str">
        <f ca="1">IFERROR(VLOOKUP($H6,'Mens League'!$A:$E,2,FALSE),"NA")</f>
        <v>COULTON, Shaun</v>
      </c>
      <c r="H6" s="53">
        <v>4</v>
      </c>
      <c r="I6" s="53">
        <f ca="1">IFERROR(VLOOKUP($H6,'Mens League'!$A:$E,4,FALSE),"NA")</f>
        <v>4</v>
      </c>
      <c r="J6" s="8">
        <f ca="1">IFERROR(VLOOKUP($H6,'Mens League'!$A:$E,5,FALSE),"NA")</f>
        <v>114</v>
      </c>
    </row>
    <row r="7" spans="2:10" x14ac:dyDescent="0.3">
      <c r="B7" s="38" t="str">
        <f ca="1">IFERROR(VLOOKUP($C7,'Women''s League'!$A:$E,2,FALSE),"NA")</f>
        <v>CASTLE, Lauren</v>
      </c>
      <c r="C7" s="53">
        <v>5</v>
      </c>
      <c r="D7" s="53">
        <f ca="1">IFERROR(VLOOKUP($C7,'Women''s League'!$A:$E,4,FALSE),"NA")</f>
        <v>3</v>
      </c>
      <c r="E7" s="8">
        <f ca="1">IFERROR(VLOOKUP($C7,'Women''s League'!$A:$E,5,FALSE),"NA")</f>
        <v>89</v>
      </c>
      <c r="G7" s="38" t="str">
        <f ca="1">IFERROR(VLOOKUP($H7,'Mens League'!$A:$E,2,FALSE),"NA")</f>
        <v>ALLSOP, Andrew</v>
      </c>
      <c r="H7" s="53">
        <v>5</v>
      </c>
      <c r="I7" s="53">
        <f ca="1">IFERROR(VLOOKUP($H7,'Mens League'!$A:$E,4,FALSE),"NA")</f>
        <v>4</v>
      </c>
      <c r="J7" s="8">
        <f ca="1">IFERROR(VLOOKUP($H7,'Mens League'!$A:$E,5,FALSE),"NA")</f>
        <v>99</v>
      </c>
    </row>
    <row r="8" spans="2:10" x14ac:dyDescent="0.3">
      <c r="B8" s="38" t="str">
        <f ca="1">IFERROR(VLOOKUP($C8,'Women''s League'!$A:$E,2,FALSE),"NA")</f>
        <v>BLACKWELL, Antonia</v>
      </c>
      <c r="C8" s="53">
        <v>6</v>
      </c>
      <c r="D8" s="53">
        <f ca="1">IFERROR(VLOOKUP($C8,'Women''s League'!$A:$E,4,FALSE),"NA")</f>
        <v>3</v>
      </c>
      <c r="E8" s="8">
        <f ca="1">IFERROR(VLOOKUP($C8,'Women''s League'!$A:$E,5,FALSE),"NA")</f>
        <v>89</v>
      </c>
      <c r="G8" s="38" t="str">
        <f ca="1">IFERROR(VLOOKUP($H8,'Mens League'!$A:$E,2,FALSE),"NA")</f>
        <v>PARKER, Mark</v>
      </c>
      <c r="H8" s="53">
        <v>6</v>
      </c>
      <c r="I8" s="53">
        <f ca="1">IFERROR(VLOOKUP($H8,'Mens League'!$A:$E,4,FALSE),"NA")</f>
        <v>3</v>
      </c>
      <c r="J8" s="8">
        <f ca="1">IFERROR(VLOOKUP($H8,'Mens League'!$A:$E,5,FALSE),"NA")</f>
        <v>98</v>
      </c>
    </row>
    <row r="9" spans="2:10" x14ac:dyDescent="0.3">
      <c r="B9" s="38" t="str">
        <f ca="1">IFERROR(VLOOKUP($C9,'Women''s League'!$A:$E,2,FALSE),"NA")</f>
        <v>HOPE, Jenny</v>
      </c>
      <c r="C9" s="53">
        <v>7</v>
      </c>
      <c r="D9" s="53">
        <f ca="1">IFERROR(VLOOKUP($C9,'Women''s League'!$A:$E,4,FALSE),"NA")</f>
        <v>3</v>
      </c>
      <c r="E9" s="8">
        <f ca="1">IFERROR(VLOOKUP($C9,'Women''s League'!$A:$E,5,FALSE),"NA")</f>
        <v>75</v>
      </c>
      <c r="G9" s="38" t="str">
        <f ca="1">IFERROR(VLOOKUP($H9,'Mens League'!$A:$E,2,FALSE),"NA")</f>
        <v>YEOMANS, Martin</v>
      </c>
      <c r="H9" s="53">
        <v>7</v>
      </c>
      <c r="I9" s="53">
        <f ca="1">IFERROR(VLOOKUP($H9,'Mens League'!$A:$E,4,FALSE),"NA")</f>
        <v>5</v>
      </c>
      <c r="J9" s="8">
        <f ca="1">IFERROR(VLOOKUP($H9,'Mens League'!$A:$E,5,FALSE),"NA")</f>
        <v>96</v>
      </c>
    </row>
    <row r="10" spans="2:10" x14ac:dyDescent="0.3">
      <c r="B10" s="38" t="str">
        <f ca="1">IFERROR(VLOOKUP($C10,'Women''s League'!$A:$E,2,FALSE),"NA")</f>
        <v>TOWLE, Grania</v>
      </c>
      <c r="C10" s="53">
        <v>8</v>
      </c>
      <c r="D10" s="53">
        <f ca="1">IFERROR(VLOOKUP($C10,'Women''s League'!$A:$E,4,FALSE),"NA")</f>
        <v>3</v>
      </c>
      <c r="E10" s="8">
        <f ca="1">IFERROR(VLOOKUP($C10,'Women''s League'!$A:$E,5,FALSE),"NA")</f>
        <v>72</v>
      </c>
      <c r="G10" s="38" t="str">
        <f ca="1">IFERROR(VLOOKUP($H10,'Mens League'!$A:$E,2,FALSE),"NA")</f>
        <v>WIDEMAN, Oliver</v>
      </c>
      <c r="H10" s="53">
        <v>8</v>
      </c>
      <c r="I10" s="53">
        <f ca="1">IFERROR(VLOOKUP($H10,'Mens League'!$A:$E,4,FALSE),"NA")</f>
        <v>3</v>
      </c>
      <c r="J10" s="8">
        <f ca="1">IFERROR(VLOOKUP($H10,'Mens League'!$A:$E,5,FALSE),"NA")</f>
        <v>96</v>
      </c>
    </row>
    <row r="11" spans="2:10" x14ac:dyDescent="0.3">
      <c r="B11" s="38" t="str">
        <f ca="1">IFERROR(VLOOKUP($C11,'Women''s League'!$A:$E,2,FALSE),"NA")</f>
        <v>PARKER, Emily</v>
      </c>
      <c r="C11" s="53">
        <v>9</v>
      </c>
      <c r="D11" s="53">
        <f ca="1">IFERROR(VLOOKUP($C11,'Women''s League'!$A:$E,4,FALSE),"NA")</f>
        <v>2</v>
      </c>
      <c r="E11" s="8">
        <f ca="1">IFERROR(VLOOKUP($C11,'Women''s League'!$A:$E,5,FALSE),"NA")</f>
        <v>66</v>
      </c>
      <c r="G11" s="38" t="str">
        <f ca="1">IFERROR(VLOOKUP($H11,'Mens League'!$A:$E,2,FALSE),"NA")</f>
        <v>BLAND, Damon</v>
      </c>
      <c r="H11" s="53">
        <v>9</v>
      </c>
      <c r="I11" s="53">
        <f ca="1">IFERROR(VLOOKUP($H11,'Mens League'!$A:$E,4,FALSE),"NA")</f>
        <v>4</v>
      </c>
      <c r="J11" s="8">
        <f ca="1">IFERROR(VLOOKUP($H11,'Mens League'!$A:$E,5,FALSE),"NA")</f>
        <v>94</v>
      </c>
    </row>
    <row r="12" spans="2:10" x14ac:dyDescent="0.3">
      <c r="B12" s="38" t="str">
        <f ca="1">IFERROR(VLOOKUP($C12,'Women''s League'!$A:$E,2,FALSE),"NA")</f>
        <v>WIDEMAN, Emily</v>
      </c>
      <c r="C12" s="53">
        <v>10</v>
      </c>
      <c r="D12" s="53">
        <f ca="1">IFERROR(VLOOKUP($C12,'Women''s League'!$A:$E,4,FALSE),"NA")</f>
        <v>2</v>
      </c>
      <c r="E12" s="8">
        <f ca="1">IFERROR(VLOOKUP($C12,'Women''s League'!$A:$E,5,FALSE),"NA")</f>
        <v>66</v>
      </c>
      <c r="G12" s="38" t="str">
        <f ca="1">IFERROR(VLOOKUP($H12,'Mens League'!$A:$E,2,FALSE),"NA")</f>
        <v>DUNNING, Phil</v>
      </c>
      <c r="H12" s="53">
        <v>10</v>
      </c>
      <c r="I12" s="53">
        <f ca="1">IFERROR(VLOOKUP($H12,'Mens League'!$A:$E,4,FALSE),"NA")</f>
        <v>3</v>
      </c>
      <c r="J12" s="8">
        <f ca="1">IFERROR(VLOOKUP($H12,'Mens League'!$A:$E,5,FALSE),"NA")</f>
        <v>93</v>
      </c>
    </row>
    <row r="13" spans="2:10" x14ac:dyDescent="0.3">
      <c r="B13" s="38" t="str">
        <f ca="1">IFERROR(VLOOKUP($C13,'Women''s League'!$A:$E,2,FALSE),"NA")</f>
        <v>ALLSOP, Lucy</v>
      </c>
      <c r="C13" s="53">
        <v>11</v>
      </c>
      <c r="D13" s="53">
        <f ca="1">IFERROR(VLOOKUP($C13,'Women''s League'!$A:$E,4,FALSE),"NA")</f>
        <v>2</v>
      </c>
      <c r="E13" s="8">
        <f ca="1">IFERROR(VLOOKUP($C13,'Women''s League'!$A:$E,5,FALSE),"NA")</f>
        <v>62</v>
      </c>
      <c r="G13" s="38" t="str">
        <f ca="1">IFERROR(VLOOKUP($H13,'Mens League'!$A:$E,2,FALSE),"NA")</f>
        <v>GILES, George</v>
      </c>
      <c r="H13" s="53">
        <v>11</v>
      </c>
      <c r="I13" s="53">
        <f ca="1">IFERROR(VLOOKUP($H13,'Mens League'!$A:$E,4,FALSE),"NA")</f>
        <v>3</v>
      </c>
      <c r="J13" s="8">
        <f ca="1">IFERROR(VLOOKUP($H13,'Mens League'!$A:$E,5,FALSE),"NA")</f>
        <v>88</v>
      </c>
    </row>
    <row r="14" spans="2:10" x14ac:dyDescent="0.3">
      <c r="B14" s="38" t="str">
        <f ca="1">IFERROR(VLOOKUP($C14,'Women''s League'!$A:$E,2,FALSE),"NA")</f>
        <v>BULL, Sarah</v>
      </c>
      <c r="C14" s="53">
        <v>12</v>
      </c>
      <c r="D14" s="53">
        <f ca="1">IFERROR(VLOOKUP($C14,'Women''s League'!$A:$E,4,FALSE),"NA")</f>
        <v>2</v>
      </c>
      <c r="E14" s="8">
        <f ca="1">IFERROR(VLOOKUP($C14,'Women''s League'!$A:$E,5,FALSE),"NA")</f>
        <v>56</v>
      </c>
      <c r="G14" s="38" t="str">
        <f ca="1">IFERROR(VLOOKUP($H14,'Mens League'!$A:$E,2,FALSE),"NA")</f>
        <v>BASS, Josh</v>
      </c>
      <c r="H14" s="53">
        <v>12</v>
      </c>
      <c r="I14" s="53">
        <f ca="1">IFERROR(VLOOKUP($H14,'Mens League'!$A:$E,4,FALSE),"NA")</f>
        <v>4</v>
      </c>
      <c r="J14" s="8">
        <f ca="1">IFERROR(VLOOKUP($H14,'Mens League'!$A:$E,5,FALSE),"NA")</f>
        <v>85</v>
      </c>
    </row>
    <row r="15" spans="2:10" x14ac:dyDescent="0.3">
      <c r="B15" s="38" t="str">
        <f ca="1">IFERROR(VLOOKUP($C15,'Women''s League'!$A:$E,2,FALSE),"NA")</f>
        <v>WILKINSON, Verity</v>
      </c>
      <c r="C15" s="53">
        <v>13</v>
      </c>
      <c r="D15" s="53">
        <f ca="1">IFERROR(VLOOKUP($C15,'Women''s League'!$A:$E,4,FALSE),"NA")</f>
        <v>2</v>
      </c>
      <c r="E15" s="8">
        <f ca="1">IFERROR(VLOOKUP($C15,'Women''s League'!$A:$E,5,FALSE),"NA")</f>
        <v>56</v>
      </c>
      <c r="G15" s="38" t="str">
        <f ca="1">IFERROR(VLOOKUP($H15,'Mens League'!$A:$E,2,FALSE),"NA")</f>
        <v>BOTTRILL, Andrew</v>
      </c>
      <c r="H15" s="53">
        <v>13</v>
      </c>
      <c r="I15" s="53">
        <f ca="1">IFERROR(VLOOKUP($H15,'Mens League'!$A:$E,4,FALSE),"NA")</f>
        <v>3</v>
      </c>
      <c r="J15" s="8">
        <f ca="1">IFERROR(VLOOKUP($H15,'Mens League'!$A:$E,5,FALSE),"NA")</f>
        <v>69</v>
      </c>
    </row>
    <row r="16" spans="2:10" x14ac:dyDescent="0.3">
      <c r="B16" s="38" t="str">
        <f ca="1">IFERROR(VLOOKUP($C16,'Women''s League'!$A:$E,2,FALSE),"NA")</f>
        <v>WATKINS, Catherine</v>
      </c>
      <c r="C16" s="53">
        <v>14</v>
      </c>
      <c r="D16" s="53">
        <f ca="1">IFERROR(VLOOKUP($C16,'Women''s League'!$A:$E,4,FALSE),"NA")</f>
        <v>2</v>
      </c>
      <c r="E16" s="8">
        <f ca="1">IFERROR(VLOOKUP($C16,'Women''s League'!$A:$E,5,FALSE),"NA")</f>
        <v>56</v>
      </c>
      <c r="G16" s="38" t="str">
        <f ca="1">IFERROR(VLOOKUP($H16,'Mens League'!$A:$E,2,FALSE),"NA")</f>
        <v>BRADFORD, Mark</v>
      </c>
      <c r="H16" s="53">
        <v>14</v>
      </c>
      <c r="I16" s="53">
        <f ca="1">IFERROR(VLOOKUP($H16,'Mens League'!$A:$E,4,FALSE),"NA")</f>
        <v>3</v>
      </c>
      <c r="J16" s="8">
        <f ca="1">IFERROR(VLOOKUP($H16,'Mens League'!$A:$E,5,FALSE),"NA")</f>
        <v>66</v>
      </c>
    </row>
    <row r="17" spans="2:10" x14ac:dyDescent="0.3">
      <c r="B17" s="38" t="str">
        <f ca="1">IFERROR(VLOOKUP($C17,'Women''s League'!$A:$E,2,FALSE),"NA")</f>
        <v>WHITWORTH, Paula</v>
      </c>
      <c r="C17" s="53">
        <v>15</v>
      </c>
      <c r="D17" s="53">
        <f ca="1">IFERROR(VLOOKUP($C17,'Women''s League'!$A:$E,4,FALSE),"NA")</f>
        <v>2</v>
      </c>
      <c r="E17" s="8">
        <f ca="1">IFERROR(VLOOKUP($C17,'Women''s League'!$A:$E,5,FALSE),"NA")</f>
        <v>53</v>
      </c>
      <c r="G17" s="38" t="str">
        <f ca="1">IFERROR(VLOOKUP($H17,'Mens League'!$A:$E,2,FALSE),"NA")</f>
        <v>WIDEMAN, Karl</v>
      </c>
      <c r="H17" s="53">
        <v>15</v>
      </c>
      <c r="I17" s="53">
        <f ca="1">IFERROR(VLOOKUP($H17,'Mens League'!$A:$E,4,FALSE),"NA")</f>
        <v>2</v>
      </c>
      <c r="J17" s="8">
        <f ca="1">IFERROR(VLOOKUP($H17,'Mens League'!$A:$E,5,FALSE),"NA")</f>
        <v>64</v>
      </c>
    </row>
    <row r="18" spans="2:10" x14ac:dyDescent="0.3">
      <c r="B18" s="38" t="str">
        <f ca="1">IFERROR(VLOOKUP($C18,'Women''s League'!$A:$E,2,FALSE),"NA")</f>
        <v>TURNER, Sophie</v>
      </c>
      <c r="C18" s="53">
        <v>16</v>
      </c>
      <c r="D18" s="53">
        <f ca="1">IFERROR(VLOOKUP($C18,'Women''s League'!$A:$E,4,FALSE),"NA")</f>
        <v>2</v>
      </c>
      <c r="E18" s="8">
        <f ca="1">IFERROR(VLOOKUP($C18,'Women''s League'!$A:$E,5,FALSE),"NA")</f>
        <v>52</v>
      </c>
      <c r="G18" s="38" t="str">
        <f ca="1">IFERROR(VLOOKUP($H18,'Mens League'!$A:$E,2,FALSE),"NA")</f>
        <v>BLADON-COPE, Daniel</v>
      </c>
      <c r="H18" s="53">
        <v>16</v>
      </c>
      <c r="I18" s="53">
        <f ca="1">IFERROR(VLOOKUP($H18,'Mens League'!$A:$E,4,FALSE),"NA")</f>
        <v>2</v>
      </c>
      <c r="J18" s="8">
        <f ca="1">IFERROR(VLOOKUP($H18,'Mens League'!$A:$E,5,FALSE),"NA")</f>
        <v>62</v>
      </c>
    </row>
    <row r="19" spans="2:10" x14ac:dyDescent="0.3">
      <c r="B19" s="38" t="str">
        <f ca="1">IFERROR(VLOOKUP($C19,'Women''s League'!$A:$E,2,FALSE),"NA")</f>
        <v>CODD, Sarah</v>
      </c>
      <c r="C19" s="53">
        <v>17</v>
      </c>
      <c r="D19" s="53">
        <f ca="1">IFERROR(VLOOKUP($C19,'Women''s League'!$A:$E,4,FALSE),"NA")</f>
        <v>2</v>
      </c>
      <c r="E19" s="8">
        <f ca="1">IFERROR(VLOOKUP($C19,'Women''s League'!$A:$E,5,FALSE),"NA")</f>
        <v>48</v>
      </c>
      <c r="G19" s="38" t="str">
        <f ca="1">IFERROR(VLOOKUP($H19,'Mens League'!$A:$E,2,FALSE),"NA")</f>
        <v>BROWN, Jamie</v>
      </c>
      <c r="H19" s="53">
        <v>17</v>
      </c>
      <c r="I19" s="53">
        <f ca="1">IFERROR(VLOOKUP($H19,'Mens League'!$A:$E,4,FALSE),"NA")</f>
        <v>2</v>
      </c>
      <c r="J19" s="8">
        <f ca="1">IFERROR(VLOOKUP($H19,'Mens League'!$A:$E,5,FALSE),"NA")</f>
        <v>58</v>
      </c>
    </row>
    <row r="20" spans="2:10" x14ac:dyDescent="0.3">
      <c r="B20" s="38" t="str">
        <f ca="1">IFERROR(VLOOKUP($C20,'Women''s League'!$A:$E,2,FALSE),"NA")</f>
        <v>MONAGHAN, Amelia</v>
      </c>
      <c r="C20" s="53">
        <v>18</v>
      </c>
      <c r="D20" s="53">
        <f ca="1">IFERROR(VLOOKUP($C20,'Women''s League'!$A:$E,4,FALSE),"NA")</f>
        <v>1</v>
      </c>
      <c r="E20" s="8">
        <f ca="1">IFERROR(VLOOKUP($C20,'Women''s League'!$A:$E,5,FALSE),"NA")</f>
        <v>33</v>
      </c>
      <c r="G20" s="38" t="str">
        <f ca="1">IFERROR(VLOOKUP($H20,'Mens League'!$A:$E,2,FALSE),"NA")</f>
        <v>MAY, Rupert</v>
      </c>
      <c r="H20" s="53">
        <v>18</v>
      </c>
      <c r="I20" s="53">
        <f ca="1">IFERROR(VLOOKUP($H20,'Mens League'!$A:$E,4,FALSE),"NA")</f>
        <v>2</v>
      </c>
      <c r="J20" s="8">
        <f ca="1">IFERROR(VLOOKUP($H20,'Mens League'!$A:$E,5,FALSE),"NA")</f>
        <v>58</v>
      </c>
    </row>
    <row r="21" spans="2:10" x14ac:dyDescent="0.3">
      <c r="B21" s="38" t="str">
        <f ca="1">IFERROR(VLOOKUP($C21,'Women''s League'!$A:$E,2,FALSE),"NA")</f>
        <v>LAWLESS, Sandra</v>
      </c>
      <c r="C21" s="53">
        <v>19</v>
      </c>
      <c r="D21" s="53">
        <f ca="1">IFERROR(VLOOKUP($C21,'Women''s League'!$A:$E,4,FALSE),"NA")</f>
        <v>1</v>
      </c>
      <c r="E21" s="8">
        <f ca="1">IFERROR(VLOOKUP($C21,'Women''s League'!$A:$E,5,FALSE),"NA")</f>
        <v>32</v>
      </c>
      <c r="G21" s="38" t="str">
        <f ca="1">IFERROR(VLOOKUP($H21,'Mens League'!$A:$E,2,FALSE),"NA")</f>
        <v>BLADON-COPE, Jordan</v>
      </c>
      <c r="H21" s="53">
        <v>19</v>
      </c>
      <c r="I21" s="53">
        <f ca="1">IFERROR(VLOOKUP($H21,'Mens League'!$A:$E,4,FALSE),"NA")</f>
        <v>2</v>
      </c>
      <c r="J21" s="8">
        <f ca="1">IFERROR(VLOOKUP($H21,'Mens League'!$A:$E,5,FALSE),"NA")</f>
        <v>54</v>
      </c>
    </row>
    <row r="22" spans="2:10" x14ac:dyDescent="0.3">
      <c r="B22" s="38" t="str">
        <f ca="1">IFERROR(VLOOKUP($C22,'Women''s League'!$A:$E,2,FALSE),"NA")</f>
        <v>WOOD, Clare</v>
      </c>
      <c r="C22" s="53">
        <v>20</v>
      </c>
      <c r="D22" s="53">
        <f ca="1">IFERROR(VLOOKUP($C22,'Women''s League'!$A:$E,4,FALSE),"NA")</f>
        <v>1</v>
      </c>
      <c r="E22" s="8">
        <f ca="1">IFERROR(VLOOKUP($C22,'Women''s League'!$A:$E,5,FALSE),"NA")</f>
        <v>32</v>
      </c>
      <c r="G22" s="38" t="str">
        <f ca="1">IFERROR(VLOOKUP($H22,'Mens League'!$A:$E,2,FALSE),"NA")</f>
        <v>STURLA, Tim</v>
      </c>
      <c r="H22" s="53">
        <v>20</v>
      </c>
      <c r="I22" s="53">
        <f ca="1">IFERROR(VLOOKUP($H22,'Mens League'!$A:$E,4,FALSE),"NA")</f>
        <v>3</v>
      </c>
      <c r="J22" s="8">
        <f ca="1">IFERROR(VLOOKUP($H22,'Mens League'!$A:$E,5,FALSE),"NA")</f>
        <v>53</v>
      </c>
    </row>
    <row r="23" spans="2:10" x14ac:dyDescent="0.3">
      <c r="B23" s="38" t="str">
        <f ca="1">IFERROR(VLOOKUP($C23,'Women''s League'!$A:$E,2,FALSE),"NA")</f>
        <v>BENNION, Nancy</v>
      </c>
      <c r="C23" s="53">
        <v>21</v>
      </c>
      <c r="D23" s="53">
        <f ca="1">IFERROR(VLOOKUP($C23,'Women''s League'!$A:$E,4,FALSE),"NA")</f>
        <v>1</v>
      </c>
      <c r="E23" s="8">
        <f ca="1">IFERROR(VLOOKUP($C23,'Women''s League'!$A:$E,5,FALSE),"NA")</f>
        <v>31</v>
      </c>
      <c r="G23" s="38" t="str">
        <f ca="1">IFERROR(VLOOKUP($H23,'Mens League'!$A:$E,2,FALSE),"NA")</f>
        <v>BARNES, Louis</v>
      </c>
      <c r="H23" s="53">
        <v>21</v>
      </c>
      <c r="I23" s="53">
        <f ca="1">IFERROR(VLOOKUP($H23,'Mens League'!$A:$E,4,FALSE),"NA")</f>
        <v>2</v>
      </c>
      <c r="J23" s="8">
        <f ca="1">IFERROR(VLOOKUP($H23,'Mens League'!$A:$E,5,FALSE),"NA")</f>
        <v>50</v>
      </c>
    </row>
    <row r="24" spans="2:10" x14ac:dyDescent="0.3">
      <c r="B24" s="38" t="str">
        <f ca="1">IFERROR(VLOOKUP($C24,'Women''s League'!$A:$E,2,FALSE),"NA")</f>
        <v>MUMMERY, Ismay</v>
      </c>
      <c r="C24" s="53">
        <v>22</v>
      </c>
      <c r="D24" s="53">
        <f ca="1">IFERROR(VLOOKUP($C24,'Women''s League'!$A:$E,4,FALSE),"NA")</f>
        <v>1</v>
      </c>
      <c r="E24" s="8">
        <f ca="1">IFERROR(VLOOKUP($C24,'Women''s League'!$A:$E,5,FALSE),"NA")</f>
        <v>28</v>
      </c>
      <c r="G24" s="38" t="str">
        <f ca="1">IFERROR(VLOOKUP($H24,'Mens League'!$A:$E,2,FALSE),"NA")</f>
        <v>BARON, Keith</v>
      </c>
      <c r="H24" s="53">
        <v>22</v>
      </c>
      <c r="I24" s="53">
        <f ca="1">IFERROR(VLOOKUP($H24,'Mens League'!$A:$E,4,FALSE),"NA")</f>
        <v>3</v>
      </c>
      <c r="J24" s="8">
        <f ca="1">IFERROR(VLOOKUP($H24,'Mens League'!$A:$E,5,FALSE),"NA")</f>
        <v>50</v>
      </c>
    </row>
    <row r="25" spans="2:10" x14ac:dyDescent="0.3">
      <c r="B25" s="38" t="str">
        <f ca="1">IFERROR(VLOOKUP($C25,'Women''s League'!$A:$E,2,FALSE),"NA")</f>
        <v>TAIT, Susan</v>
      </c>
      <c r="C25" s="53">
        <v>23</v>
      </c>
      <c r="D25" s="53">
        <f ca="1">IFERROR(VLOOKUP($C25,'Women''s League'!$A:$E,4,FALSE),"NA")</f>
        <v>1</v>
      </c>
      <c r="E25" s="8">
        <f ca="1">IFERROR(VLOOKUP($C25,'Women''s League'!$A:$E,5,FALSE),"NA")</f>
        <v>28</v>
      </c>
      <c r="G25" s="38" t="str">
        <f ca="1">IFERROR(VLOOKUP($H25,'Mens League'!$A:$E,2,FALSE),"NA")</f>
        <v>BOLTON, Ian</v>
      </c>
      <c r="H25" s="53">
        <v>23</v>
      </c>
      <c r="I25" s="53">
        <f ca="1">IFERROR(VLOOKUP($H25,'Mens League'!$A:$E,4,FALSE),"NA")</f>
        <v>2</v>
      </c>
      <c r="J25" s="8">
        <f ca="1">IFERROR(VLOOKUP($H25,'Mens League'!$A:$E,5,FALSE),"NA")</f>
        <v>50</v>
      </c>
    </row>
    <row r="26" spans="2:10" x14ac:dyDescent="0.3">
      <c r="B26" s="38" t="str">
        <f ca="1">IFERROR(VLOOKUP($C26,'Women''s League'!$A:$E,2,FALSE),"NA")</f>
        <v>ASHTON, Mindy</v>
      </c>
      <c r="C26" s="53">
        <v>24</v>
      </c>
      <c r="D26" s="53">
        <f ca="1">IFERROR(VLOOKUP($C26,'Women''s League'!$A:$E,4,FALSE),"NA")</f>
        <v>1</v>
      </c>
      <c r="E26" s="8">
        <f ca="1">IFERROR(VLOOKUP($C26,'Women''s League'!$A:$E,5,FALSE),"NA")</f>
        <v>27</v>
      </c>
      <c r="G26" s="38" t="str">
        <f ca="1">IFERROR(VLOOKUP($H26,'Mens League'!$A:$E,2,FALSE),"NA")</f>
        <v>COLE, Jonathan</v>
      </c>
      <c r="H26" s="53">
        <v>24</v>
      </c>
      <c r="I26" s="53">
        <f ca="1">IFERROR(VLOOKUP($H26,'Mens League'!$A:$E,4,FALSE),"NA")</f>
        <v>2</v>
      </c>
      <c r="J26" s="8">
        <f ca="1">IFERROR(VLOOKUP($H26,'Mens League'!$A:$E,5,FALSE),"NA")</f>
        <v>42</v>
      </c>
    </row>
    <row r="27" spans="2:10" x14ac:dyDescent="0.3">
      <c r="B27" s="38" t="str">
        <f ca="1">IFERROR(VLOOKUP($C27,'Women''s League'!$A:$E,2,FALSE),"NA")</f>
        <v>ARCHER, Abby</v>
      </c>
      <c r="C27" s="53">
        <v>25</v>
      </c>
      <c r="D27" s="53">
        <f ca="1">IFERROR(VLOOKUP($C27,'Women''s League'!$A:$E,4,FALSE),"NA")</f>
        <v>1</v>
      </c>
      <c r="E27" s="8">
        <f ca="1">IFERROR(VLOOKUP($C27,'Women''s League'!$A:$E,5,FALSE),"NA")</f>
        <v>26</v>
      </c>
      <c r="G27" s="38" t="str">
        <f ca="1">IFERROR(VLOOKUP($H27,'Mens League'!$A:$E,2,FALSE),"NA")</f>
        <v>TENCH, Marc</v>
      </c>
      <c r="H27" s="53">
        <v>25</v>
      </c>
      <c r="I27" s="53">
        <f ca="1">IFERROR(VLOOKUP($H27,'Mens League'!$A:$E,4,FALSE),"NA")</f>
        <v>2</v>
      </c>
      <c r="J27" s="8">
        <f ca="1">IFERROR(VLOOKUP($H27,'Mens League'!$A:$E,5,FALSE),"NA")</f>
        <v>38</v>
      </c>
    </row>
    <row r="28" spans="2:10" x14ac:dyDescent="0.3">
      <c r="B28" s="38" t="str">
        <f ca="1">IFERROR(VLOOKUP($C28,'Women''s League'!$A:$E,2,FALSE),"NA")</f>
        <v>BULLMORE, Victoria</v>
      </c>
      <c r="C28" s="53">
        <v>26</v>
      </c>
      <c r="D28" s="53">
        <f ca="1">IFERROR(VLOOKUP($C28,'Women''s League'!$A:$E,4,FALSE),"NA")</f>
        <v>1</v>
      </c>
      <c r="E28" s="8">
        <f ca="1">IFERROR(VLOOKUP($C28,'Women''s League'!$A:$E,5,FALSE),"NA")</f>
        <v>26</v>
      </c>
      <c r="G28" s="38" t="str">
        <f ca="1">IFERROR(VLOOKUP($H28,'Mens League'!$A:$E,2,FALSE),"NA")</f>
        <v>BARON, Tom</v>
      </c>
      <c r="H28" s="53">
        <v>26</v>
      </c>
      <c r="I28" s="53">
        <f ca="1">IFERROR(VLOOKUP($H28,'Mens League'!$A:$E,4,FALSE),"NA")</f>
        <v>2</v>
      </c>
      <c r="J28" s="8">
        <f ca="1">IFERROR(VLOOKUP($H28,'Mens League'!$A:$E,5,FALSE),"NA")</f>
        <v>36</v>
      </c>
    </row>
    <row r="29" spans="2:10" x14ac:dyDescent="0.3">
      <c r="B29" s="38" t="str">
        <f ca="1">IFERROR(VLOOKUP($C29,'Women''s League'!$A:$E,2,FALSE),"NA")</f>
        <v>BOLTON, Ellen</v>
      </c>
      <c r="C29" s="53">
        <v>27</v>
      </c>
      <c r="D29" s="53">
        <f ca="1">IFERROR(VLOOKUP($C29,'Women''s League'!$A:$E,4,FALSE),"NA")</f>
        <v>1</v>
      </c>
      <c r="E29" s="8">
        <f ca="1">IFERROR(VLOOKUP($C29,'Women''s League'!$A:$E,5,FALSE),"NA")</f>
        <v>21</v>
      </c>
      <c r="G29" s="38" t="str">
        <f ca="1">IFERROR(VLOOKUP($H29,'Mens League'!$A:$E,2,FALSE),"NA")</f>
        <v>STANLEY, Andrew</v>
      </c>
      <c r="H29" s="53">
        <v>27</v>
      </c>
      <c r="I29" s="53">
        <f ca="1">IFERROR(VLOOKUP($H29,'Mens League'!$A:$E,4,FALSE),"NA")</f>
        <v>1</v>
      </c>
      <c r="J29" s="8">
        <f ca="1">IFERROR(VLOOKUP($H29,'Mens League'!$A:$E,5,FALSE),"NA")</f>
        <v>30</v>
      </c>
    </row>
    <row r="30" spans="2:10" x14ac:dyDescent="0.3">
      <c r="B30" s="38" t="str">
        <f ca="1">IFERROR(VLOOKUP($C30,'Women''s League'!$A:$E,2,FALSE),"NA")</f>
        <v>JOYCE, Janet</v>
      </c>
      <c r="C30" s="53">
        <v>28</v>
      </c>
      <c r="D30" s="53">
        <f ca="1">IFERROR(VLOOKUP($C30,'Women''s League'!$A:$E,4,FALSE),"NA")</f>
        <v>1</v>
      </c>
      <c r="E30" s="8">
        <f ca="1">IFERROR(VLOOKUP($C30,'Women''s League'!$A:$E,5,FALSE),"NA")</f>
        <v>20</v>
      </c>
      <c r="G30" s="38" t="str">
        <f ca="1">IFERROR(VLOOKUP($H30,'Mens League'!$A:$E,2,FALSE),"NA")</f>
        <v>CHAMBERS, Alistair</v>
      </c>
      <c r="H30" s="53">
        <v>28</v>
      </c>
      <c r="I30" s="53">
        <f ca="1">IFERROR(VLOOKUP($H30,'Mens League'!$A:$E,4,FALSE),"NA")</f>
        <v>1</v>
      </c>
      <c r="J30" s="8">
        <f ca="1">IFERROR(VLOOKUP($H30,'Mens League'!$A:$E,5,FALSE),"NA")</f>
        <v>30</v>
      </c>
    </row>
    <row r="31" spans="2:10" x14ac:dyDescent="0.3">
      <c r="B31" s="38" t="str">
        <f ca="1">IFERROR(VLOOKUP($C31,'Women''s League'!$A:$E,2,FALSE),"NA")</f>
        <v>NA</v>
      </c>
      <c r="C31" s="53">
        <v>29</v>
      </c>
      <c r="D31" s="53" t="str">
        <f ca="1">IFERROR(VLOOKUP($C31,'Women''s League'!$A:$E,4,FALSE),"NA")</f>
        <v>NA</v>
      </c>
      <c r="E31" s="8" t="str">
        <f ca="1">IFERROR(VLOOKUP($C31,'Women''s League'!$A:$E,5,FALSE),"NA")</f>
        <v>NA</v>
      </c>
      <c r="G31" s="38" t="str">
        <f ca="1">IFERROR(VLOOKUP($H31,'Mens League'!$A:$E,2,FALSE),"NA")</f>
        <v>WOOD, Craig</v>
      </c>
      <c r="H31" s="53">
        <v>29</v>
      </c>
      <c r="I31" s="53">
        <f ca="1">IFERROR(VLOOKUP($H31,'Mens League'!$A:$E,4,FALSE),"NA")</f>
        <v>1</v>
      </c>
      <c r="J31" s="8">
        <f ca="1">IFERROR(VLOOKUP($H31,'Mens League'!$A:$E,5,FALSE),"NA")</f>
        <v>29</v>
      </c>
    </row>
    <row r="32" spans="2:10" x14ac:dyDescent="0.3">
      <c r="B32" s="38" t="str">
        <f ca="1">IFERROR(VLOOKUP($C32,'Women''s League'!$A:$E,2,FALSE),"NA")</f>
        <v>NA</v>
      </c>
      <c r="C32" s="53">
        <v>30</v>
      </c>
      <c r="D32" s="53" t="str">
        <f ca="1">IFERROR(VLOOKUP($C32,'Women''s League'!$A:$E,4,FALSE),"NA")</f>
        <v>NA</v>
      </c>
      <c r="E32" s="8" t="str">
        <f ca="1">IFERROR(VLOOKUP($C32,'Women''s League'!$A:$E,5,FALSE),"NA")</f>
        <v>NA</v>
      </c>
      <c r="G32" s="38" t="str">
        <f ca="1">IFERROR(VLOOKUP($H32,'Mens League'!$A:$E,2,FALSE),"NA")</f>
        <v>BALL, Tom</v>
      </c>
      <c r="H32" s="53">
        <v>30</v>
      </c>
      <c r="I32" s="53">
        <f ca="1">IFERROR(VLOOKUP($H32,'Mens League'!$A:$E,4,FALSE),"NA")</f>
        <v>1</v>
      </c>
      <c r="J32" s="8">
        <f ca="1">IFERROR(VLOOKUP($H32,'Mens League'!$A:$E,5,FALSE),"NA")</f>
        <v>27</v>
      </c>
    </row>
    <row r="33" spans="2:10" x14ac:dyDescent="0.3">
      <c r="B33" s="38" t="str">
        <f ca="1">IFERROR(VLOOKUP($C33,'Women''s League'!$A:$E,2,FALSE),"NA")</f>
        <v>NA</v>
      </c>
      <c r="C33" s="53">
        <v>31</v>
      </c>
      <c r="D33" s="53" t="str">
        <f ca="1">IFERROR(VLOOKUP($C33,'Women''s League'!$A:$E,4,FALSE),"NA")</f>
        <v>NA</v>
      </c>
      <c r="E33" s="8" t="str">
        <f ca="1">IFERROR(VLOOKUP($C33,'Women''s League'!$A:$E,5,FALSE),"NA")</f>
        <v>NA</v>
      </c>
      <c r="G33" s="38" t="str">
        <f ca="1">IFERROR(VLOOKUP($H33,'Mens League'!$A:$E,2,FALSE),"NA")</f>
        <v>CAIN, James</v>
      </c>
      <c r="H33" s="53">
        <v>31</v>
      </c>
      <c r="I33" s="53">
        <f ca="1">IFERROR(VLOOKUP($H33,'Mens League'!$A:$E,4,FALSE),"NA")</f>
        <v>1</v>
      </c>
      <c r="J33" s="8">
        <f ca="1">IFERROR(VLOOKUP($H33,'Mens League'!$A:$E,5,FALSE),"NA")</f>
        <v>27</v>
      </c>
    </row>
    <row r="34" spans="2:10" x14ac:dyDescent="0.3">
      <c r="B34" s="38" t="str">
        <f ca="1">IFERROR(VLOOKUP($C34,'Women''s League'!$A:$E,2,FALSE),"NA")</f>
        <v>NA</v>
      </c>
      <c r="C34" s="53">
        <v>32</v>
      </c>
      <c r="D34" s="53" t="str">
        <f ca="1">IFERROR(VLOOKUP($C34,'Women''s League'!$A:$E,4,FALSE),"NA")</f>
        <v>NA</v>
      </c>
      <c r="E34" s="8" t="str">
        <f ca="1">IFERROR(VLOOKUP($C34,'Women''s League'!$A:$E,5,FALSE),"NA")</f>
        <v>NA</v>
      </c>
      <c r="G34" s="38" t="str">
        <f ca="1">IFERROR(VLOOKUP($H34,'Mens League'!$A:$E,2,FALSE),"NA")</f>
        <v>LAWRIE, David</v>
      </c>
      <c r="H34" s="53">
        <v>32</v>
      </c>
      <c r="I34" s="53">
        <f ca="1">IFERROR(VLOOKUP($H34,'Mens League'!$A:$E,4,FALSE),"NA")</f>
        <v>1</v>
      </c>
      <c r="J34" s="8">
        <f ca="1">IFERROR(VLOOKUP($H34,'Mens League'!$A:$E,5,FALSE),"NA")</f>
        <v>27</v>
      </c>
    </row>
    <row r="35" spans="2:10" ht="15" customHeight="1" x14ac:dyDescent="0.3">
      <c r="B35" s="38" t="str">
        <f ca="1">IFERROR(VLOOKUP($C35,'Women''s League'!$A:$E,2,FALSE),"NA")</f>
        <v>NA</v>
      </c>
      <c r="C35" s="53">
        <v>33</v>
      </c>
      <c r="D35" s="53" t="str">
        <f ca="1">IFERROR(VLOOKUP($C35,'Women''s League'!$A:$E,4,FALSE),"NA")</f>
        <v>NA</v>
      </c>
      <c r="E35" s="8" t="str">
        <f ca="1">IFERROR(VLOOKUP($C35,'Women''s League'!$A:$E,5,FALSE),"NA")</f>
        <v>NA</v>
      </c>
      <c r="G35" s="38" t="str">
        <f ca="1">IFERROR(VLOOKUP($H35,'Mens League'!$A:$E,2,FALSE),"NA")</f>
        <v>HOPE, Colin</v>
      </c>
      <c r="H35" s="53">
        <v>33</v>
      </c>
      <c r="I35" s="53">
        <f ca="1">IFERROR(VLOOKUP($H35,'Mens League'!$A:$E,4,FALSE),"NA")</f>
        <v>1</v>
      </c>
      <c r="J35" s="8">
        <f ca="1">IFERROR(VLOOKUP($H35,'Mens League'!$A:$E,5,FALSE),"NA")</f>
        <v>26</v>
      </c>
    </row>
    <row r="36" spans="2:10" ht="15" customHeight="1" x14ac:dyDescent="0.3">
      <c r="B36" s="38" t="str">
        <f ca="1">IFERROR(VLOOKUP($C36,'Women''s League'!$A:$E,2,FALSE),"NA")</f>
        <v>NA</v>
      </c>
      <c r="C36" s="53">
        <v>34</v>
      </c>
      <c r="D36" s="53" t="str">
        <f ca="1">IFERROR(VLOOKUP($C36,'Women''s League'!$A:$E,4,FALSE),"NA")</f>
        <v>NA</v>
      </c>
      <c r="E36" s="8" t="str">
        <f ca="1">IFERROR(VLOOKUP($C36,'Women''s League'!$A:$E,5,FALSE),"NA")</f>
        <v>NA</v>
      </c>
      <c r="G36" s="38" t="str">
        <f ca="1">IFERROR(VLOOKUP($H36,'Mens League'!$A:$E,2,FALSE),"NA")</f>
        <v>PLEASS, Matt</v>
      </c>
      <c r="H36" s="53">
        <v>34</v>
      </c>
      <c r="I36" s="53">
        <f ca="1">IFERROR(VLOOKUP($H36,'Mens League'!$A:$E,4,FALSE),"NA")</f>
        <v>1</v>
      </c>
      <c r="J36" s="8">
        <f ca="1">IFERROR(VLOOKUP($H36,'Mens League'!$A:$E,5,FALSE),"NA")</f>
        <v>25</v>
      </c>
    </row>
    <row r="37" spans="2:10" ht="15" customHeight="1" x14ac:dyDescent="0.3">
      <c r="B37" s="38" t="str">
        <f ca="1">IFERROR(VLOOKUP($C37,'Women''s League'!$A:$E,2,FALSE),"NA")</f>
        <v>NA</v>
      </c>
      <c r="C37" s="53">
        <v>35</v>
      </c>
      <c r="D37" s="53" t="str">
        <f ca="1">IFERROR(VLOOKUP($C37,'Women''s League'!$A:$E,4,FALSE),"NA")</f>
        <v>NA</v>
      </c>
      <c r="E37" s="8" t="str">
        <f ca="1">IFERROR(VLOOKUP($C37,'Women''s League'!$A:$E,5,FALSE),"NA")</f>
        <v>NA</v>
      </c>
      <c r="G37" s="38" t="str">
        <f ca="1">IFERROR(VLOOKUP($H37,'Mens League'!$A:$E,2,FALSE),"NA")</f>
        <v>CLARK, Nathan</v>
      </c>
      <c r="H37" s="53">
        <v>35</v>
      </c>
      <c r="I37" s="53">
        <f ca="1">IFERROR(VLOOKUP($H37,'Mens League'!$A:$E,4,FALSE),"NA")</f>
        <v>1</v>
      </c>
      <c r="J37" s="8">
        <f ca="1">IFERROR(VLOOKUP($H37,'Mens League'!$A:$E,5,FALSE),"NA")</f>
        <v>24</v>
      </c>
    </row>
    <row r="38" spans="2:10" x14ac:dyDescent="0.3">
      <c r="B38" s="38" t="str">
        <f ca="1">IFERROR(VLOOKUP($C38,'Women''s League'!$A:$E,2,FALSE),"NA")</f>
        <v>NA</v>
      </c>
      <c r="C38" s="53">
        <v>36</v>
      </c>
      <c r="D38" s="53" t="str">
        <f ca="1">IFERROR(VLOOKUP($C38,'Women''s League'!$A:$E,4,FALSE),"NA")</f>
        <v>NA</v>
      </c>
      <c r="E38" s="8" t="str">
        <f ca="1">IFERROR(VLOOKUP($C38,'Women''s League'!$A:$E,5,FALSE),"NA")</f>
        <v>NA</v>
      </c>
      <c r="G38" s="38" t="str">
        <f ca="1">IFERROR(VLOOKUP($H38,'Mens League'!$A:$E,2,FALSE),"NA")</f>
        <v>POWDRILL, Neil</v>
      </c>
      <c r="H38" s="53">
        <v>36</v>
      </c>
      <c r="I38" s="53">
        <f ca="1">IFERROR(VLOOKUP($H38,'Mens League'!$A:$E,4,FALSE),"NA")</f>
        <v>1</v>
      </c>
      <c r="J38" s="8">
        <f ca="1">IFERROR(VLOOKUP($H38,'Mens League'!$A:$E,5,FALSE),"NA")</f>
        <v>22</v>
      </c>
    </row>
    <row r="39" spans="2:10" ht="15.75" customHeight="1" x14ac:dyDescent="0.3">
      <c r="B39" s="38" t="str">
        <f ca="1">IFERROR(VLOOKUP($C39,'Women''s League'!$A:$E,2,FALSE),"NA")</f>
        <v>NA</v>
      </c>
      <c r="C39" s="53">
        <v>37</v>
      </c>
      <c r="D39" s="53" t="str">
        <f ca="1">IFERROR(VLOOKUP($C39,'Women''s League'!$A:$E,4,FALSE),"NA")</f>
        <v>NA</v>
      </c>
      <c r="E39" s="8" t="str">
        <f ca="1">IFERROR(VLOOKUP($C39,'Women''s League'!$A:$E,5,FALSE),"NA")</f>
        <v>NA</v>
      </c>
      <c r="G39" s="38" t="str">
        <f ca="1">IFERROR(VLOOKUP($H39,'Mens League'!$A:$E,2,FALSE),"NA")</f>
        <v>JEFFERY, Tony</v>
      </c>
      <c r="H39" s="53">
        <v>37</v>
      </c>
      <c r="I39" s="53">
        <f ca="1">IFERROR(VLOOKUP($H39,'Mens League'!$A:$E,4,FALSE),"NA")</f>
        <v>1</v>
      </c>
      <c r="J39" s="8">
        <f ca="1">IFERROR(VLOOKUP($H39,'Mens League'!$A:$E,5,FALSE),"NA")</f>
        <v>21</v>
      </c>
    </row>
    <row r="40" spans="2:10" ht="15.75" customHeight="1" x14ac:dyDescent="0.3">
      <c r="B40" s="38" t="str">
        <f ca="1">IFERROR(VLOOKUP($C40,'Women''s League'!$A:$E,2,FALSE),"NA")</f>
        <v>NA</v>
      </c>
      <c r="C40" s="53">
        <v>38</v>
      </c>
      <c r="D40" s="53" t="str">
        <f ca="1">IFERROR(VLOOKUP($C40,'Women''s League'!$A:$E,4,FALSE),"NA")</f>
        <v>NA</v>
      </c>
      <c r="E40" s="8" t="str">
        <f ca="1">IFERROR(VLOOKUP($C40,'Women''s League'!$A:$E,5,FALSE),"NA")</f>
        <v>NA</v>
      </c>
      <c r="G40" s="38" t="str">
        <f ca="1">IFERROR(VLOOKUP($H40,'Mens League'!$A:$E,2,FALSE),"NA")</f>
        <v>WOODHOUSE, Graeme</v>
      </c>
      <c r="H40" s="53">
        <v>38</v>
      </c>
      <c r="I40" s="53">
        <f ca="1">IFERROR(VLOOKUP($H40,'Mens League'!$A:$E,4,FALSE),"NA")</f>
        <v>1</v>
      </c>
      <c r="J40" s="8">
        <f ca="1">IFERROR(VLOOKUP($H40,'Mens League'!$A:$E,5,FALSE),"NA")</f>
        <v>18</v>
      </c>
    </row>
    <row r="41" spans="2:10" ht="15.75" customHeight="1" x14ac:dyDescent="0.3">
      <c r="B41" s="38" t="str">
        <f ca="1">IFERROR(VLOOKUP($C41,'Women''s League'!$A:$E,2,FALSE),"NA")</f>
        <v>NA</v>
      </c>
      <c r="C41" s="53">
        <v>39</v>
      </c>
      <c r="D41" s="53" t="str">
        <f ca="1">IFERROR(VLOOKUP($C41,'Women''s League'!$A:$E,4,FALSE),"NA")</f>
        <v>NA</v>
      </c>
      <c r="E41" s="8" t="str">
        <f ca="1">IFERROR(VLOOKUP($C41,'Women''s League'!$A:$E,5,FALSE),"NA")</f>
        <v>NA</v>
      </c>
      <c r="G41" s="38" t="str">
        <f ca="1">IFERROR(VLOOKUP($H41,'Mens League'!$A:$E,2,FALSE),"NA")</f>
        <v>PENONE, Michael</v>
      </c>
      <c r="H41" s="53">
        <v>39</v>
      </c>
      <c r="I41" s="53">
        <f ca="1">IFERROR(VLOOKUP($H41,'Mens League'!$A:$E,4,FALSE),"NA")</f>
        <v>1</v>
      </c>
      <c r="J41" s="8">
        <f ca="1">IFERROR(VLOOKUP($H41,'Mens League'!$A:$E,5,FALSE),"NA")</f>
        <v>16</v>
      </c>
    </row>
    <row r="42" spans="2:10" ht="15.75" customHeight="1" x14ac:dyDescent="0.3">
      <c r="B42" s="38" t="str">
        <f ca="1">IFERROR(VLOOKUP($C42,'Women''s League'!$A:$E,2,FALSE),"NA")</f>
        <v>NA</v>
      </c>
      <c r="C42" s="53">
        <v>40</v>
      </c>
      <c r="D42" s="53" t="str">
        <f ca="1">IFERROR(VLOOKUP($C42,'Women''s League'!$A:$E,4,FALSE),"NA")</f>
        <v>NA</v>
      </c>
      <c r="E42" s="8" t="str">
        <f ca="1">IFERROR(VLOOKUP($C42,'Women''s League'!$A:$E,5,FALSE),"NA")</f>
        <v>NA</v>
      </c>
      <c r="G42" s="38" t="str">
        <f ca="1">IFERROR(VLOOKUP($H42,'Mens League'!$A:$E,2,FALSE),"NA")</f>
        <v>JOYCE, Matthew</v>
      </c>
      <c r="H42" s="53">
        <v>40</v>
      </c>
      <c r="I42" s="53">
        <f ca="1">IFERROR(VLOOKUP($H42,'Mens League'!$A:$E,4,FALSE),"NA")</f>
        <v>1</v>
      </c>
      <c r="J42" s="8">
        <f ca="1">IFERROR(VLOOKUP($H42,'Mens League'!$A:$E,5,FALSE),"NA")</f>
        <v>16</v>
      </c>
    </row>
    <row r="43" spans="2:10" ht="15.75" customHeight="1" x14ac:dyDescent="0.3">
      <c r="B43" s="38" t="str">
        <f ca="1">IFERROR(VLOOKUP($C43,'Women''s League'!$A:$E,2,FALSE),"NA")</f>
        <v>NA</v>
      </c>
      <c r="C43" s="53">
        <v>41</v>
      </c>
      <c r="D43" s="53" t="str">
        <f ca="1">IFERROR(VLOOKUP($C43,'Women''s League'!$A:$E,4,FALSE),"NA")</f>
        <v>NA</v>
      </c>
      <c r="E43" s="8" t="str">
        <f ca="1">IFERROR(VLOOKUP($C43,'Women''s League'!$A:$E,5,FALSE),"NA")</f>
        <v>NA</v>
      </c>
      <c r="G43" s="38" t="str">
        <f ca="1">IFERROR(VLOOKUP($H43,'Mens League'!$A:$E,2,FALSE),"NA")</f>
        <v>ATKINSON, Matt</v>
      </c>
      <c r="H43" s="53">
        <v>41</v>
      </c>
      <c r="I43" s="53">
        <f ca="1">IFERROR(VLOOKUP($H43,'Mens League'!$A:$E,4,FALSE),"NA")</f>
        <v>1</v>
      </c>
      <c r="J43" s="8">
        <f ca="1">IFERROR(VLOOKUP($H43,'Mens League'!$A:$E,5,FALSE),"NA")</f>
        <v>14</v>
      </c>
    </row>
    <row r="44" spans="2:10" ht="15.75" customHeight="1" x14ac:dyDescent="0.3">
      <c r="B44" s="38" t="str">
        <f ca="1">IFERROR(VLOOKUP($C44,'Women''s League'!$A:$E,2,FALSE),"NA")</f>
        <v>NA</v>
      </c>
      <c r="C44" s="53">
        <v>42</v>
      </c>
      <c r="D44" s="53" t="str">
        <f ca="1">IFERROR(VLOOKUP($C44,'Women''s League'!$A:$E,4,FALSE),"NA")</f>
        <v>NA</v>
      </c>
      <c r="E44" s="8" t="str">
        <f ca="1">IFERROR(VLOOKUP($C44,'Women''s League'!$A:$E,5,FALSE),"NA")</f>
        <v>NA</v>
      </c>
      <c r="G44" s="38" t="str">
        <f ca="1">IFERROR(VLOOKUP($H44,'Mens League'!$A:$E,2,FALSE),"NA")</f>
        <v>CROSS, Jeff</v>
      </c>
      <c r="H44" s="53">
        <v>42</v>
      </c>
      <c r="I44" s="53">
        <f ca="1">IFERROR(VLOOKUP($H44,'Mens League'!$A:$E,4,FALSE),"NA")</f>
        <v>1</v>
      </c>
      <c r="J44" s="8">
        <f ca="1">IFERROR(VLOOKUP($H44,'Mens League'!$A:$E,5,FALSE),"NA")</f>
        <v>13</v>
      </c>
    </row>
    <row r="45" spans="2:10" ht="15.75" customHeight="1" x14ac:dyDescent="0.3">
      <c r="B45" s="38" t="str">
        <f ca="1">IFERROR(VLOOKUP($C45,'Women''s League'!$A:$E,2,FALSE),"NA")</f>
        <v>NA</v>
      </c>
      <c r="C45" s="53">
        <v>43</v>
      </c>
      <c r="D45" s="53" t="str">
        <f ca="1">IFERROR(VLOOKUP($C45,'Women''s League'!$A:$E,4,FALSE),"NA")</f>
        <v>NA</v>
      </c>
      <c r="E45" s="8" t="str">
        <f ca="1">IFERROR(VLOOKUP($C45,'Women''s League'!$A:$E,5,FALSE),"NA")</f>
        <v>NA</v>
      </c>
      <c r="G45" s="38" t="str">
        <f ca="1">IFERROR(VLOOKUP($H45,'Mens League'!$A:$E,2,FALSE),"NA")</f>
        <v>NA</v>
      </c>
      <c r="H45" s="53">
        <v>43</v>
      </c>
      <c r="I45" s="53" t="str">
        <f ca="1">IFERROR(VLOOKUP($H45,'Mens League'!$A:$E,4,FALSE),"NA")</f>
        <v>NA</v>
      </c>
      <c r="J45" s="8" t="str">
        <f ca="1">IFERROR(VLOOKUP($H45,'Mens League'!$A:$E,5,FALSE),"NA")</f>
        <v>NA</v>
      </c>
    </row>
    <row r="46" spans="2:10" x14ac:dyDescent="0.3">
      <c r="B46" s="38" t="str">
        <f ca="1">IFERROR(VLOOKUP($C46,'Women''s League'!$A:$E,2,FALSE),"NA")</f>
        <v>NA</v>
      </c>
      <c r="C46" s="53">
        <v>44</v>
      </c>
      <c r="D46" s="53" t="str">
        <f ca="1">IFERROR(VLOOKUP($C46,'Women''s League'!$A:$E,4,FALSE),"NA")</f>
        <v>NA</v>
      </c>
      <c r="E46" s="8" t="str">
        <f ca="1">IFERROR(VLOOKUP($C46,'Women''s League'!$A:$E,5,FALSE),"NA")</f>
        <v>NA</v>
      </c>
      <c r="G46" s="38" t="str">
        <f ca="1">IFERROR(VLOOKUP($H46,'Mens League'!$A:$E,2,FALSE),"NA")</f>
        <v>NA</v>
      </c>
      <c r="H46" s="53">
        <v>44</v>
      </c>
      <c r="I46" s="53" t="str">
        <f ca="1">IFERROR(VLOOKUP($H46,'Mens League'!$A:$E,4,FALSE),"NA")</f>
        <v>NA</v>
      </c>
      <c r="J46" s="8" t="str">
        <f ca="1">IFERROR(VLOOKUP($H46,'Mens League'!$A:$E,5,FALSE),"NA")</f>
        <v>NA</v>
      </c>
    </row>
    <row r="47" spans="2:10" x14ac:dyDescent="0.3">
      <c r="B47" s="38" t="str">
        <f ca="1">IFERROR(VLOOKUP($C47,'Women''s League'!$A:$E,2,FALSE),"NA")</f>
        <v>NA</v>
      </c>
      <c r="C47" s="53">
        <v>45</v>
      </c>
      <c r="D47" s="53" t="str">
        <f ca="1">IFERROR(VLOOKUP($C47,'Women''s League'!$A:$E,4,FALSE),"NA")</f>
        <v>NA</v>
      </c>
      <c r="E47" s="8" t="str">
        <f ca="1">IFERROR(VLOOKUP($C47,'Women''s League'!$A:$E,5,FALSE),"NA")</f>
        <v>NA</v>
      </c>
      <c r="G47" s="38" t="str">
        <f ca="1">IFERROR(VLOOKUP($H47,'Mens League'!$A:$E,2,FALSE),"NA")</f>
        <v>NA</v>
      </c>
      <c r="H47" s="53">
        <v>45</v>
      </c>
      <c r="I47" s="53" t="str">
        <f ca="1">IFERROR(VLOOKUP($H47,'Mens League'!$A:$E,4,FALSE),"NA")</f>
        <v>NA</v>
      </c>
      <c r="J47" s="8" t="str">
        <f ca="1">IFERROR(VLOOKUP($H47,'Mens League'!$A:$E,5,FALSE),"NA")</f>
        <v>NA</v>
      </c>
    </row>
    <row r="48" spans="2:10" x14ac:dyDescent="0.3">
      <c r="B48" s="38" t="str">
        <f ca="1">IFERROR(VLOOKUP($C48,'Women''s League'!$A:$E,2,FALSE),"NA")</f>
        <v>NA</v>
      </c>
      <c r="C48" s="53">
        <v>46</v>
      </c>
      <c r="D48" s="53" t="str">
        <f ca="1">IFERROR(VLOOKUP($C48,'Women''s League'!$A:$E,4,FALSE),"NA")</f>
        <v>NA</v>
      </c>
      <c r="E48" s="8" t="str">
        <f ca="1">IFERROR(VLOOKUP($C48,'Women''s League'!$A:$E,5,FALSE),"NA")</f>
        <v>NA</v>
      </c>
      <c r="G48" s="38" t="str">
        <f ca="1">IFERROR(VLOOKUP($H48,'Mens League'!$A:$E,2,FALSE),"NA")</f>
        <v>NA</v>
      </c>
      <c r="H48" s="53">
        <v>46</v>
      </c>
      <c r="I48" s="53" t="str">
        <f ca="1">IFERROR(VLOOKUP($H48,'Mens League'!$A:$E,4,FALSE),"NA")</f>
        <v>NA</v>
      </c>
      <c r="J48" s="8" t="str">
        <f ca="1">IFERROR(VLOOKUP($H48,'Mens League'!$A:$E,5,FALSE),"NA")</f>
        <v>NA</v>
      </c>
    </row>
    <row r="49" spans="2:10" x14ac:dyDescent="0.3">
      <c r="B49" s="38" t="str">
        <f ca="1">IFERROR(VLOOKUP($C49,'Women''s League'!$A:$E,2,FALSE),"NA")</f>
        <v>NA</v>
      </c>
      <c r="C49" s="53">
        <v>47</v>
      </c>
      <c r="D49" s="53" t="str">
        <f ca="1">IFERROR(VLOOKUP($C49,'Women''s League'!$A:$E,4,FALSE),"NA")</f>
        <v>NA</v>
      </c>
      <c r="E49" s="8" t="str">
        <f ca="1">IFERROR(VLOOKUP($C49,'Women''s League'!$A:$E,5,FALSE),"NA")</f>
        <v>NA</v>
      </c>
      <c r="G49" s="38" t="str">
        <f ca="1">IFERROR(VLOOKUP($H49,'Mens League'!$A:$E,2,FALSE),"NA")</f>
        <v>NA</v>
      </c>
      <c r="H49" s="53">
        <v>47</v>
      </c>
      <c r="I49" s="53" t="str">
        <f ca="1">IFERROR(VLOOKUP($H49,'Mens League'!$A:$E,4,FALSE),"NA")</f>
        <v>NA</v>
      </c>
      <c r="J49" s="8" t="str">
        <f ca="1">IFERROR(VLOOKUP($H49,'Mens League'!$A:$E,5,FALSE),"NA")</f>
        <v>NA</v>
      </c>
    </row>
    <row r="50" spans="2:10" x14ac:dyDescent="0.3">
      <c r="B50" s="38" t="str">
        <f ca="1">IFERROR(VLOOKUP($C50,'Women''s League'!$A:$E,2,FALSE),"NA")</f>
        <v>NA</v>
      </c>
      <c r="C50" s="53">
        <v>48</v>
      </c>
      <c r="D50" s="53" t="str">
        <f ca="1">IFERROR(VLOOKUP($C50,'Women''s League'!$A:$E,4,FALSE),"NA")</f>
        <v>NA</v>
      </c>
      <c r="E50" s="8" t="str">
        <f ca="1">IFERROR(VLOOKUP($C50,'Women''s League'!$A:$E,5,FALSE),"NA")</f>
        <v>NA</v>
      </c>
      <c r="G50" s="38" t="str">
        <f ca="1">IFERROR(VLOOKUP($H50,'Mens League'!$A:$E,2,FALSE),"NA")</f>
        <v>NA</v>
      </c>
      <c r="H50" s="53">
        <v>48</v>
      </c>
      <c r="I50" s="53" t="str">
        <f ca="1">IFERROR(VLOOKUP($H50,'Mens League'!$A:$E,4,FALSE),"NA")</f>
        <v>NA</v>
      </c>
      <c r="J50" s="8" t="str">
        <f ca="1">IFERROR(VLOOKUP($H50,'Mens League'!$A:$E,5,FALSE),"NA")</f>
        <v>NA</v>
      </c>
    </row>
    <row r="51" spans="2:10" ht="15" thickBot="1" x14ac:dyDescent="0.35">
      <c r="B51" s="39" t="str">
        <f ca="1">IFERROR(VLOOKUP($C51,'Women''s League'!$A:$E,2,FALSE),"NA")</f>
        <v>NA</v>
      </c>
      <c r="C51" s="9">
        <v>49</v>
      </c>
      <c r="D51" s="9" t="str">
        <f ca="1">IFERROR(VLOOKUP($C51,'Women''s League'!$A:$E,4,FALSE),"NA")</f>
        <v>NA</v>
      </c>
      <c r="E51" s="10" t="str">
        <f ca="1">IFERROR(VLOOKUP($C51,'Women''s League'!$A:$E,5,FALSE),"NA")</f>
        <v>NA</v>
      </c>
      <c r="G51" s="38" t="str">
        <f ca="1">IFERROR(VLOOKUP($H51,'Mens League'!$A:$E,2,FALSE),"NA")</f>
        <v>NA</v>
      </c>
      <c r="H51" s="53">
        <v>49</v>
      </c>
      <c r="I51" s="53" t="str">
        <f ca="1">IFERROR(VLOOKUP($H51,'Mens League'!$A:$E,4,FALSE),"NA")</f>
        <v>NA</v>
      </c>
      <c r="J51" s="8" t="str">
        <f ca="1">IFERROR(VLOOKUP($H51,'Mens League'!$A:$E,5,FALSE),"NA")</f>
        <v>NA</v>
      </c>
    </row>
    <row r="52" spans="2:10" x14ac:dyDescent="0.3">
      <c r="G52" s="38" t="str">
        <f ca="1">IFERROR(VLOOKUP($H52,'Mens League'!$A:$E,2,FALSE),"NA")</f>
        <v>NA</v>
      </c>
      <c r="H52" s="53">
        <v>50</v>
      </c>
      <c r="I52" s="53" t="str">
        <f ca="1">IFERROR(VLOOKUP($H52,'Mens League'!$A:$E,4,FALSE),"NA")</f>
        <v>NA</v>
      </c>
      <c r="J52" s="8" t="str">
        <f ca="1">IFERROR(VLOOKUP($H52,'Mens League'!$A:$E,5,FALSE),"NA")</f>
        <v>NA</v>
      </c>
    </row>
    <row r="53" spans="2:10" x14ac:dyDescent="0.3">
      <c r="G53" s="38" t="str">
        <f ca="1">IFERROR(VLOOKUP($H53,'Mens League'!$A:$E,2,FALSE),"NA")</f>
        <v>NA</v>
      </c>
      <c r="H53" s="53">
        <v>51</v>
      </c>
      <c r="I53" s="53" t="str">
        <f ca="1">IFERROR(VLOOKUP($H53,'Mens League'!$A:$E,4,FALSE),"NA")</f>
        <v>NA</v>
      </c>
      <c r="J53" s="8" t="str">
        <f ca="1">IFERROR(VLOOKUP($H53,'Mens League'!$A:$E,5,FALSE),"NA")</f>
        <v>NA</v>
      </c>
    </row>
    <row r="54" spans="2:10" x14ac:dyDescent="0.3">
      <c r="G54" s="38" t="str">
        <f ca="1">IFERROR(VLOOKUP($H54,'Mens League'!$A:$E,2,FALSE),"NA")</f>
        <v>NA</v>
      </c>
      <c r="H54" s="53">
        <v>52</v>
      </c>
      <c r="I54" s="53" t="str">
        <f ca="1">IFERROR(VLOOKUP($H54,'Mens League'!$A:$E,4,FALSE),"NA")</f>
        <v>NA</v>
      </c>
      <c r="J54" s="8" t="str">
        <f ca="1">IFERROR(VLOOKUP($H54,'Mens League'!$A:$E,5,FALSE),"NA")</f>
        <v>NA</v>
      </c>
    </row>
    <row r="55" spans="2:10" ht="15" thickBot="1" x14ac:dyDescent="0.35">
      <c r="G55" s="39" t="str">
        <f ca="1">IFERROR(VLOOKUP($H55,'Mens League'!$A:$E,2,FALSE),"NA")</f>
        <v>NA</v>
      </c>
      <c r="H55" s="9">
        <v>53</v>
      </c>
      <c r="I55" s="9" t="str">
        <f ca="1">IFERROR(VLOOKUP($H55,'Mens League'!$A:$E,4,FALSE),"NA")</f>
        <v>NA</v>
      </c>
      <c r="J55" s="10" t="str">
        <f ca="1">IFERROR(VLOOKUP($H55,'Mens League'!$A:$E,5,FALSE),"NA")</f>
        <v>NA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A2A409-E379-4568-8F11-FB3715B4CC70}">
  <sheetPr>
    <tabColor rgb="FF00B0F0"/>
  </sheetPr>
  <dimension ref="A1:N48"/>
  <sheetViews>
    <sheetView topLeftCell="B1" workbookViewId="0">
      <selection activeCell="H21" sqref="H21"/>
    </sheetView>
  </sheetViews>
  <sheetFormatPr defaultRowHeight="14.4" x14ac:dyDescent="0.3"/>
  <cols>
    <col min="1" max="1" width="23.33203125" hidden="1" customWidth="1"/>
    <col min="2" max="2" width="23.33203125" customWidth="1"/>
    <col min="3" max="4" width="13.6640625" customWidth="1"/>
    <col min="5" max="5" width="16" bestFit="1" customWidth="1"/>
    <col min="6" max="6" width="12.109375" style="13" bestFit="1" customWidth="1"/>
    <col min="7" max="7" width="12" bestFit="1" customWidth="1"/>
    <col min="8" max="8" width="23.33203125" bestFit="1" customWidth="1"/>
    <col min="9" max="9" width="17.33203125" bestFit="1" customWidth="1"/>
  </cols>
  <sheetData>
    <row r="1" spans="1:14" ht="33.6" x14ac:dyDescent="0.3">
      <c r="A1" s="14" t="s">
        <v>17</v>
      </c>
      <c r="B1" s="14" t="s">
        <v>84</v>
      </c>
      <c r="C1" s="14" t="s">
        <v>22</v>
      </c>
      <c r="D1" s="14" t="s">
        <v>83</v>
      </c>
      <c r="E1" s="15" t="s">
        <v>18</v>
      </c>
      <c r="F1" s="16" t="s">
        <v>24</v>
      </c>
      <c r="G1" s="15" t="s">
        <v>23</v>
      </c>
      <c r="H1" s="15" t="s">
        <v>0</v>
      </c>
      <c r="I1" s="17" t="s">
        <v>25</v>
      </c>
      <c r="J1" s="64" t="s">
        <v>161</v>
      </c>
      <c r="K1" s="64" t="s">
        <v>162</v>
      </c>
      <c r="L1" s="64" t="s">
        <v>163</v>
      </c>
      <c r="M1" s="64" t="s">
        <v>164</v>
      </c>
      <c r="N1" s="64" t="s">
        <v>166</v>
      </c>
    </row>
    <row r="2" spans="1:14" ht="28.2" x14ac:dyDescent="0.3">
      <c r="A2" s="18" t="str">
        <f>Table156[[#This Row],[Full Name]]</f>
        <v>WIDEMAN, Oliver</v>
      </c>
      <c r="B2" s="20" t="str">
        <f>IF(Table156[[#This Row],[Full Name]]="","",IF(IFERROR(IFERROR(VLOOKUP(Table156[[#This Row],[Full Name]],'Mens League'!B:B,1,FALSE),VLOOKUP(Table156[[#This Row],[Full Name]],'Women''s League'!B:B,1,FALSE)),"NEEDS ADDING")="NEEDS ADDING","NEEDS ADDING","OK"))</f>
        <v>OK</v>
      </c>
      <c r="C2" s="20">
        <f>IF(Table156[[#This Row],[Position]]="","",IF(Table156[[#This Row],[Rank]]=1,30,IF(Table156[[#This Row],[Rank]]=2,29,IF(Table156[[#This Row],[Rank]]=3,28,IF(Table156[[#This Row],[Rank]]=4,27,IF(Table156[[#This Row],[Rank]]=5,26,IF(Table156[[#This Row],[Rank]]=6,25,IF(Table156[[#This Row],[Rank]]=7,24,IF(Table156[[#This Row],[Rank]]=8,23,IF(Table156[[#This Row],[Rank]]=9,22,IF(Table156[[#This Row],[Rank]]=10,21,IF(Table156[[#This Row],[Rank]]=11,20,IF(Table156[[#This Row],[Rank]]=12,19,IF(Table156[[#This Row],[Rank]]=13,18,IF(Table156[[#This Row],[Rank]]=14,17,IF(Table156[[#This Row],[Rank]]=15,16,IF(Table156[[#This Row],[Rank]]=16,15,IF(Table156[[#This Row],[Rank]]=17,14,IF(Table156[[#This Row],[Rank]]=18,13,IF(Table156[[#This Row],[Rank]]=19,12,IF(Table156[[#This Row],[Rank]]=20,11,IF(Table156[[#This Row],[Rank]]=21,10,IF(Table156[[#This Row],[Rank]]=22,9,IF(Table156[[#This Row],[Rank]]=23,8,IF(Table156[[#This Row],[Rank]]=24,7,IF(Table156[[#This Row],[Rank]]=25,6,IF(Table156[[#This Row],[Rank]]=26,5,IF(Table156[[#This Row],[Rank]]=27,4,IF(Table156[[#This Row],[Rank]]=28,3,IF(Table156[[#This Row],[Rank]]=29,2,IF(Table156[[#This Row],[Rank]]=30,1,0)))))))))))))))))))))))))))))))</f>
        <v>30</v>
      </c>
      <c r="D2" s="4">
        <f>IF(Table156[[#This Row],[Category]]="","",IF(Table156[[#This Row],[Category]]="M",COUNTIF($I$2:$I2,"M"),IF(Table156[[#This Row],[Category]]="F",COUNTIF($I$2:$I2,"F"),0)))</f>
        <v>1</v>
      </c>
      <c r="E2" s="26">
        <v>7</v>
      </c>
      <c r="F2" s="48">
        <v>2.0081018518518519E-2</v>
      </c>
      <c r="G2" s="28" t="s">
        <v>314</v>
      </c>
      <c r="H2" s="28" t="s">
        <v>144</v>
      </c>
      <c r="I2" s="29" t="s">
        <v>190</v>
      </c>
      <c r="J2" s="63">
        <v>-7</v>
      </c>
      <c r="K2" s="63" t="s">
        <v>191</v>
      </c>
      <c r="L2" s="63" t="s">
        <v>196</v>
      </c>
      <c r="M2" s="63" t="s">
        <v>315</v>
      </c>
      <c r="N2" s="63"/>
    </row>
    <row r="3" spans="1:14" ht="28.2" x14ac:dyDescent="0.3">
      <c r="A3" s="18" t="str">
        <f>Table156[[#This Row],[Full Name]]</f>
        <v>PARKER, Mark</v>
      </c>
      <c r="B3" s="20" t="str">
        <f>IF(Table156[[#This Row],[Full Name]]="","",IF(IFERROR(IFERROR(VLOOKUP(Table156[[#This Row],[Full Name]],'Mens League'!B:B,1,FALSE),VLOOKUP(Table156[[#This Row],[Full Name]],'Women''s League'!B:B,1,FALSE)),"NEEDS ADDING")="NEEDS ADDING","NEEDS ADDING","OK"))</f>
        <v>OK</v>
      </c>
      <c r="C3" s="20">
        <f>IF(Table156[[#This Row],[Position]]="","",IF(Table156[[#This Row],[Rank]]=1,30,IF(Table156[[#This Row],[Rank]]=2,29,IF(Table156[[#This Row],[Rank]]=3,28,IF(Table156[[#This Row],[Rank]]=4,27,IF(Table156[[#This Row],[Rank]]=5,26,IF(Table156[[#This Row],[Rank]]=6,25,IF(Table156[[#This Row],[Rank]]=7,24,IF(Table156[[#This Row],[Rank]]=8,23,IF(Table156[[#This Row],[Rank]]=9,22,IF(Table156[[#This Row],[Rank]]=10,21,IF(Table156[[#This Row],[Rank]]=11,20,IF(Table156[[#This Row],[Rank]]=12,19,IF(Table156[[#This Row],[Rank]]=13,18,IF(Table156[[#This Row],[Rank]]=14,17,IF(Table156[[#This Row],[Rank]]=15,16,IF(Table156[[#This Row],[Rank]]=16,15,IF(Table156[[#This Row],[Rank]]=17,14,IF(Table156[[#This Row],[Rank]]=18,13,IF(Table156[[#This Row],[Rank]]=19,12,IF(Table156[[#This Row],[Rank]]=20,11,IF(Table156[[#This Row],[Rank]]=21,10,IF(Table156[[#This Row],[Rank]]=22,9,IF(Table156[[#This Row],[Rank]]=23,8,IF(Table156[[#This Row],[Rank]]=24,7,IF(Table156[[#This Row],[Rank]]=25,6,IF(Table156[[#This Row],[Rank]]=26,5,IF(Table156[[#This Row],[Rank]]=27,4,IF(Table156[[#This Row],[Rank]]=28,3,IF(Table156[[#This Row],[Rank]]=29,2,IF(Table156[[#This Row],[Rank]]=30,1,0)))))))))))))))))))))))))))))))</f>
        <v>29</v>
      </c>
      <c r="D3" s="4">
        <f>IF(Table156[[#This Row],[Category]]="","",IF(Table156[[#This Row],[Category]]="M",COUNTIF($I$2:$I3,"M"),IF(Table156[[#This Row],[Category]]="F",COUNTIF($I$2:$I3,"F"),0)))</f>
        <v>2</v>
      </c>
      <c r="E3" s="26">
        <v>10</v>
      </c>
      <c r="F3" s="48">
        <v>2.0590277777777777E-2</v>
      </c>
      <c r="G3" s="28" t="s">
        <v>316</v>
      </c>
      <c r="H3" s="28" t="s">
        <v>2</v>
      </c>
      <c r="I3" s="29" t="s">
        <v>190</v>
      </c>
      <c r="J3" s="63">
        <v>-10</v>
      </c>
      <c r="K3" s="63" t="s">
        <v>191</v>
      </c>
      <c r="L3" s="63" t="s">
        <v>196</v>
      </c>
      <c r="M3" s="63"/>
      <c r="N3" s="63"/>
    </row>
    <row r="4" spans="1:14" ht="15" customHeight="1" x14ac:dyDescent="0.3">
      <c r="A4" s="18" t="str">
        <f>Table156[[#This Row],[Full Name]]</f>
        <v>BLADON-COPE, Daniel</v>
      </c>
      <c r="B4" s="20" t="str">
        <f>IF(Table156[[#This Row],[Full Name]]="","",IF(IFERROR(IFERROR(VLOOKUP(Table156[[#This Row],[Full Name]],'Mens League'!B:B,1,FALSE),VLOOKUP(Table156[[#This Row],[Full Name]],'Women''s League'!B:B,1,FALSE)),"NEEDS ADDING")="NEEDS ADDING","NEEDS ADDING","OK"))</f>
        <v>OK</v>
      </c>
      <c r="C4" s="20">
        <f>IF(Table156[[#This Row],[Position]]="","",IF(Table156[[#This Row],[Rank]]=1,30,IF(Table156[[#This Row],[Rank]]=2,29,IF(Table156[[#This Row],[Rank]]=3,28,IF(Table156[[#This Row],[Rank]]=4,27,IF(Table156[[#This Row],[Rank]]=5,26,IF(Table156[[#This Row],[Rank]]=6,25,IF(Table156[[#This Row],[Rank]]=7,24,IF(Table156[[#This Row],[Rank]]=8,23,IF(Table156[[#This Row],[Rank]]=9,22,IF(Table156[[#This Row],[Rank]]=10,21,IF(Table156[[#This Row],[Rank]]=11,20,IF(Table156[[#This Row],[Rank]]=12,19,IF(Table156[[#This Row],[Rank]]=13,18,IF(Table156[[#This Row],[Rank]]=14,17,IF(Table156[[#This Row],[Rank]]=15,16,IF(Table156[[#This Row],[Rank]]=16,15,IF(Table156[[#This Row],[Rank]]=17,14,IF(Table156[[#This Row],[Rank]]=18,13,IF(Table156[[#This Row],[Rank]]=19,12,IF(Table156[[#This Row],[Rank]]=20,11,IF(Table156[[#This Row],[Rank]]=21,10,IF(Table156[[#This Row],[Rank]]=22,9,IF(Table156[[#This Row],[Rank]]=23,8,IF(Table156[[#This Row],[Rank]]=24,7,IF(Table156[[#This Row],[Rank]]=25,6,IF(Table156[[#This Row],[Rank]]=26,5,IF(Table156[[#This Row],[Rank]]=27,4,IF(Table156[[#This Row],[Rank]]=28,3,IF(Table156[[#This Row],[Rank]]=29,2,IF(Table156[[#This Row],[Rank]]=30,1,0)))))))))))))))))))))))))))))))</f>
        <v>28</v>
      </c>
      <c r="D4" s="4">
        <f>IF(Table156[[#This Row],[Category]]="","",IF(Table156[[#This Row],[Category]]="M",COUNTIF($I$2:$I4,"M"),IF(Table156[[#This Row],[Category]]="F",COUNTIF($I$2:$I4,"F"),0)))</f>
        <v>3</v>
      </c>
      <c r="E4" s="26">
        <v>13</v>
      </c>
      <c r="F4" s="48">
        <v>2.0694444444444446E-2</v>
      </c>
      <c r="G4" s="28" t="s">
        <v>317</v>
      </c>
      <c r="H4" s="28" t="s">
        <v>141</v>
      </c>
      <c r="I4" s="29" t="s">
        <v>190</v>
      </c>
      <c r="J4" s="63">
        <v>-12</v>
      </c>
      <c r="K4" s="63" t="s">
        <v>191</v>
      </c>
      <c r="L4" s="63" t="s">
        <v>196</v>
      </c>
      <c r="M4" s="63"/>
      <c r="N4" s="63"/>
    </row>
    <row r="5" spans="1:14" ht="28.2" x14ac:dyDescent="0.3">
      <c r="A5" s="18" t="str">
        <f>Table156[[#This Row],[Full Name]]</f>
        <v>DUNNING, Phil</v>
      </c>
      <c r="B5" s="20" t="str">
        <f>IF(Table156[[#This Row],[Full Name]]="","",IF(IFERROR(IFERROR(VLOOKUP(Table156[[#This Row],[Full Name]],'Mens League'!B:B,1,FALSE),VLOOKUP(Table156[[#This Row],[Full Name]],'Women''s League'!B:B,1,FALSE)),"NEEDS ADDING")="NEEDS ADDING","NEEDS ADDING","OK"))</f>
        <v>OK</v>
      </c>
      <c r="C5" s="20">
        <f>IF(Table156[[#This Row],[Position]]="","",IF(Table156[[#This Row],[Rank]]=1,30,IF(Table156[[#This Row],[Rank]]=2,29,IF(Table156[[#This Row],[Rank]]=3,28,IF(Table156[[#This Row],[Rank]]=4,27,IF(Table156[[#This Row],[Rank]]=5,26,IF(Table156[[#This Row],[Rank]]=6,25,IF(Table156[[#This Row],[Rank]]=7,24,IF(Table156[[#This Row],[Rank]]=8,23,IF(Table156[[#This Row],[Rank]]=9,22,IF(Table156[[#This Row],[Rank]]=10,21,IF(Table156[[#This Row],[Rank]]=11,20,IF(Table156[[#This Row],[Rank]]=12,19,IF(Table156[[#This Row],[Rank]]=13,18,IF(Table156[[#This Row],[Rank]]=14,17,IF(Table156[[#This Row],[Rank]]=15,16,IF(Table156[[#This Row],[Rank]]=16,15,IF(Table156[[#This Row],[Rank]]=17,14,IF(Table156[[#This Row],[Rank]]=18,13,IF(Table156[[#This Row],[Rank]]=19,12,IF(Table156[[#This Row],[Rank]]=20,11,IF(Table156[[#This Row],[Rank]]=21,10,IF(Table156[[#This Row],[Rank]]=22,9,IF(Table156[[#This Row],[Rank]]=23,8,IF(Table156[[#This Row],[Rank]]=24,7,IF(Table156[[#This Row],[Rank]]=25,6,IF(Table156[[#This Row],[Rank]]=26,5,IF(Table156[[#This Row],[Rank]]=27,4,IF(Table156[[#This Row],[Rank]]=28,3,IF(Table156[[#This Row],[Rank]]=29,2,IF(Table156[[#This Row],[Rank]]=30,1,0)))))))))))))))))))))))))))))))</f>
        <v>27</v>
      </c>
      <c r="D5" s="4">
        <f>IF(Table156[[#This Row],[Category]]="","",IF(Table156[[#This Row],[Category]]="M",COUNTIF($I$2:$I5,"M"),IF(Table156[[#This Row],[Category]]="F",COUNTIF($I$2:$I5,"F"),0)))</f>
        <v>4</v>
      </c>
      <c r="E5" s="26">
        <v>14</v>
      </c>
      <c r="F5" s="48">
        <v>2.0717592592592593E-2</v>
      </c>
      <c r="G5" s="28" t="s">
        <v>318</v>
      </c>
      <c r="H5" s="28" t="s">
        <v>134</v>
      </c>
      <c r="I5" s="29" t="s">
        <v>190</v>
      </c>
      <c r="J5" s="63">
        <v>-13</v>
      </c>
      <c r="K5" s="63" t="s">
        <v>191</v>
      </c>
      <c r="L5" s="63" t="s">
        <v>196</v>
      </c>
      <c r="M5" s="63" t="s">
        <v>319</v>
      </c>
      <c r="N5" s="63"/>
    </row>
    <row r="6" spans="1:14" ht="28.2" x14ac:dyDescent="0.3">
      <c r="A6" s="18" t="str">
        <f>Table156[[#This Row],[Full Name]]</f>
        <v>SIDANI, Ramzi</v>
      </c>
      <c r="B6" s="20" t="str">
        <f>IF(Table156[[#This Row],[Full Name]]="","",IF(IFERROR(IFERROR(VLOOKUP(Table156[[#This Row],[Full Name]],'Mens League'!B:B,1,FALSE),VLOOKUP(Table156[[#This Row],[Full Name]],'Women''s League'!B:B,1,FALSE)),"NEEDS ADDING")="NEEDS ADDING","NEEDS ADDING","OK"))</f>
        <v>OK</v>
      </c>
      <c r="C6" s="20">
        <f>IF(Table156[[#This Row],[Position]]="","",IF(Table156[[#This Row],[Rank]]=1,30,IF(Table156[[#This Row],[Rank]]=2,29,IF(Table156[[#This Row],[Rank]]=3,28,IF(Table156[[#This Row],[Rank]]=4,27,IF(Table156[[#This Row],[Rank]]=5,26,IF(Table156[[#This Row],[Rank]]=6,25,IF(Table156[[#This Row],[Rank]]=7,24,IF(Table156[[#This Row],[Rank]]=8,23,IF(Table156[[#This Row],[Rank]]=9,22,IF(Table156[[#This Row],[Rank]]=10,21,IF(Table156[[#This Row],[Rank]]=11,20,IF(Table156[[#This Row],[Rank]]=12,19,IF(Table156[[#This Row],[Rank]]=13,18,IF(Table156[[#This Row],[Rank]]=14,17,IF(Table156[[#This Row],[Rank]]=15,16,IF(Table156[[#This Row],[Rank]]=16,15,IF(Table156[[#This Row],[Rank]]=17,14,IF(Table156[[#This Row],[Rank]]=18,13,IF(Table156[[#This Row],[Rank]]=19,12,IF(Table156[[#This Row],[Rank]]=20,11,IF(Table156[[#This Row],[Rank]]=21,10,IF(Table156[[#This Row],[Rank]]=22,9,IF(Table156[[#This Row],[Rank]]=23,8,IF(Table156[[#This Row],[Rank]]=24,7,IF(Table156[[#This Row],[Rank]]=25,6,IF(Table156[[#This Row],[Rank]]=26,5,IF(Table156[[#This Row],[Rank]]=27,4,IF(Table156[[#This Row],[Rank]]=28,3,IF(Table156[[#This Row],[Rank]]=29,2,IF(Table156[[#This Row],[Rank]]=30,1,0)))))))))))))))))))))))))))))))</f>
        <v>26</v>
      </c>
      <c r="D6" s="4">
        <f>IF(Table156[[#This Row],[Category]]="","",IF(Table156[[#This Row],[Category]]="M",COUNTIF($I$2:$I6,"M"),IF(Table156[[#This Row],[Category]]="F",COUNTIF($I$2:$I6,"F"),0)))</f>
        <v>5</v>
      </c>
      <c r="E6" s="26">
        <v>17</v>
      </c>
      <c r="F6" s="48">
        <v>2.1006944444444446E-2</v>
      </c>
      <c r="G6" s="28" t="s">
        <v>320</v>
      </c>
      <c r="H6" s="28" t="s">
        <v>1</v>
      </c>
      <c r="I6" s="29" t="s">
        <v>190</v>
      </c>
      <c r="J6" s="63">
        <v>-16</v>
      </c>
      <c r="K6" s="63" t="s">
        <v>191</v>
      </c>
      <c r="L6" s="63" t="s">
        <v>194</v>
      </c>
      <c r="M6" s="63"/>
      <c r="N6" s="63"/>
    </row>
    <row r="7" spans="1:14" ht="28.2" x14ac:dyDescent="0.3">
      <c r="A7" s="18" t="str">
        <f>Table156[[#This Row],[Full Name]]</f>
        <v>GILES, George</v>
      </c>
      <c r="B7" s="20" t="str">
        <f>IF(Table156[[#This Row],[Full Name]]="","",IF(IFERROR(IFERROR(VLOOKUP(Table156[[#This Row],[Full Name]],'Mens League'!B:B,1,FALSE),VLOOKUP(Table156[[#This Row],[Full Name]],'Women''s League'!B:B,1,FALSE)),"NEEDS ADDING")="NEEDS ADDING","NEEDS ADDING","OK"))</f>
        <v>OK</v>
      </c>
      <c r="C7" s="20">
        <f>IF(Table156[[#This Row],[Position]]="","",IF(Table156[[#This Row],[Rank]]=1,30,IF(Table156[[#This Row],[Rank]]=2,29,IF(Table156[[#This Row],[Rank]]=3,28,IF(Table156[[#This Row],[Rank]]=4,27,IF(Table156[[#This Row],[Rank]]=5,26,IF(Table156[[#This Row],[Rank]]=6,25,IF(Table156[[#This Row],[Rank]]=7,24,IF(Table156[[#This Row],[Rank]]=8,23,IF(Table156[[#This Row],[Rank]]=9,22,IF(Table156[[#This Row],[Rank]]=10,21,IF(Table156[[#This Row],[Rank]]=11,20,IF(Table156[[#This Row],[Rank]]=12,19,IF(Table156[[#This Row],[Rank]]=13,18,IF(Table156[[#This Row],[Rank]]=14,17,IF(Table156[[#This Row],[Rank]]=15,16,IF(Table156[[#This Row],[Rank]]=16,15,IF(Table156[[#This Row],[Rank]]=17,14,IF(Table156[[#This Row],[Rank]]=18,13,IF(Table156[[#This Row],[Rank]]=19,12,IF(Table156[[#This Row],[Rank]]=20,11,IF(Table156[[#This Row],[Rank]]=21,10,IF(Table156[[#This Row],[Rank]]=22,9,IF(Table156[[#This Row],[Rank]]=23,8,IF(Table156[[#This Row],[Rank]]=24,7,IF(Table156[[#This Row],[Rank]]=25,6,IF(Table156[[#This Row],[Rank]]=26,5,IF(Table156[[#This Row],[Rank]]=27,4,IF(Table156[[#This Row],[Rank]]=28,3,IF(Table156[[#This Row],[Rank]]=29,2,IF(Table156[[#This Row],[Rank]]=30,1,0)))))))))))))))))))))))))))))))</f>
        <v>25</v>
      </c>
      <c r="D7" s="4">
        <f>IF(Table156[[#This Row],[Category]]="","",IF(Table156[[#This Row],[Category]]="M",COUNTIF($I$2:$I7,"M"),IF(Table156[[#This Row],[Category]]="F",COUNTIF($I$2:$I7,"F"),0)))</f>
        <v>6</v>
      </c>
      <c r="E7" s="26">
        <v>24</v>
      </c>
      <c r="F7" s="48">
        <v>2.162037037037037E-2</v>
      </c>
      <c r="G7" s="28" t="s">
        <v>321</v>
      </c>
      <c r="H7" s="28" t="s">
        <v>115</v>
      </c>
      <c r="I7" s="29" t="s">
        <v>190</v>
      </c>
      <c r="J7" s="63">
        <v>-23</v>
      </c>
      <c r="K7" s="63" t="s">
        <v>191</v>
      </c>
      <c r="L7" s="63" t="s">
        <v>196</v>
      </c>
      <c r="M7" s="63" t="s">
        <v>322</v>
      </c>
      <c r="N7" s="63"/>
    </row>
    <row r="8" spans="1:14" ht="28.2" x14ac:dyDescent="0.3">
      <c r="A8" s="18" t="str">
        <f>Table156[[#This Row],[Full Name]]</f>
        <v>BROWN, Jamie</v>
      </c>
      <c r="B8" s="20" t="str">
        <f>IF(Table156[[#This Row],[Full Name]]="","",IF(IFERROR(IFERROR(VLOOKUP(Table156[[#This Row],[Full Name]],'Mens League'!B:B,1,FALSE),VLOOKUP(Table156[[#This Row],[Full Name]],'Women''s League'!B:B,1,FALSE)),"NEEDS ADDING")="NEEDS ADDING","NEEDS ADDING","OK"))</f>
        <v>OK</v>
      </c>
      <c r="C8" s="20">
        <f>IF(Table156[[#This Row],[Position]]="","",IF(Table156[[#This Row],[Rank]]=1,30,IF(Table156[[#This Row],[Rank]]=2,29,IF(Table156[[#This Row],[Rank]]=3,28,IF(Table156[[#This Row],[Rank]]=4,27,IF(Table156[[#This Row],[Rank]]=5,26,IF(Table156[[#This Row],[Rank]]=6,25,IF(Table156[[#This Row],[Rank]]=7,24,IF(Table156[[#This Row],[Rank]]=8,23,IF(Table156[[#This Row],[Rank]]=9,22,IF(Table156[[#This Row],[Rank]]=10,21,IF(Table156[[#This Row],[Rank]]=11,20,IF(Table156[[#This Row],[Rank]]=12,19,IF(Table156[[#This Row],[Rank]]=13,18,IF(Table156[[#This Row],[Rank]]=14,17,IF(Table156[[#This Row],[Rank]]=15,16,IF(Table156[[#This Row],[Rank]]=16,15,IF(Table156[[#This Row],[Rank]]=17,14,IF(Table156[[#This Row],[Rank]]=18,13,IF(Table156[[#This Row],[Rank]]=19,12,IF(Table156[[#This Row],[Rank]]=20,11,IF(Table156[[#This Row],[Rank]]=21,10,IF(Table156[[#This Row],[Rank]]=22,9,IF(Table156[[#This Row],[Rank]]=23,8,IF(Table156[[#This Row],[Rank]]=24,7,IF(Table156[[#This Row],[Rank]]=25,6,IF(Table156[[#This Row],[Rank]]=26,5,IF(Table156[[#This Row],[Rank]]=27,4,IF(Table156[[#This Row],[Rank]]=28,3,IF(Table156[[#This Row],[Rank]]=29,2,IF(Table156[[#This Row],[Rank]]=30,1,0)))))))))))))))))))))))))))))))</f>
        <v>24</v>
      </c>
      <c r="D8" s="4">
        <f>IF(Table156[[#This Row],[Category]]="","",IF(Table156[[#This Row],[Category]]="M",COUNTIF($I$2:$I8,"M"),IF(Table156[[#This Row],[Category]]="F",COUNTIF($I$2:$I8,"F"),0)))</f>
        <v>7</v>
      </c>
      <c r="E8" s="26">
        <v>33</v>
      </c>
      <c r="F8" s="48">
        <v>2.2314814814814815E-2</v>
      </c>
      <c r="G8" s="28" t="s">
        <v>323</v>
      </c>
      <c r="H8" s="28" t="s">
        <v>147</v>
      </c>
      <c r="I8" s="29" t="s">
        <v>190</v>
      </c>
      <c r="J8" s="63">
        <v>-32</v>
      </c>
      <c r="K8" s="63" t="s">
        <v>191</v>
      </c>
      <c r="L8" s="63" t="s">
        <v>196</v>
      </c>
      <c r="M8" s="63"/>
      <c r="N8" s="63"/>
    </row>
    <row r="9" spans="1:14" ht="28.2" x14ac:dyDescent="0.3">
      <c r="A9" s="18" t="str">
        <f>Table156[[#This Row],[Full Name]]</f>
        <v>COULTON, Shaun</v>
      </c>
      <c r="B9" s="20" t="str">
        <f>IF(Table156[[#This Row],[Full Name]]="","",IF(IFERROR(IFERROR(VLOOKUP(Table156[[#This Row],[Full Name]],'Mens League'!B:B,1,FALSE),VLOOKUP(Table156[[#This Row],[Full Name]],'Women''s League'!B:B,1,FALSE)),"NEEDS ADDING")="NEEDS ADDING","NEEDS ADDING","OK"))</f>
        <v>OK</v>
      </c>
      <c r="C9" s="20">
        <f>IF(Table156[[#This Row],[Position]]="","",IF(Table156[[#This Row],[Rank]]=1,30,IF(Table156[[#This Row],[Rank]]=2,29,IF(Table156[[#This Row],[Rank]]=3,28,IF(Table156[[#This Row],[Rank]]=4,27,IF(Table156[[#This Row],[Rank]]=5,26,IF(Table156[[#This Row],[Rank]]=6,25,IF(Table156[[#This Row],[Rank]]=7,24,IF(Table156[[#This Row],[Rank]]=8,23,IF(Table156[[#This Row],[Rank]]=9,22,IF(Table156[[#This Row],[Rank]]=10,21,IF(Table156[[#This Row],[Rank]]=11,20,IF(Table156[[#This Row],[Rank]]=12,19,IF(Table156[[#This Row],[Rank]]=13,18,IF(Table156[[#This Row],[Rank]]=14,17,IF(Table156[[#This Row],[Rank]]=15,16,IF(Table156[[#This Row],[Rank]]=16,15,IF(Table156[[#This Row],[Rank]]=17,14,IF(Table156[[#This Row],[Rank]]=18,13,IF(Table156[[#This Row],[Rank]]=19,12,IF(Table156[[#This Row],[Rank]]=20,11,IF(Table156[[#This Row],[Rank]]=21,10,IF(Table156[[#This Row],[Rank]]=22,9,IF(Table156[[#This Row],[Rank]]=23,8,IF(Table156[[#This Row],[Rank]]=24,7,IF(Table156[[#This Row],[Rank]]=25,6,IF(Table156[[#This Row],[Rank]]=26,5,IF(Table156[[#This Row],[Rank]]=27,4,IF(Table156[[#This Row],[Rank]]=28,3,IF(Table156[[#This Row],[Rank]]=29,2,IF(Table156[[#This Row],[Rank]]=30,1,0)))))))))))))))))))))))))))))))</f>
        <v>23</v>
      </c>
      <c r="D9" s="4">
        <f>IF(Table156[[#This Row],[Category]]="","",IF(Table156[[#This Row],[Category]]="M",COUNTIF($I$2:$I9,"M"),IF(Table156[[#This Row],[Category]]="F",COUNTIF($I$2:$I9,"F"),0)))</f>
        <v>8</v>
      </c>
      <c r="E9" s="26">
        <v>36</v>
      </c>
      <c r="F9" s="48">
        <v>2.2627314814814815E-2</v>
      </c>
      <c r="G9" s="28" t="s">
        <v>324</v>
      </c>
      <c r="H9" s="28" t="s">
        <v>42</v>
      </c>
      <c r="I9" s="29" t="s">
        <v>190</v>
      </c>
      <c r="J9" s="63">
        <v>-35</v>
      </c>
      <c r="K9" s="63" t="s">
        <v>191</v>
      </c>
      <c r="L9" s="63" t="s">
        <v>198</v>
      </c>
      <c r="M9" s="63"/>
      <c r="N9" s="63"/>
    </row>
    <row r="10" spans="1:14" ht="28.2" x14ac:dyDescent="0.3">
      <c r="A10" s="18" t="str">
        <f>Table156[[#This Row],[Full Name]]</f>
        <v>PARKER, Emily</v>
      </c>
      <c r="B10" s="20" t="str">
        <f>IF(Table156[[#This Row],[Full Name]]="","",IF(IFERROR(IFERROR(VLOOKUP(Table156[[#This Row],[Full Name]],'Mens League'!B:B,1,FALSE),VLOOKUP(Table156[[#This Row],[Full Name]],'Women''s League'!B:B,1,FALSE)),"NEEDS ADDING")="NEEDS ADDING","NEEDS ADDING","OK"))</f>
        <v>OK</v>
      </c>
      <c r="C10" s="20">
        <f>IF(Table156[[#This Row],[Position]]="","",IF(Table156[[#This Row],[Rank]]=1,30,IF(Table156[[#This Row],[Rank]]=2,29,IF(Table156[[#This Row],[Rank]]=3,28,IF(Table156[[#This Row],[Rank]]=4,27,IF(Table156[[#This Row],[Rank]]=5,26,IF(Table156[[#This Row],[Rank]]=6,25,IF(Table156[[#This Row],[Rank]]=7,24,IF(Table156[[#This Row],[Rank]]=8,23,IF(Table156[[#This Row],[Rank]]=9,22,IF(Table156[[#This Row],[Rank]]=10,21,IF(Table156[[#This Row],[Rank]]=11,20,IF(Table156[[#This Row],[Rank]]=12,19,IF(Table156[[#This Row],[Rank]]=13,18,IF(Table156[[#This Row],[Rank]]=14,17,IF(Table156[[#This Row],[Rank]]=15,16,IF(Table156[[#This Row],[Rank]]=16,15,IF(Table156[[#This Row],[Rank]]=17,14,IF(Table156[[#This Row],[Rank]]=18,13,IF(Table156[[#This Row],[Rank]]=19,12,IF(Table156[[#This Row],[Rank]]=20,11,IF(Table156[[#This Row],[Rank]]=21,10,IF(Table156[[#This Row],[Rank]]=22,9,IF(Table156[[#This Row],[Rank]]=23,8,IF(Table156[[#This Row],[Rank]]=24,7,IF(Table156[[#This Row],[Rank]]=25,6,IF(Table156[[#This Row],[Rank]]=26,5,IF(Table156[[#This Row],[Rank]]=27,4,IF(Table156[[#This Row],[Rank]]=28,3,IF(Table156[[#This Row],[Rank]]=29,2,IF(Table156[[#This Row],[Rank]]=30,1,0)))))))))))))))))))))))))))))))</f>
        <v>30</v>
      </c>
      <c r="D10" s="4">
        <f>IF(Table156[[#This Row],[Category]]="","",IF(Table156[[#This Row],[Category]]="M",COUNTIF($I$2:$I10,"M"),IF(Table156[[#This Row],[Category]]="F",COUNTIF($I$2:$I10,"F"),0)))</f>
        <v>1</v>
      </c>
      <c r="E10" s="26">
        <v>46</v>
      </c>
      <c r="F10" s="48">
        <v>2.3333333333333334E-2</v>
      </c>
      <c r="G10" s="28" t="s">
        <v>325</v>
      </c>
      <c r="H10" s="28" t="s">
        <v>138</v>
      </c>
      <c r="I10" s="29" t="s">
        <v>205</v>
      </c>
      <c r="J10" s="63">
        <v>-4</v>
      </c>
      <c r="K10" s="63" t="s">
        <v>191</v>
      </c>
      <c r="L10" s="63" t="s">
        <v>234</v>
      </c>
      <c r="M10" s="63"/>
      <c r="N10" s="63"/>
    </row>
    <row r="11" spans="1:14" ht="28.2" x14ac:dyDescent="0.3">
      <c r="A11" s="18" t="str">
        <f>Table156[[#This Row],[Full Name]]</f>
        <v>CODD, Paul</v>
      </c>
      <c r="B11" s="20" t="str">
        <f>IF(Table156[[#This Row],[Full Name]]="","",IF(IFERROR(IFERROR(VLOOKUP(Table156[[#This Row],[Full Name]],'Mens League'!B:B,1,FALSE),VLOOKUP(Table156[[#This Row],[Full Name]],'Women''s League'!B:B,1,FALSE)),"NEEDS ADDING")="NEEDS ADDING","NEEDS ADDING","OK"))</f>
        <v>OK</v>
      </c>
      <c r="C11" s="20">
        <f>IF(Table156[[#This Row],[Position]]="","",IF(Table156[[#This Row],[Rank]]=1,30,IF(Table156[[#This Row],[Rank]]=2,29,IF(Table156[[#This Row],[Rank]]=3,28,IF(Table156[[#This Row],[Rank]]=4,27,IF(Table156[[#This Row],[Rank]]=5,26,IF(Table156[[#This Row],[Rank]]=6,25,IF(Table156[[#This Row],[Rank]]=7,24,IF(Table156[[#This Row],[Rank]]=8,23,IF(Table156[[#This Row],[Rank]]=9,22,IF(Table156[[#This Row],[Rank]]=10,21,IF(Table156[[#This Row],[Rank]]=11,20,IF(Table156[[#This Row],[Rank]]=12,19,IF(Table156[[#This Row],[Rank]]=13,18,IF(Table156[[#This Row],[Rank]]=14,17,IF(Table156[[#This Row],[Rank]]=15,16,IF(Table156[[#This Row],[Rank]]=16,15,IF(Table156[[#This Row],[Rank]]=17,14,IF(Table156[[#This Row],[Rank]]=18,13,IF(Table156[[#This Row],[Rank]]=19,12,IF(Table156[[#This Row],[Rank]]=20,11,IF(Table156[[#This Row],[Rank]]=21,10,IF(Table156[[#This Row],[Rank]]=22,9,IF(Table156[[#This Row],[Rank]]=23,8,IF(Table156[[#This Row],[Rank]]=24,7,IF(Table156[[#This Row],[Rank]]=25,6,IF(Table156[[#This Row],[Rank]]=26,5,IF(Table156[[#This Row],[Rank]]=27,4,IF(Table156[[#This Row],[Rank]]=28,3,IF(Table156[[#This Row],[Rank]]=29,2,IF(Table156[[#This Row],[Rank]]=30,1,0)))))))))))))))))))))))))))))))</f>
        <v>22</v>
      </c>
      <c r="D11" s="4">
        <f>IF(Table156[[#This Row],[Category]]="","",IF(Table156[[#This Row],[Category]]="M",COUNTIF($I$2:$I11,"M"),IF(Table156[[#This Row],[Category]]="F",COUNTIF($I$2:$I11,"F"),0)))</f>
        <v>9</v>
      </c>
      <c r="E11" s="26">
        <v>48</v>
      </c>
      <c r="F11" s="48">
        <v>2.34375E-2</v>
      </c>
      <c r="G11" s="28" t="s">
        <v>326</v>
      </c>
      <c r="H11" s="28" t="s">
        <v>45</v>
      </c>
      <c r="I11" s="29" t="s">
        <v>190</v>
      </c>
      <c r="J11" s="63">
        <v>-44</v>
      </c>
      <c r="K11" s="63" t="s">
        <v>191</v>
      </c>
      <c r="L11" s="63" t="s">
        <v>192</v>
      </c>
      <c r="M11" s="63"/>
      <c r="N11" s="63"/>
    </row>
    <row r="12" spans="1:14" ht="28.2" x14ac:dyDescent="0.3">
      <c r="A12" s="18" t="str">
        <f>Table156[[#This Row],[Full Name]]</f>
        <v>BOLTON, Ian</v>
      </c>
      <c r="B12" s="20" t="str">
        <f>IF(Table156[[#This Row],[Full Name]]="","",IF(IFERROR(IFERROR(VLOOKUP(Table156[[#This Row],[Full Name]],'Mens League'!B:B,1,FALSE),VLOOKUP(Table156[[#This Row],[Full Name]],'Women''s League'!B:B,1,FALSE)),"NEEDS ADDING")="NEEDS ADDING","NEEDS ADDING","OK"))</f>
        <v>OK</v>
      </c>
      <c r="C12" s="20">
        <f>IF(Table156[[#This Row],[Position]]="","",IF(Table156[[#This Row],[Rank]]=1,30,IF(Table156[[#This Row],[Rank]]=2,29,IF(Table156[[#This Row],[Rank]]=3,28,IF(Table156[[#This Row],[Rank]]=4,27,IF(Table156[[#This Row],[Rank]]=5,26,IF(Table156[[#This Row],[Rank]]=6,25,IF(Table156[[#This Row],[Rank]]=7,24,IF(Table156[[#This Row],[Rank]]=8,23,IF(Table156[[#This Row],[Rank]]=9,22,IF(Table156[[#This Row],[Rank]]=10,21,IF(Table156[[#This Row],[Rank]]=11,20,IF(Table156[[#This Row],[Rank]]=12,19,IF(Table156[[#This Row],[Rank]]=13,18,IF(Table156[[#This Row],[Rank]]=14,17,IF(Table156[[#This Row],[Rank]]=15,16,IF(Table156[[#This Row],[Rank]]=16,15,IF(Table156[[#This Row],[Rank]]=17,14,IF(Table156[[#This Row],[Rank]]=18,13,IF(Table156[[#This Row],[Rank]]=19,12,IF(Table156[[#This Row],[Rank]]=20,11,IF(Table156[[#This Row],[Rank]]=21,10,IF(Table156[[#This Row],[Rank]]=22,9,IF(Table156[[#This Row],[Rank]]=23,8,IF(Table156[[#This Row],[Rank]]=24,7,IF(Table156[[#This Row],[Rank]]=25,6,IF(Table156[[#This Row],[Rank]]=26,5,IF(Table156[[#This Row],[Rank]]=27,4,IF(Table156[[#This Row],[Rank]]=28,3,IF(Table156[[#This Row],[Rank]]=29,2,IF(Table156[[#This Row],[Rank]]=30,1,0)))))))))))))))))))))))))))))))</f>
        <v>21</v>
      </c>
      <c r="D12" s="4">
        <f>IF(Table156[[#This Row],[Category]]="","",IF(Table156[[#This Row],[Category]]="M",COUNTIF($I$2:$I12,"M"),IF(Table156[[#This Row],[Category]]="F",COUNTIF($I$2:$I12,"F"),0)))</f>
        <v>10</v>
      </c>
      <c r="E12" s="26">
        <v>52</v>
      </c>
      <c r="F12" s="48">
        <v>2.3912037037037037E-2</v>
      </c>
      <c r="G12" s="28" t="s">
        <v>327</v>
      </c>
      <c r="H12" s="28" t="s">
        <v>5</v>
      </c>
      <c r="I12" s="29" t="s">
        <v>190</v>
      </c>
      <c r="J12" s="63">
        <v>-47</v>
      </c>
      <c r="K12" s="63" t="s">
        <v>191</v>
      </c>
      <c r="L12" s="63" t="s">
        <v>192</v>
      </c>
      <c r="M12" s="63"/>
      <c r="N12" s="63"/>
    </row>
    <row r="13" spans="1:14" ht="28.2" x14ac:dyDescent="0.3">
      <c r="A13" s="19" t="str">
        <f>Table156[[#This Row],[Full Name]]</f>
        <v>BLADON-COPE, Jordan</v>
      </c>
      <c r="B13" s="21" t="str">
        <f>IF(Table156[[#This Row],[Full Name]]="","",IF(IFERROR(IFERROR(VLOOKUP(Table156[[#This Row],[Full Name]],'Mens League'!B:B,1,FALSE),VLOOKUP(Table156[[#This Row],[Full Name]],'Women''s League'!B:B,1,FALSE)),"NEEDS ADDING")="NEEDS ADDING","NEEDS ADDING","OK"))</f>
        <v>OK</v>
      </c>
      <c r="C13" s="21">
        <f>IF(Table156[[#This Row],[Position]]="","",IF(Table156[[#This Row],[Rank]]=1,30,IF(Table156[[#This Row],[Rank]]=2,29,IF(Table156[[#This Row],[Rank]]=3,28,IF(Table156[[#This Row],[Rank]]=4,27,IF(Table156[[#This Row],[Rank]]=5,26,IF(Table156[[#This Row],[Rank]]=6,25,IF(Table156[[#This Row],[Rank]]=7,24,IF(Table156[[#This Row],[Rank]]=8,23,IF(Table156[[#This Row],[Rank]]=9,22,IF(Table156[[#This Row],[Rank]]=10,21,IF(Table156[[#This Row],[Rank]]=11,20,IF(Table156[[#This Row],[Rank]]=12,19,IF(Table156[[#This Row],[Rank]]=13,18,IF(Table156[[#This Row],[Rank]]=14,17,IF(Table156[[#This Row],[Rank]]=15,16,IF(Table156[[#This Row],[Rank]]=16,15,IF(Table156[[#This Row],[Rank]]=17,14,IF(Table156[[#This Row],[Rank]]=18,13,IF(Table156[[#This Row],[Rank]]=19,12,IF(Table156[[#This Row],[Rank]]=20,11,IF(Table156[[#This Row],[Rank]]=21,10,IF(Table156[[#This Row],[Rank]]=22,9,IF(Table156[[#This Row],[Rank]]=23,8,IF(Table156[[#This Row],[Rank]]=24,7,IF(Table156[[#This Row],[Rank]]=25,6,IF(Table156[[#This Row],[Rank]]=26,5,IF(Table156[[#This Row],[Rank]]=27,4,IF(Table156[[#This Row],[Rank]]=28,3,IF(Table156[[#This Row],[Rank]]=29,2,IF(Table156[[#This Row],[Rank]]=30,1,0)))))))))))))))))))))))))))))))</f>
        <v>20</v>
      </c>
      <c r="D13" s="4">
        <f>IF(Table156[[#This Row],[Category]]="","",IF(Table156[[#This Row],[Category]]="M",COUNTIF($I$2:$I13,"M"),IF(Table156[[#This Row],[Category]]="F",COUNTIF($I$2:$I13,"F"),0)))</f>
        <v>11</v>
      </c>
      <c r="E13" s="30">
        <v>55</v>
      </c>
      <c r="F13" s="48">
        <v>2.4039351851851853E-2</v>
      </c>
      <c r="G13" s="32" t="s">
        <v>264</v>
      </c>
      <c r="H13" s="32" t="s">
        <v>142</v>
      </c>
      <c r="I13" s="33" t="s">
        <v>190</v>
      </c>
      <c r="J13" s="63">
        <v>-50</v>
      </c>
      <c r="K13" s="63" t="s">
        <v>191</v>
      </c>
      <c r="L13" s="63" t="s">
        <v>196</v>
      </c>
      <c r="M13" s="63"/>
      <c r="N13" s="63"/>
    </row>
    <row r="14" spans="1:14" ht="28.2" x14ac:dyDescent="0.3">
      <c r="A14" s="19" t="str">
        <f>Table156[[#This Row],[Full Name]]</f>
        <v>ALLSOP, Andrew</v>
      </c>
      <c r="B14" s="21" t="str">
        <f>IF(Table156[[#This Row],[Full Name]]="","",IF(IFERROR(IFERROR(VLOOKUP(Table156[[#This Row],[Full Name]],'Mens League'!B:B,1,FALSE),VLOOKUP(Table156[[#This Row],[Full Name]],'Women''s League'!B:B,1,FALSE)),"NEEDS ADDING")="NEEDS ADDING","NEEDS ADDING","OK"))</f>
        <v>OK</v>
      </c>
      <c r="C14" s="21">
        <f>IF(Table156[[#This Row],[Position]]="","",IF(Table156[[#This Row],[Rank]]=1,30,IF(Table156[[#This Row],[Rank]]=2,29,IF(Table156[[#This Row],[Rank]]=3,28,IF(Table156[[#This Row],[Rank]]=4,27,IF(Table156[[#This Row],[Rank]]=5,26,IF(Table156[[#This Row],[Rank]]=6,25,IF(Table156[[#This Row],[Rank]]=7,24,IF(Table156[[#This Row],[Rank]]=8,23,IF(Table156[[#This Row],[Rank]]=9,22,IF(Table156[[#This Row],[Rank]]=10,21,IF(Table156[[#This Row],[Rank]]=11,20,IF(Table156[[#This Row],[Rank]]=12,19,IF(Table156[[#This Row],[Rank]]=13,18,IF(Table156[[#This Row],[Rank]]=14,17,IF(Table156[[#This Row],[Rank]]=15,16,IF(Table156[[#This Row],[Rank]]=16,15,IF(Table156[[#This Row],[Rank]]=17,14,IF(Table156[[#This Row],[Rank]]=18,13,IF(Table156[[#This Row],[Rank]]=19,12,IF(Table156[[#This Row],[Rank]]=20,11,IF(Table156[[#This Row],[Rank]]=21,10,IF(Table156[[#This Row],[Rank]]=22,9,IF(Table156[[#This Row],[Rank]]=23,8,IF(Table156[[#This Row],[Rank]]=24,7,IF(Table156[[#This Row],[Rank]]=25,6,IF(Table156[[#This Row],[Rank]]=26,5,IF(Table156[[#This Row],[Rank]]=27,4,IF(Table156[[#This Row],[Rank]]=28,3,IF(Table156[[#This Row],[Rank]]=29,2,IF(Table156[[#This Row],[Rank]]=30,1,0)))))))))))))))))))))))))))))))</f>
        <v>19</v>
      </c>
      <c r="D14" s="4">
        <f>IF(Table156[[#This Row],[Category]]="","",IF(Table156[[#This Row],[Category]]="M",COUNTIF($I$2:$I14,"M"),IF(Table156[[#This Row],[Category]]="F",COUNTIF($I$2:$I14,"F"),0)))</f>
        <v>12</v>
      </c>
      <c r="E14" s="26">
        <v>60</v>
      </c>
      <c r="F14" s="48">
        <v>2.4282407407407409E-2</v>
      </c>
      <c r="G14" s="28" t="s">
        <v>328</v>
      </c>
      <c r="H14" s="28" t="s">
        <v>129</v>
      </c>
      <c r="I14" s="29" t="s">
        <v>190</v>
      </c>
      <c r="J14" s="63">
        <v>-54</v>
      </c>
      <c r="K14" s="63" t="s">
        <v>191</v>
      </c>
      <c r="L14" s="63" t="s">
        <v>192</v>
      </c>
      <c r="M14" s="63"/>
      <c r="N14" s="63"/>
    </row>
    <row r="15" spans="1:14" ht="28.2" x14ac:dyDescent="0.3">
      <c r="A15" s="19" t="str">
        <f>Table156[[#This Row],[Full Name]]</f>
        <v>WOOD, Clare</v>
      </c>
      <c r="B15" s="21" t="str">
        <f>IF(Table156[[#This Row],[Full Name]]="","",IF(IFERROR(IFERROR(VLOOKUP(Table156[[#This Row],[Full Name]],'Mens League'!B:B,1,FALSE),VLOOKUP(Table156[[#This Row],[Full Name]],'Women''s League'!B:B,1,FALSE)),"NEEDS ADDING")="NEEDS ADDING","NEEDS ADDING","OK"))</f>
        <v>OK</v>
      </c>
      <c r="C15" s="21">
        <f>IF(Table156[[#This Row],[Position]]="","",IF(Table156[[#This Row],[Rank]]=1,30,IF(Table156[[#This Row],[Rank]]=2,29,IF(Table156[[#This Row],[Rank]]=3,28,IF(Table156[[#This Row],[Rank]]=4,27,IF(Table156[[#This Row],[Rank]]=5,26,IF(Table156[[#This Row],[Rank]]=6,25,IF(Table156[[#This Row],[Rank]]=7,24,IF(Table156[[#This Row],[Rank]]=8,23,IF(Table156[[#This Row],[Rank]]=9,22,IF(Table156[[#This Row],[Rank]]=10,21,IF(Table156[[#This Row],[Rank]]=11,20,IF(Table156[[#This Row],[Rank]]=12,19,IF(Table156[[#This Row],[Rank]]=13,18,IF(Table156[[#This Row],[Rank]]=14,17,IF(Table156[[#This Row],[Rank]]=15,16,IF(Table156[[#This Row],[Rank]]=16,15,IF(Table156[[#This Row],[Rank]]=17,14,IF(Table156[[#This Row],[Rank]]=18,13,IF(Table156[[#This Row],[Rank]]=19,12,IF(Table156[[#This Row],[Rank]]=20,11,IF(Table156[[#This Row],[Rank]]=21,10,IF(Table156[[#This Row],[Rank]]=22,9,IF(Table156[[#This Row],[Rank]]=23,8,IF(Table156[[#This Row],[Rank]]=24,7,IF(Table156[[#This Row],[Rank]]=25,6,IF(Table156[[#This Row],[Rank]]=26,5,IF(Table156[[#This Row],[Rank]]=27,4,IF(Table156[[#This Row],[Rank]]=28,3,IF(Table156[[#This Row],[Rank]]=29,2,IF(Table156[[#This Row],[Rank]]=30,1,0)))))))))))))))))))))))))))))))</f>
        <v>29</v>
      </c>
      <c r="D15" s="4">
        <f>IF(Table156[[#This Row],[Category]]="","",IF(Table156[[#This Row],[Category]]="M",COUNTIF($I$2:$I15,"M"),IF(Table156[[#This Row],[Category]]="F",COUNTIF($I$2:$I15,"F"),0)))</f>
        <v>2</v>
      </c>
      <c r="E15" s="26">
        <v>66</v>
      </c>
      <c r="F15" s="48">
        <v>2.4791666666666667E-2</v>
      </c>
      <c r="G15" s="28" t="s">
        <v>265</v>
      </c>
      <c r="H15" s="28" t="s">
        <v>93</v>
      </c>
      <c r="I15" s="29" t="s">
        <v>205</v>
      </c>
      <c r="J15" s="63">
        <v>-9</v>
      </c>
      <c r="K15" s="63" t="s">
        <v>191</v>
      </c>
      <c r="L15" s="63" t="s">
        <v>249</v>
      </c>
      <c r="M15" s="63"/>
      <c r="N15" s="63"/>
    </row>
    <row r="16" spans="1:14" ht="28.2" x14ac:dyDescent="0.3">
      <c r="A16" s="19" t="str">
        <f>Table156[[#This Row],[Full Name]]</f>
        <v>BARNES, Louis</v>
      </c>
      <c r="B16" s="21" t="str">
        <f>IF(Table156[[#This Row],[Full Name]]="","",IF(IFERROR(IFERROR(VLOOKUP(Table156[[#This Row],[Full Name]],'Mens League'!B:B,1,FALSE),VLOOKUP(Table156[[#This Row],[Full Name]],'Women''s League'!B:B,1,FALSE)),"NEEDS ADDING")="NEEDS ADDING","NEEDS ADDING","OK"))</f>
        <v>OK</v>
      </c>
      <c r="C16" s="21">
        <f>IF(Table156[[#This Row],[Position]]="","",IF(Table156[[#This Row],[Rank]]=1,30,IF(Table156[[#This Row],[Rank]]=2,29,IF(Table156[[#This Row],[Rank]]=3,28,IF(Table156[[#This Row],[Rank]]=4,27,IF(Table156[[#This Row],[Rank]]=5,26,IF(Table156[[#This Row],[Rank]]=6,25,IF(Table156[[#This Row],[Rank]]=7,24,IF(Table156[[#This Row],[Rank]]=8,23,IF(Table156[[#This Row],[Rank]]=9,22,IF(Table156[[#This Row],[Rank]]=10,21,IF(Table156[[#This Row],[Rank]]=11,20,IF(Table156[[#This Row],[Rank]]=12,19,IF(Table156[[#This Row],[Rank]]=13,18,IF(Table156[[#This Row],[Rank]]=14,17,IF(Table156[[#This Row],[Rank]]=15,16,IF(Table156[[#This Row],[Rank]]=16,15,IF(Table156[[#This Row],[Rank]]=17,14,IF(Table156[[#This Row],[Rank]]=18,13,IF(Table156[[#This Row],[Rank]]=19,12,IF(Table156[[#This Row],[Rank]]=20,11,IF(Table156[[#This Row],[Rank]]=21,10,IF(Table156[[#This Row],[Rank]]=22,9,IF(Table156[[#This Row],[Rank]]=23,8,IF(Table156[[#This Row],[Rank]]=24,7,IF(Table156[[#This Row],[Rank]]=25,6,IF(Table156[[#This Row],[Rank]]=26,5,IF(Table156[[#This Row],[Rank]]=27,4,IF(Table156[[#This Row],[Rank]]=28,3,IF(Table156[[#This Row],[Rank]]=29,2,IF(Table156[[#This Row],[Rank]]=30,1,0)))))))))))))))))))))))))))))))</f>
        <v>18</v>
      </c>
      <c r="D16" s="4">
        <f>IF(Table156[[#This Row],[Category]]="","",IF(Table156[[#This Row],[Category]]="M",COUNTIF($I$2:$I16,"M"),IF(Table156[[#This Row],[Category]]="F",COUNTIF($I$2:$I16,"F"),0)))</f>
        <v>13</v>
      </c>
      <c r="E16" s="26">
        <v>67</v>
      </c>
      <c r="F16" s="48">
        <v>2.4861111111111112E-2</v>
      </c>
      <c r="G16" s="28" t="s">
        <v>329</v>
      </c>
      <c r="H16" s="28" t="s">
        <v>4</v>
      </c>
      <c r="I16" s="29" t="s">
        <v>190</v>
      </c>
      <c r="J16" s="63">
        <v>-58</v>
      </c>
      <c r="K16" s="63" t="s">
        <v>191</v>
      </c>
      <c r="L16" s="63" t="s">
        <v>192</v>
      </c>
      <c r="M16" s="63"/>
      <c r="N16" s="63"/>
    </row>
    <row r="17" spans="1:14" ht="28.2" x14ac:dyDescent="0.3">
      <c r="A17" s="19" t="str">
        <f>Table156[[#This Row],[Full Name]]</f>
        <v>BAILEY, Andrew</v>
      </c>
      <c r="B17" s="21" t="str">
        <f>IF(Table156[[#This Row],[Full Name]]="","",IF(IFERROR(IFERROR(VLOOKUP(Table156[[#This Row],[Full Name]],'Mens League'!B:B,1,FALSE),VLOOKUP(Table156[[#This Row],[Full Name]],'Women''s League'!B:B,1,FALSE)),"NEEDS ADDING")="NEEDS ADDING","NEEDS ADDING","OK"))</f>
        <v>OK</v>
      </c>
      <c r="C17" s="21">
        <f>IF(Table156[[#This Row],[Position]]="","",IF(Table156[[#This Row],[Rank]]=1,30,IF(Table156[[#This Row],[Rank]]=2,29,IF(Table156[[#This Row],[Rank]]=3,28,IF(Table156[[#This Row],[Rank]]=4,27,IF(Table156[[#This Row],[Rank]]=5,26,IF(Table156[[#This Row],[Rank]]=6,25,IF(Table156[[#This Row],[Rank]]=7,24,IF(Table156[[#This Row],[Rank]]=8,23,IF(Table156[[#This Row],[Rank]]=9,22,IF(Table156[[#This Row],[Rank]]=10,21,IF(Table156[[#This Row],[Rank]]=11,20,IF(Table156[[#This Row],[Rank]]=12,19,IF(Table156[[#This Row],[Rank]]=13,18,IF(Table156[[#This Row],[Rank]]=14,17,IF(Table156[[#This Row],[Rank]]=15,16,IF(Table156[[#This Row],[Rank]]=16,15,IF(Table156[[#This Row],[Rank]]=17,14,IF(Table156[[#This Row],[Rank]]=18,13,IF(Table156[[#This Row],[Rank]]=19,12,IF(Table156[[#This Row],[Rank]]=20,11,IF(Table156[[#This Row],[Rank]]=21,10,IF(Table156[[#This Row],[Rank]]=22,9,IF(Table156[[#This Row],[Rank]]=23,8,IF(Table156[[#This Row],[Rank]]=24,7,IF(Table156[[#This Row],[Rank]]=25,6,IF(Table156[[#This Row],[Rank]]=26,5,IF(Table156[[#This Row],[Rank]]=27,4,IF(Table156[[#This Row],[Rank]]=28,3,IF(Table156[[#This Row],[Rank]]=29,2,IF(Table156[[#This Row],[Rank]]=30,1,0)))))))))))))))))))))))))))))))</f>
        <v>17</v>
      </c>
      <c r="D17" s="4">
        <f>IF(Table156[[#This Row],[Category]]="","",IF(Table156[[#This Row],[Category]]="M",COUNTIF($I$2:$I17,"M"),IF(Table156[[#This Row],[Category]]="F",COUNTIF($I$2:$I17,"F"),0)))</f>
        <v>14</v>
      </c>
      <c r="E17" s="26">
        <v>75</v>
      </c>
      <c r="F17" s="48">
        <v>2.5138888888888888E-2</v>
      </c>
      <c r="G17" s="28" t="s">
        <v>197</v>
      </c>
      <c r="H17" s="28" t="s">
        <v>173</v>
      </c>
      <c r="I17" s="29" t="s">
        <v>190</v>
      </c>
      <c r="J17" s="63">
        <v>-65</v>
      </c>
      <c r="K17" s="63" t="s">
        <v>191</v>
      </c>
      <c r="L17" s="63" t="s">
        <v>198</v>
      </c>
      <c r="M17" s="63"/>
      <c r="N17" s="63"/>
    </row>
    <row r="18" spans="1:14" ht="28.2" x14ac:dyDescent="0.3">
      <c r="A18" s="19" t="str">
        <f>Table156[[#This Row],[Full Name]]</f>
        <v>BLAND, Damon</v>
      </c>
      <c r="B18" s="21" t="str">
        <f>IF(Table156[[#This Row],[Full Name]]="","",IF(IFERROR(IFERROR(VLOOKUP(Table156[[#This Row],[Full Name]],'Mens League'!B:B,1,FALSE),VLOOKUP(Table156[[#This Row],[Full Name]],'Women''s League'!B:B,1,FALSE)),"NEEDS ADDING")="NEEDS ADDING","NEEDS ADDING","OK"))</f>
        <v>OK</v>
      </c>
      <c r="C18" s="21">
        <f>IF(Table156[[#This Row],[Position]]="","",IF(Table156[[#This Row],[Rank]]=1,30,IF(Table156[[#This Row],[Rank]]=2,29,IF(Table156[[#This Row],[Rank]]=3,28,IF(Table156[[#This Row],[Rank]]=4,27,IF(Table156[[#This Row],[Rank]]=5,26,IF(Table156[[#This Row],[Rank]]=6,25,IF(Table156[[#This Row],[Rank]]=7,24,IF(Table156[[#This Row],[Rank]]=8,23,IF(Table156[[#This Row],[Rank]]=9,22,IF(Table156[[#This Row],[Rank]]=10,21,IF(Table156[[#This Row],[Rank]]=11,20,IF(Table156[[#This Row],[Rank]]=12,19,IF(Table156[[#This Row],[Rank]]=13,18,IF(Table156[[#This Row],[Rank]]=14,17,IF(Table156[[#This Row],[Rank]]=15,16,IF(Table156[[#This Row],[Rank]]=16,15,IF(Table156[[#This Row],[Rank]]=17,14,IF(Table156[[#This Row],[Rank]]=18,13,IF(Table156[[#This Row],[Rank]]=19,12,IF(Table156[[#This Row],[Rank]]=20,11,IF(Table156[[#This Row],[Rank]]=21,10,IF(Table156[[#This Row],[Rank]]=22,9,IF(Table156[[#This Row],[Rank]]=23,8,IF(Table156[[#This Row],[Rank]]=24,7,IF(Table156[[#This Row],[Rank]]=25,6,IF(Table156[[#This Row],[Rank]]=26,5,IF(Table156[[#This Row],[Rank]]=27,4,IF(Table156[[#This Row],[Rank]]=28,3,IF(Table156[[#This Row],[Rank]]=29,2,IF(Table156[[#This Row],[Rank]]=30,1,0)))))))))))))))))))))))))))))))</f>
        <v>16</v>
      </c>
      <c r="D18" s="4">
        <f>IF(Table156[[#This Row],[Category]]="","",IF(Table156[[#This Row],[Category]]="M",COUNTIF($I$2:$I18,"M"),IF(Table156[[#This Row],[Category]]="F",COUNTIF($I$2:$I18,"F"),0)))</f>
        <v>15</v>
      </c>
      <c r="E18" s="26">
        <v>82</v>
      </c>
      <c r="F18" s="48">
        <v>2.5474537037037039E-2</v>
      </c>
      <c r="G18" s="28" t="s">
        <v>330</v>
      </c>
      <c r="H18" s="28" t="s">
        <v>9</v>
      </c>
      <c r="I18" s="29" t="s">
        <v>190</v>
      </c>
      <c r="J18" s="63">
        <v>-71</v>
      </c>
      <c r="K18" s="63" t="s">
        <v>191</v>
      </c>
      <c r="L18" s="63" t="s">
        <v>241</v>
      </c>
      <c r="M18" s="63"/>
      <c r="N18" s="63"/>
    </row>
    <row r="19" spans="1:14" ht="28.2" x14ac:dyDescent="0.3">
      <c r="A19" s="19" t="str">
        <f>Table156[[#This Row],[Full Name]]</f>
        <v>SIDANI, Bethany</v>
      </c>
      <c r="B19" s="21" t="str">
        <f>IF(Table156[[#This Row],[Full Name]]="","",IF(IFERROR(IFERROR(VLOOKUP(Table156[[#This Row],[Full Name]],'Mens League'!B:B,1,FALSE),VLOOKUP(Table156[[#This Row],[Full Name]],'Women''s League'!B:B,1,FALSE)),"NEEDS ADDING")="NEEDS ADDING","NEEDS ADDING","OK"))</f>
        <v>OK</v>
      </c>
      <c r="C19" s="21">
        <f>IF(Table156[[#This Row],[Position]]="","",IF(Table156[[#This Row],[Rank]]=1,30,IF(Table156[[#This Row],[Rank]]=2,29,IF(Table156[[#This Row],[Rank]]=3,28,IF(Table156[[#This Row],[Rank]]=4,27,IF(Table156[[#This Row],[Rank]]=5,26,IF(Table156[[#This Row],[Rank]]=6,25,IF(Table156[[#This Row],[Rank]]=7,24,IF(Table156[[#This Row],[Rank]]=8,23,IF(Table156[[#This Row],[Rank]]=9,22,IF(Table156[[#This Row],[Rank]]=10,21,IF(Table156[[#This Row],[Rank]]=11,20,IF(Table156[[#This Row],[Rank]]=12,19,IF(Table156[[#This Row],[Rank]]=13,18,IF(Table156[[#This Row],[Rank]]=14,17,IF(Table156[[#This Row],[Rank]]=15,16,IF(Table156[[#This Row],[Rank]]=16,15,IF(Table156[[#This Row],[Rank]]=17,14,IF(Table156[[#This Row],[Rank]]=18,13,IF(Table156[[#This Row],[Rank]]=19,12,IF(Table156[[#This Row],[Rank]]=20,11,IF(Table156[[#This Row],[Rank]]=21,10,IF(Table156[[#This Row],[Rank]]=22,9,IF(Table156[[#This Row],[Rank]]=23,8,IF(Table156[[#This Row],[Rank]]=24,7,IF(Table156[[#This Row],[Rank]]=25,6,IF(Table156[[#This Row],[Rank]]=26,5,IF(Table156[[#This Row],[Rank]]=27,4,IF(Table156[[#This Row],[Rank]]=28,3,IF(Table156[[#This Row],[Rank]]=29,2,IF(Table156[[#This Row],[Rank]]=30,1,0)))))))))))))))))))))))))))))))</f>
        <v>28</v>
      </c>
      <c r="D19" s="4">
        <f>IF(Table156[[#This Row],[Category]]="","",IF(Table156[[#This Row],[Category]]="M",COUNTIF($I$2:$I19,"M"),IF(Table156[[#This Row],[Category]]="F",COUNTIF($I$2:$I19,"F"),0)))</f>
        <v>3</v>
      </c>
      <c r="E19" s="26">
        <v>97</v>
      </c>
      <c r="F19" s="48">
        <v>2.6481481481481481E-2</v>
      </c>
      <c r="G19" s="28" t="s">
        <v>304</v>
      </c>
      <c r="H19" s="28" t="s">
        <v>135</v>
      </c>
      <c r="I19" s="29" t="s">
        <v>205</v>
      </c>
      <c r="J19" s="63">
        <v>-14</v>
      </c>
      <c r="K19" s="63" t="s">
        <v>191</v>
      </c>
      <c r="L19" s="63" t="s">
        <v>215</v>
      </c>
      <c r="M19" s="63" t="s">
        <v>331</v>
      </c>
      <c r="N19" s="63"/>
    </row>
    <row r="20" spans="1:14" ht="28.2" x14ac:dyDescent="0.3">
      <c r="A20" s="19" t="str">
        <f>Table156[[#This Row],[Full Name]]</f>
        <v>SMITH, Victoria</v>
      </c>
      <c r="B20" s="21" t="str">
        <f>IF(Table156[[#This Row],[Full Name]]="","",IF(IFERROR(IFERROR(VLOOKUP(Table156[[#This Row],[Full Name]],'Mens League'!B:B,1,FALSE),VLOOKUP(Table156[[#This Row],[Full Name]],'Women''s League'!B:B,1,FALSE)),"NEEDS ADDING")="NEEDS ADDING","NEEDS ADDING","OK"))</f>
        <v>OK</v>
      </c>
      <c r="C20" s="21">
        <f>IF(Table156[[#This Row],[Position]]="","",IF(Table156[[#This Row],[Rank]]=1,30,IF(Table156[[#This Row],[Rank]]=2,29,IF(Table156[[#This Row],[Rank]]=3,28,IF(Table156[[#This Row],[Rank]]=4,27,IF(Table156[[#This Row],[Rank]]=5,26,IF(Table156[[#This Row],[Rank]]=6,25,IF(Table156[[#This Row],[Rank]]=7,24,IF(Table156[[#This Row],[Rank]]=8,23,IF(Table156[[#This Row],[Rank]]=9,22,IF(Table156[[#This Row],[Rank]]=10,21,IF(Table156[[#This Row],[Rank]]=11,20,IF(Table156[[#This Row],[Rank]]=12,19,IF(Table156[[#This Row],[Rank]]=13,18,IF(Table156[[#This Row],[Rank]]=14,17,IF(Table156[[#This Row],[Rank]]=15,16,IF(Table156[[#This Row],[Rank]]=16,15,IF(Table156[[#This Row],[Rank]]=17,14,IF(Table156[[#This Row],[Rank]]=18,13,IF(Table156[[#This Row],[Rank]]=19,12,IF(Table156[[#This Row],[Rank]]=20,11,IF(Table156[[#This Row],[Rank]]=21,10,IF(Table156[[#This Row],[Rank]]=22,9,IF(Table156[[#This Row],[Rank]]=23,8,IF(Table156[[#This Row],[Rank]]=24,7,IF(Table156[[#This Row],[Rank]]=25,6,IF(Table156[[#This Row],[Rank]]=26,5,IF(Table156[[#This Row],[Rank]]=27,4,IF(Table156[[#This Row],[Rank]]=28,3,IF(Table156[[#This Row],[Rank]]=29,2,IF(Table156[[#This Row],[Rank]]=30,1,0)))))))))))))))))))))))))))))))</f>
        <v>27</v>
      </c>
      <c r="D20" s="4">
        <f>IF(Table156[[#This Row],[Category]]="","",IF(Table156[[#This Row],[Category]]="M",COUNTIF($I$2:$I20,"M"),IF(Table156[[#This Row],[Category]]="F",COUNTIF($I$2:$I20,"F"),0)))</f>
        <v>4</v>
      </c>
      <c r="E20" s="26">
        <v>100</v>
      </c>
      <c r="F20" s="48">
        <v>2.6655092592592591E-2</v>
      </c>
      <c r="G20" s="28" t="s">
        <v>332</v>
      </c>
      <c r="H20" s="28" t="s">
        <v>38</v>
      </c>
      <c r="I20" s="29" t="s">
        <v>205</v>
      </c>
      <c r="J20" s="63">
        <v>-16</v>
      </c>
      <c r="K20" s="63" t="s">
        <v>191</v>
      </c>
      <c r="L20" s="63" t="s">
        <v>209</v>
      </c>
      <c r="M20" s="63"/>
      <c r="N20" s="63"/>
    </row>
    <row r="21" spans="1:14" ht="28.2" x14ac:dyDescent="0.3">
      <c r="A21" s="19" t="str">
        <f>Table156[[#This Row],[Full Name]]</f>
        <v>WOODHOUSE, Graeme</v>
      </c>
      <c r="B21" s="21" t="str">
        <f>IF(Table156[[#This Row],[Full Name]]="","",IF(IFERROR(IFERROR(VLOOKUP(Table156[[#This Row],[Full Name]],'Mens League'!B:B,1,FALSE),VLOOKUP(Table156[[#This Row],[Full Name]],'Women''s League'!B:B,1,FALSE)),"NEEDS ADDING")="NEEDS ADDING","NEEDS ADDING","OK"))</f>
        <v>OK</v>
      </c>
      <c r="C21" s="21">
        <f>IF(Table156[[#This Row],[Position]]="","",IF(Table156[[#This Row],[Rank]]=1,30,IF(Table156[[#This Row],[Rank]]=2,29,IF(Table156[[#This Row],[Rank]]=3,28,IF(Table156[[#This Row],[Rank]]=4,27,IF(Table156[[#This Row],[Rank]]=5,26,IF(Table156[[#This Row],[Rank]]=6,25,IF(Table156[[#This Row],[Rank]]=7,24,IF(Table156[[#This Row],[Rank]]=8,23,IF(Table156[[#This Row],[Rank]]=9,22,IF(Table156[[#This Row],[Rank]]=10,21,IF(Table156[[#This Row],[Rank]]=11,20,IF(Table156[[#This Row],[Rank]]=12,19,IF(Table156[[#This Row],[Rank]]=13,18,IF(Table156[[#This Row],[Rank]]=14,17,IF(Table156[[#This Row],[Rank]]=15,16,IF(Table156[[#This Row],[Rank]]=16,15,IF(Table156[[#This Row],[Rank]]=17,14,IF(Table156[[#This Row],[Rank]]=18,13,IF(Table156[[#This Row],[Rank]]=19,12,IF(Table156[[#This Row],[Rank]]=20,11,IF(Table156[[#This Row],[Rank]]=21,10,IF(Table156[[#This Row],[Rank]]=22,9,IF(Table156[[#This Row],[Rank]]=23,8,IF(Table156[[#This Row],[Rank]]=24,7,IF(Table156[[#This Row],[Rank]]=25,6,IF(Table156[[#This Row],[Rank]]=26,5,IF(Table156[[#This Row],[Rank]]=27,4,IF(Table156[[#This Row],[Rank]]=28,3,IF(Table156[[#This Row],[Rank]]=29,2,IF(Table156[[#This Row],[Rank]]=30,1,0)))))))))))))))))))))))))))))))</f>
        <v>15</v>
      </c>
      <c r="D21" s="4">
        <f>IF(Table156[[#This Row],[Category]]="","",IF(Table156[[#This Row],[Category]]="M",COUNTIF($I$2:$I21,"M"),IF(Table156[[#This Row],[Category]]="F",COUNTIF($I$2:$I21,"F"),0)))</f>
        <v>16</v>
      </c>
      <c r="E21" s="26">
        <v>103</v>
      </c>
      <c r="F21" s="48">
        <v>2.6875E-2</v>
      </c>
      <c r="G21" s="28" t="s">
        <v>333</v>
      </c>
      <c r="H21" s="28" t="s">
        <v>334</v>
      </c>
      <c r="I21" s="29" t="s">
        <v>190</v>
      </c>
      <c r="J21" s="63">
        <v>-85</v>
      </c>
      <c r="K21" s="63" t="s">
        <v>191</v>
      </c>
      <c r="L21" s="63" t="s">
        <v>200</v>
      </c>
      <c r="M21" s="63"/>
      <c r="N21" s="63"/>
    </row>
    <row r="22" spans="1:14" ht="28.2" x14ac:dyDescent="0.3">
      <c r="A22" s="19" t="str">
        <f>Table156[[#This Row],[Full Name]]</f>
        <v>JEFFERY, Helen</v>
      </c>
      <c r="B22" s="21" t="str">
        <f>IF(Table156[[#This Row],[Full Name]]="","",IF(IFERROR(IFERROR(VLOOKUP(Table156[[#This Row],[Full Name]],'Mens League'!B:B,1,FALSE),VLOOKUP(Table156[[#This Row],[Full Name]],'Women''s League'!B:B,1,FALSE)),"NEEDS ADDING")="NEEDS ADDING","NEEDS ADDING","OK"))</f>
        <v>OK</v>
      </c>
      <c r="C22" s="21">
        <f>IF(Table156[[#This Row],[Position]]="","",IF(Table156[[#This Row],[Rank]]=1,30,IF(Table156[[#This Row],[Rank]]=2,29,IF(Table156[[#This Row],[Rank]]=3,28,IF(Table156[[#This Row],[Rank]]=4,27,IF(Table156[[#This Row],[Rank]]=5,26,IF(Table156[[#This Row],[Rank]]=6,25,IF(Table156[[#This Row],[Rank]]=7,24,IF(Table156[[#This Row],[Rank]]=8,23,IF(Table156[[#This Row],[Rank]]=9,22,IF(Table156[[#This Row],[Rank]]=10,21,IF(Table156[[#This Row],[Rank]]=11,20,IF(Table156[[#This Row],[Rank]]=12,19,IF(Table156[[#This Row],[Rank]]=13,18,IF(Table156[[#This Row],[Rank]]=14,17,IF(Table156[[#This Row],[Rank]]=15,16,IF(Table156[[#This Row],[Rank]]=16,15,IF(Table156[[#This Row],[Rank]]=17,14,IF(Table156[[#This Row],[Rank]]=18,13,IF(Table156[[#This Row],[Rank]]=19,12,IF(Table156[[#This Row],[Rank]]=20,11,IF(Table156[[#This Row],[Rank]]=21,10,IF(Table156[[#This Row],[Rank]]=22,9,IF(Table156[[#This Row],[Rank]]=23,8,IF(Table156[[#This Row],[Rank]]=24,7,IF(Table156[[#This Row],[Rank]]=25,6,IF(Table156[[#This Row],[Rank]]=26,5,IF(Table156[[#This Row],[Rank]]=27,4,IF(Table156[[#This Row],[Rank]]=28,3,IF(Table156[[#This Row],[Rank]]=29,2,IF(Table156[[#This Row],[Rank]]=30,1,0)))))))))))))))))))))))))))))))</f>
        <v>26</v>
      </c>
      <c r="D22" s="4">
        <f>IF(Table156[[#This Row],[Category]]="","",IF(Table156[[#This Row],[Category]]="M",COUNTIF($I$2:$I22,"M"),IF(Table156[[#This Row],[Category]]="F",COUNTIF($I$2:$I22,"F"),0)))</f>
        <v>5</v>
      </c>
      <c r="E22" s="26">
        <v>104</v>
      </c>
      <c r="F22" s="48">
        <v>2.6886574074074073E-2</v>
      </c>
      <c r="G22" s="28" t="s">
        <v>333</v>
      </c>
      <c r="H22" s="28" t="s">
        <v>62</v>
      </c>
      <c r="I22" s="29" t="s">
        <v>205</v>
      </c>
      <c r="J22" s="63">
        <v>-19</v>
      </c>
      <c r="K22" s="63" t="s">
        <v>191</v>
      </c>
      <c r="L22" s="63" t="s">
        <v>206</v>
      </c>
      <c r="M22" s="63"/>
      <c r="N22" s="63"/>
    </row>
    <row r="23" spans="1:14" ht="28.2" x14ac:dyDescent="0.3">
      <c r="A23" s="19" t="str">
        <f>Table156[[#This Row],[Full Name]]</f>
        <v>BASS, Josh</v>
      </c>
      <c r="B23" s="21" t="str">
        <f>IF(Table156[[#This Row],[Full Name]]="","",IF(IFERROR(IFERROR(VLOOKUP(Table156[[#This Row],[Full Name]],'Mens League'!B:B,1,FALSE),VLOOKUP(Table156[[#This Row],[Full Name]],'Women''s League'!B:B,1,FALSE)),"NEEDS ADDING")="NEEDS ADDING","NEEDS ADDING","OK"))</f>
        <v>OK</v>
      </c>
      <c r="C23" s="21">
        <f>IF(Table156[[#This Row],[Position]]="","",IF(Table156[[#This Row],[Rank]]=1,30,IF(Table156[[#This Row],[Rank]]=2,29,IF(Table156[[#This Row],[Rank]]=3,28,IF(Table156[[#This Row],[Rank]]=4,27,IF(Table156[[#This Row],[Rank]]=5,26,IF(Table156[[#This Row],[Rank]]=6,25,IF(Table156[[#This Row],[Rank]]=7,24,IF(Table156[[#This Row],[Rank]]=8,23,IF(Table156[[#This Row],[Rank]]=9,22,IF(Table156[[#This Row],[Rank]]=10,21,IF(Table156[[#This Row],[Rank]]=11,20,IF(Table156[[#This Row],[Rank]]=12,19,IF(Table156[[#This Row],[Rank]]=13,18,IF(Table156[[#This Row],[Rank]]=14,17,IF(Table156[[#This Row],[Rank]]=15,16,IF(Table156[[#This Row],[Rank]]=16,15,IF(Table156[[#This Row],[Rank]]=17,14,IF(Table156[[#This Row],[Rank]]=18,13,IF(Table156[[#This Row],[Rank]]=19,12,IF(Table156[[#This Row],[Rank]]=20,11,IF(Table156[[#This Row],[Rank]]=21,10,IF(Table156[[#This Row],[Rank]]=22,9,IF(Table156[[#This Row],[Rank]]=23,8,IF(Table156[[#This Row],[Rank]]=24,7,IF(Table156[[#This Row],[Rank]]=25,6,IF(Table156[[#This Row],[Rank]]=26,5,IF(Table156[[#This Row],[Rank]]=27,4,IF(Table156[[#This Row],[Rank]]=28,3,IF(Table156[[#This Row],[Rank]]=29,2,IF(Table156[[#This Row],[Rank]]=30,1,0)))))))))))))))))))))))))))))))</f>
        <v>14</v>
      </c>
      <c r="D23" s="4">
        <f>IF(Table156[[#This Row],[Category]]="","",IF(Table156[[#This Row],[Category]]="M",COUNTIF($I$2:$I23,"M"),IF(Table156[[#This Row],[Category]]="F",COUNTIF($I$2:$I23,"F"),0)))</f>
        <v>17</v>
      </c>
      <c r="E23" s="26">
        <v>109</v>
      </c>
      <c r="F23" s="48">
        <v>2.7083333333333334E-2</v>
      </c>
      <c r="G23" s="28" t="s">
        <v>335</v>
      </c>
      <c r="H23" s="28" t="s">
        <v>158</v>
      </c>
      <c r="I23" s="29" t="s">
        <v>190</v>
      </c>
      <c r="J23" s="63">
        <v>-90</v>
      </c>
      <c r="K23" s="63" t="s">
        <v>191</v>
      </c>
      <c r="L23" s="63" t="s">
        <v>196</v>
      </c>
      <c r="M23" s="63"/>
      <c r="N23" s="63"/>
    </row>
    <row r="24" spans="1:14" ht="28.2" x14ac:dyDescent="0.3">
      <c r="A24" s="19" t="str">
        <f>Table156[[#This Row],[Full Name]]</f>
        <v>JOYCE, Matthew</v>
      </c>
      <c r="B24" s="21" t="str">
        <f>IF(Table156[[#This Row],[Full Name]]="","",IF(IFERROR(IFERROR(VLOOKUP(Table156[[#This Row],[Full Name]],'Mens League'!B:B,1,FALSE),VLOOKUP(Table156[[#This Row],[Full Name]],'Women''s League'!B:B,1,FALSE)),"NEEDS ADDING")="NEEDS ADDING","NEEDS ADDING","OK"))</f>
        <v>OK</v>
      </c>
      <c r="C24" s="21">
        <f>IF(Table156[[#This Row],[Position]]="","",IF(Table156[[#This Row],[Rank]]=1,30,IF(Table156[[#This Row],[Rank]]=2,29,IF(Table156[[#This Row],[Rank]]=3,28,IF(Table156[[#This Row],[Rank]]=4,27,IF(Table156[[#This Row],[Rank]]=5,26,IF(Table156[[#This Row],[Rank]]=6,25,IF(Table156[[#This Row],[Rank]]=7,24,IF(Table156[[#This Row],[Rank]]=8,23,IF(Table156[[#This Row],[Rank]]=9,22,IF(Table156[[#This Row],[Rank]]=10,21,IF(Table156[[#This Row],[Rank]]=11,20,IF(Table156[[#This Row],[Rank]]=12,19,IF(Table156[[#This Row],[Rank]]=13,18,IF(Table156[[#This Row],[Rank]]=14,17,IF(Table156[[#This Row],[Rank]]=15,16,IF(Table156[[#This Row],[Rank]]=16,15,IF(Table156[[#This Row],[Rank]]=17,14,IF(Table156[[#This Row],[Rank]]=18,13,IF(Table156[[#This Row],[Rank]]=19,12,IF(Table156[[#This Row],[Rank]]=20,11,IF(Table156[[#This Row],[Rank]]=21,10,IF(Table156[[#This Row],[Rank]]=22,9,IF(Table156[[#This Row],[Rank]]=23,8,IF(Table156[[#This Row],[Rank]]=24,7,IF(Table156[[#This Row],[Rank]]=25,6,IF(Table156[[#This Row],[Rank]]=26,5,IF(Table156[[#This Row],[Rank]]=27,4,IF(Table156[[#This Row],[Rank]]=28,3,IF(Table156[[#This Row],[Rank]]=29,2,IF(Table156[[#This Row],[Rank]]=30,1,0)))))))))))))))))))))))))))))))</f>
        <v>13</v>
      </c>
      <c r="D24" s="4">
        <f>IF(Table156[[#This Row],[Category]]="","",IF(Table156[[#This Row],[Category]]="M",COUNTIF($I$2:$I24,"M"),IF(Table156[[#This Row],[Category]]="F",COUNTIF($I$2:$I24,"F"),0)))</f>
        <v>18</v>
      </c>
      <c r="E24" s="26">
        <v>111</v>
      </c>
      <c r="F24" s="48">
        <v>2.7314814814814816E-2</v>
      </c>
      <c r="G24" s="28" t="s">
        <v>336</v>
      </c>
      <c r="H24" s="28" t="s">
        <v>54</v>
      </c>
      <c r="I24" s="29" t="s">
        <v>190</v>
      </c>
      <c r="J24" s="63">
        <v>-91</v>
      </c>
      <c r="K24" s="63" t="s">
        <v>191</v>
      </c>
      <c r="L24" s="63" t="s">
        <v>337</v>
      </c>
      <c r="M24" s="63"/>
      <c r="N24" s="63"/>
    </row>
    <row r="25" spans="1:14" ht="28.2" x14ac:dyDescent="0.3">
      <c r="A25" s="19" t="str">
        <f>Table156[[#This Row],[Full Name]]</f>
        <v>CASTLE, Lauren</v>
      </c>
      <c r="B25" s="21" t="str">
        <f>IF(Table156[[#This Row],[Full Name]]="","",IF(IFERROR(IFERROR(VLOOKUP(Table156[[#This Row],[Full Name]],'Mens League'!B:B,1,FALSE),VLOOKUP(Table156[[#This Row],[Full Name]],'Women''s League'!B:B,1,FALSE)),"NEEDS ADDING")="NEEDS ADDING","NEEDS ADDING","OK"))</f>
        <v>OK</v>
      </c>
      <c r="C25" s="21">
        <f>IF(Table156[[#This Row],[Position]]="","",IF(Table156[[#This Row],[Rank]]=1,30,IF(Table156[[#This Row],[Rank]]=2,29,IF(Table156[[#This Row],[Rank]]=3,28,IF(Table156[[#This Row],[Rank]]=4,27,IF(Table156[[#This Row],[Rank]]=5,26,IF(Table156[[#This Row],[Rank]]=6,25,IF(Table156[[#This Row],[Rank]]=7,24,IF(Table156[[#This Row],[Rank]]=8,23,IF(Table156[[#This Row],[Rank]]=9,22,IF(Table156[[#This Row],[Rank]]=10,21,IF(Table156[[#This Row],[Rank]]=11,20,IF(Table156[[#This Row],[Rank]]=12,19,IF(Table156[[#This Row],[Rank]]=13,18,IF(Table156[[#This Row],[Rank]]=14,17,IF(Table156[[#This Row],[Rank]]=15,16,IF(Table156[[#This Row],[Rank]]=16,15,IF(Table156[[#This Row],[Rank]]=17,14,IF(Table156[[#This Row],[Rank]]=18,13,IF(Table156[[#This Row],[Rank]]=19,12,IF(Table156[[#This Row],[Rank]]=20,11,IF(Table156[[#This Row],[Rank]]=21,10,IF(Table156[[#This Row],[Rank]]=22,9,IF(Table156[[#This Row],[Rank]]=23,8,IF(Table156[[#This Row],[Rank]]=24,7,IF(Table156[[#This Row],[Rank]]=25,6,IF(Table156[[#This Row],[Rank]]=26,5,IF(Table156[[#This Row],[Rank]]=27,4,IF(Table156[[#This Row],[Rank]]=28,3,IF(Table156[[#This Row],[Rank]]=29,2,IF(Table156[[#This Row],[Rank]]=30,1,0)))))))))))))))))))))))))))))))</f>
        <v>25</v>
      </c>
      <c r="D25" s="4">
        <f>IF(Table156[[#This Row],[Category]]="","",IF(Table156[[#This Row],[Category]]="M",COUNTIF($I$2:$I25,"M"),IF(Table156[[#This Row],[Category]]="F",COUNTIF($I$2:$I25,"F"),0)))</f>
        <v>6</v>
      </c>
      <c r="E25" s="26">
        <v>118</v>
      </c>
      <c r="F25" s="48">
        <v>2.7789351851851853E-2</v>
      </c>
      <c r="G25" s="28" t="s">
        <v>338</v>
      </c>
      <c r="H25" s="28" t="s">
        <v>239</v>
      </c>
      <c r="I25" s="29" t="s">
        <v>205</v>
      </c>
      <c r="J25" s="63">
        <v>-24</v>
      </c>
      <c r="K25" s="63" t="s">
        <v>191</v>
      </c>
      <c r="L25" s="63" t="s">
        <v>234</v>
      </c>
      <c r="M25" s="63"/>
      <c r="N25" s="63"/>
    </row>
    <row r="26" spans="1:14" ht="28.2" x14ac:dyDescent="0.3">
      <c r="A26" s="19" t="str">
        <f>Table156[[#This Row],[Full Name]]</f>
        <v>BULL, Sarah</v>
      </c>
      <c r="B26" s="21" t="str">
        <f>IF(Table156[[#This Row],[Full Name]]="","",IF(IFERROR(IFERROR(VLOOKUP(Table156[[#This Row],[Full Name]],'Mens League'!B:B,1,FALSE),VLOOKUP(Table156[[#This Row],[Full Name]],'Women''s League'!B:B,1,FALSE)),"NEEDS ADDING")="NEEDS ADDING","NEEDS ADDING","OK"))</f>
        <v>OK</v>
      </c>
      <c r="C26" s="21">
        <f>IF(Table156[[#This Row],[Position]]="","",IF(Table156[[#This Row],[Rank]]=1,30,IF(Table156[[#This Row],[Rank]]=2,29,IF(Table156[[#This Row],[Rank]]=3,28,IF(Table156[[#This Row],[Rank]]=4,27,IF(Table156[[#This Row],[Rank]]=5,26,IF(Table156[[#This Row],[Rank]]=6,25,IF(Table156[[#This Row],[Rank]]=7,24,IF(Table156[[#This Row],[Rank]]=8,23,IF(Table156[[#This Row],[Rank]]=9,22,IF(Table156[[#This Row],[Rank]]=10,21,IF(Table156[[#This Row],[Rank]]=11,20,IF(Table156[[#This Row],[Rank]]=12,19,IF(Table156[[#This Row],[Rank]]=13,18,IF(Table156[[#This Row],[Rank]]=14,17,IF(Table156[[#This Row],[Rank]]=15,16,IF(Table156[[#This Row],[Rank]]=16,15,IF(Table156[[#This Row],[Rank]]=17,14,IF(Table156[[#This Row],[Rank]]=18,13,IF(Table156[[#This Row],[Rank]]=19,12,IF(Table156[[#This Row],[Rank]]=20,11,IF(Table156[[#This Row],[Rank]]=21,10,IF(Table156[[#This Row],[Rank]]=22,9,IF(Table156[[#This Row],[Rank]]=23,8,IF(Table156[[#This Row],[Rank]]=24,7,IF(Table156[[#This Row],[Rank]]=25,6,IF(Table156[[#This Row],[Rank]]=26,5,IF(Table156[[#This Row],[Rank]]=27,4,IF(Table156[[#This Row],[Rank]]=28,3,IF(Table156[[#This Row],[Rank]]=29,2,IF(Table156[[#This Row],[Rank]]=30,1,0)))))))))))))))))))))))))))))))</f>
        <v>24</v>
      </c>
      <c r="D26" s="4">
        <f>IF(Table156[[#This Row],[Category]]="","",IF(Table156[[#This Row],[Category]]="M",COUNTIF($I$2:$I26,"M"),IF(Table156[[#This Row],[Category]]="F",COUNTIF($I$2:$I26,"F"),0)))</f>
        <v>7</v>
      </c>
      <c r="E26" s="26">
        <v>133</v>
      </c>
      <c r="F26" s="48">
        <v>2.8449074074074075E-2</v>
      </c>
      <c r="G26" s="28" t="s">
        <v>339</v>
      </c>
      <c r="H26" s="28" t="s">
        <v>149</v>
      </c>
      <c r="I26" s="29" t="s">
        <v>205</v>
      </c>
      <c r="J26" s="63">
        <v>-32</v>
      </c>
      <c r="K26" s="63" t="s">
        <v>191</v>
      </c>
      <c r="L26" s="63" t="s">
        <v>215</v>
      </c>
      <c r="M26" s="63" t="s">
        <v>340</v>
      </c>
      <c r="N26" s="63"/>
    </row>
    <row r="27" spans="1:14" ht="28.2" x14ac:dyDescent="0.3">
      <c r="A27" s="19" t="str">
        <f>Table156[[#This Row],[Full Name]]</f>
        <v>BULLMORE, Victoria</v>
      </c>
      <c r="B27" s="21" t="str">
        <f>IF(Table156[[#This Row],[Full Name]]="","",IF(IFERROR(IFERROR(VLOOKUP(Table156[[#This Row],[Full Name]],'Mens League'!B:B,1,FALSE),VLOOKUP(Table156[[#This Row],[Full Name]],'Women''s League'!B:B,1,FALSE)),"NEEDS ADDING")="NEEDS ADDING","NEEDS ADDING","OK"))</f>
        <v>OK</v>
      </c>
      <c r="C27" s="21">
        <f>IF(Table156[[#This Row],[Position]]="","",IF(Table156[[#This Row],[Rank]]=1,30,IF(Table156[[#This Row],[Rank]]=2,29,IF(Table156[[#This Row],[Rank]]=3,28,IF(Table156[[#This Row],[Rank]]=4,27,IF(Table156[[#This Row],[Rank]]=5,26,IF(Table156[[#This Row],[Rank]]=6,25,IF(Table156[[#This Row],[Rank]]=7,24,IF(Table156[[#This Row],[Rank]]=8,23,IF(Table156[[#This Row],[Rank]]=9,22,IF(Table156[[#This Row],[Rank]]=10,21,IF(Table156[[#This Row],[Rank]]=11,20,IF(Table156[[#This Row],[Rank]]=12,19,IF(Table156[[#This Row],[Rank]]=13,18,IF(Table156[[#This Row],[Rank]]=14,17,IF(Table156[[#This Row],[Rank]]=15,16,IF(Table156[[#This Row],[Rank]]=16,15,IF(Table156[[#This Row],[Rank]]=17,14,IF(Table156[[#This Row],[Rank]]=18,13,IF(Table156[[#This Row],[Rank]]=19,12,IF(Table156[[#This Row],[Rank]]=20,11,IF(Table156[[#This Row],[Rank]]=21,10,IF(Table156[[#This Row],[Rank]]=22,9,IF(Table156[[#This Row],[Rank]]=23,8,IF(Table156[[#This Row],[Rank]]=24,7,IF(Table156[[#This Row],[Rank]]=25,6,IF(Table156[[#This Row],[Rank]]=26,5,IF(Table156[[#This Row],[Rank]]=27,4,IF(Table156[[#This Row],[Rank]]=28,3,IF(Table156[[#This Row],[Rank]]=29,2,IF(Table156[[#This Row],[Rank]]=30,1,0)))))))))))))))))))))))))))))))</f>
        <v>23</v>
      </c>
      <c r="D27" s="4">
        <f>IF(Table156[[#This Row],[Category]]="","",IF(Table156[[#This Row],[Category]]="M",COUNTIF($I$2:$I27,"M"),IF(Table156[[#This Row],[Category]]="F",COUNTIF($I$2:$I27,"F"),0)))</f>
        <v>8</v>
      </c>
      <c r="E27" s="26">
        <v>134</v>
      </c>
      <c r="F27" s="48">
        <v>2.8518518518518519E-2</v>
      </c>
      <c r="G27" s="28" t="s">
        <v>341</v>
      </c>
      <c r="H27" s="28" t="s">
        <v>179</v>
      </c>
      <c r="I27" s="29" t="s">
        <v>205</v>
      </c>
      <c r="J27" s="63">
        <v>-33</v>
      </c>
      <c r="K27" s="63" t="s">
        <v>191</v>
      </c>
      <c r="L27" s="63" t="s">
        <v>215</v>
      </c>
      <c r="M27" s="63"/>
      <c r="N27" s="63"/>
    </row>
    <row r="28" spans="1:14" ht="28.2" x14ac:dyDescent="0.3">
      <c r="A28" s="19" t="str">
        <f>Table156[[#This Row],[Full Name]]</f>
        <v>WATKINS, Catherine</v>
      </c>
      <c r="B28" s="21" t="str">
        <f>IF(Table156[[#This Row],[Full Name]]="","",IF(IFERROR(IFERROR(VLOOKUP(Table156[[#This Row],[Full Name]],'Mens League'!B:B,1,FALSE),VLOOKUP(Table156[[#This Row],[Full Name]],'Women''s League'!B:B,1,FALSE)),"NEEDS ADDING")="NEEDS ADDING","NEEDS ADDING","OK"))</f>
        <v>OK</v>
      </c>
      <c r="C28" s="21">
        <f>IF(Table156[[#This Row],[Position]]="","",IF(Table156[[#This Row],[Rank]]=1,30,IF(Table156[[#This Row],[Rank]]=2,29,IF(Table156[[#This Row],[Rank]]=3,28,IF(Table156[[#This Row],[Rank]]=4,27,IF(Table156[[#This Row],[Rank]]=5,26,IF(Table156[[#This Row],[Rank]]=6,25,IF(Table156[[#This Row],[Rank]]=7,24,IF(Table156[[#This Row],[Rank]]=8,23,IF(Table156[[#This Row],[Rank]]=9,22,IF(Table156[[#This Row],[Rank]]=10,21,IF(Table156[[#This Row],[Rank]]=11,20,IF(Table156[[#This Row],[Rank]]=12,19,IF(Table156[[#This Row],[Rank]]=13,18,IF(Table156[[#This Row],[Rank]]=14,17,IF(Table156[[#This Row],[Rank]]=15,16,IF(Table156[[#This Row],[Rank]]=16,15,IF(Table156[[#This Row],[Rank]]=17,14,IF(Table156[[#This Row],[Rank]]=18,13,IF(Table156[[#This Row],[Rank]]=19,12,IF(Table156[[#This Row],[Rank]]=20,11,IF(Table156[[#This Row],[Rank]]=21,10,IF(Table156[[#This Row],[Rank]]=22,9,IF(Table156[[#This Row],[Rank]]=23,8,IF(Table156[[#This Row],[Rank]]=24,7,IF(Table156[[#This Row],[Rank]]=25,6,IF(Table156[[#This Row],[Rank]]=26,5,IF(Table156[[#This Row],[Rank]]=27,4,IF(Table156[[#This Row],[Rank]]=28,3,IF(Table156[[#This Row],[Rank]]=29,2,IF(Table156[[#This Row],[Rank]]=30,1,0)))))))))))))))))))))))))))))))</f>
        <v>22</v>
      </c>
      <c r="D28" s="4">
        <f>IF(Table156[[#This Row],[Category]]="","",IF(Table156[[#This Row],[Category]]="M",COUNTIF($I$2:$I28,"M"),IF(Table156[[#This Row],[Category]]="F",COUNTIF($I$2:$I28,"F"),0)))</f>
        <v>9</v>
      </c>
      <c r="E28" s="26">
        <v>137</v>
      </c>
      <c r="F28" s="48">
        <v>2.8645833333333332E-2</v>
      </c>
      <c r="G28" s="28" t="s">
        <v>342</v>
      </c>
      <c r="H28" s="28" t="s">
        <v>91</v>
      </c>
      <c r="I28" s="29" t="s">
        <v>205</v>
      </c>
      <c r="J28" s="63">
        <v>-36</v>
      </c>
      <c r="K28" s="63" t="s">
        <v>191</v>
      </c>
      <c r="L28" s="63" t="s">
        <v>209</v>
      </c>
      <c r="M28" s="63"/>
      <c r="N28" s="63"/>
    </row>
    <row r="29" spans="1:14" ht="28.2" x14ac:dyDescent="0.3">
      <c r="A29" s="19" t="str">
        <f>Table156[[#This Row],[Full Name]]</f>
        <v>YEOMANS, Martin</v>
      </c>
      <c r="B29" s="21" t="str">
        <f>IF(Table156[[#This Row],[Full Name]]="","",IF(IFERROR(IFERROR(VLOOKUP(Table156[[#This Row],[Full Name]],'Mens League'!B:B,1,FALSE),VLOOKUP(Table156[[#This Row],[Full Name]],'Women''s League'!B:B,1,FALSE)),"NEEDS ADDING")="NEEDS ADDING","NEEDS ADDING","OK"))</f>
        <v>OK</v>
      </c>
      <c r="C29" s="21">
        <f>IF(Table156[[#This Row],[Position]]="","",IF(Table156[[#This Row],[Rank]]=1,30,IF(Table156[[#This Row],[Rank]]=2,29,IF(Table156[[#This Row],[Rank]]=3,28,IF(Table156[[#This Row],[Rank]]=4,27,IF(Table156[[#This Row],[Rank]]=5,26,IF(Table156[[#This Row],[Rank]]=6,25,IF(Table156[[#This Row],[Rank]]=7,24,IF(Table156[[#This Row],[Rank]]=8,23,IF(Table156[[#This Row],[Rank]]=9,22,IF(Table156[[#This Row],[Rank]]=10,21,IF(Table156[[#This Row],[Rank]]=11,20,IF(Table156[[#This Row],[Rank]]=12,19,IF(Table156[[#This Row],[Rank]]=13,18,IF(Table156[[#This Row],[Rank]]=14,17,IF(Table156[[#This Row],[Rank]]=15,16,IF(Table156[[#This Row],[Rank]]=16,15,IF(Table156[[#This Row],[Rank]]=17,14,IF(Table156[[#This Row],[Rank]]=18,13,IF(Table156[[#This Row],[Rank]]=19,12,IF(Table156[[#This Row],[Rank]]=20,11,IF(Table156[[#This Row],[Rank]]=21,10,IF(Table156[[#This Row],[Rank]]=22,9,IF(Table156[[#This Row],[Rank]]=23,8,IF(Table156[[#This Row],[Rank]]=24,7,IF(Table156[[#This Row],[Rank]]=25,6,IF(Table156[[#This Row],[Rank]]=26,5,IF(Table156[[#This Row],[Rank]]=27,4,IF(Table156[[#This Row],[Rank]]=28,3,IF(Table156[[#This Row],[Rank]]=29,2,IF(Table156[[#This Row],[Rank]]=30,1,0)))))))))))))))))))))))))))))))</f>
        <v>12</v>
      </c>
      <c r="D29" s="4">
        <f>IF(Table156[[#This Row],[Category]]="","",IF(Table156[[#This Row],[Category]]="M",COUNTIF($I$2:$I29,"M"),IF(Table156[[#This Row],[Category]]="F",COUNTIF($I$2:$I29,"F"),0)))</f>
        <v>19</v>
      </c>
      <c r="E29" s="26">
        <v>142</v>
      </c>
      <c r="F29" s="48">
        <v>2.9513888888888888E-2</v>
      </c>
      <c r="G29" s="28" t="s">
        <v>343</v>
      </c>
      <c r="H29" s="28" t="s">
        <v>10</v>
      </c>
      <c r="I29" s="29" t="s">
        <v>190</v>
      </c>
      <c r="J29" s="63">
        <v>-105</v>
      </c>
      <c r="K29" s="63" t="s">
        <v>191</v>
      </c>
      <c r="L29" s="63" t="s">
        <v>198</v>
      </c>
      <c r="M29" s="63"/>
      <c r="N29" s="63"/>
    </row>
    <row r="30" spans="1:14" ht="28.2" x14ac:dyDescent="0.3">
      <c r="A30" s="19" t="str">
        <f>Table156[[#This Row],[Full Name]]</f>
        <v>MALONE, Sarah</v>
      </c>
      <c r="B30" s="21" t="str">
        <f>IF(Table156[[#This Row],[Full Name]]="","",IF(IFERROR(IFERROR(VLOOKUP(Table156[[#This Row],[Full Name]],'Mens League'!B:B,1,FALSE),VLOOKUP(Table156[[#This Row],[Full Name]],'Women''s League'!B:B,1,FALSE)),"NEEDS ADDING")="NEEDS ADDING","NEEDS ADDING","OK"))</f>
        <v>OK</v>
      </c>
      <c r="C30" s="21">
        <f>IF(Table156[[#This Row],[Position]]="","",IF(Table156[[#This Row],[Rank]]=1,30,IF(Table156[[#This Row],[Rank]]=2,29,IF(Table156[[#This Row],[Rank]]=3,28,IF(Table156[[#This Row],[Rank]]=4,27,IF(Table156[[#This Row],[Rank]]=5,26,IF(Table156[[#This Row],[Rank]]=6,25,IF(Table156[[#This Row],[Rank]]=7,24,IF(Table156[[#This Row],[Rank]]=8,23,IF(Table156[[#This Row],[Rank]]=9,22,IF(Table156[[#This Row],[Rank]]=10,21,IF(Table156[[#This Row],[Rank]]=11,20,IF(Table156[[#This Row],[Rank]]=12,19,IF(Table156[[#This Row],[Rank]]=13,18,IF(Table156[[#This Row],[Rank]]=14,17,IF(Table156[[#This Row],[Rank]]=15,16,IF(Table156[[#This Row],[Rank]]=16,15,IF(Table156[[#This Row],[Rank]]=17,14,IF(Table156[[#This Row],[Rank]]=18,13,IF(Table156[[#This Row],[Rank]]=19,12,IF(Table156[[#This Row],[Rank]]=20,11,IF(Table156[[#This Row],[Rank]]=21,10,IF(Table156[[#This Row],[Rank]]=22,9,IF(Table156[[#This Row],[Rank]]=23,8,IF(Table156[[#This Row],[Rank]]=24,7,IF(Table156[[#This Row],[Rank]]=25,6,IF(Table156[[#This Row],[Rank]]=26,5,IF(Table156[[#This Row],[Rank]]=27,4,IF(Table156[[#This Row],[Rank]]=28,3,IF(Table156[[#This Row],[Rank]]=29,2,IF(Table156[[#This Row],[Rank]]=30,1,0)))))))))))))))))))))))))))))))</f>
        <v>21</v>
      </c>
      <c r="D30" s="4">
        <f>IF(Table156[[#This Row],[Category]]="","",IF(Table156[[#This Row],[Category]]="M",COUNTIF($I$2:$I30,"M"),IF(Table156[[#This Row],[Category]]="F",COUNTIF($I$2:$I30,"F"),0)))</f>
        <v>10</v>
      </c>
      <c r="E30" s="26">
        <v>159</v>
      </c>
      <c r="F30" s="48">
        <v>3.1087962962962963E-2</v>
      </c>
      <c r="G30" s="28" t="s">
        <v>210</v>
      </c>
      <c r="H30" s="28" t="s">
        <v>14</v>
      </c>
      <c r="I30" s="29" t="s">
        <v>205</v>
      </c>
      <c r="J30" s="63">
        <v>-43</v>
      </c>
      <c r="K30" s="63" t="s">
        <v>191</v>
      </c>
      <c r="L30" s="63" t="s">
        <v>209</v>
      </c>
      <c r="M30" s="63"/>
      <c r="N30" s="63"/>
    </row>
    <row r="31" spans="1:14" ht="28.2" x14ac:dyDescent="0.3">
      <c r="A31" s="19" t="str">
        <f>Table156[[#This Row],[Full Name]]</f>
        <v>CODD, Sarah</v>
      </c>
      <c r="B31" s="21" t="str">
        <f>IF(Table156[[#This Row],[Full Name]]="","",IF(IFERROR(IFERROR(VLOOKUP(Table156[[#This Row],[Full Name]],'Mens League'!B:B,1,FALSE),VLOOKUP(Table156[[#This Row],[Full Name]],'Women''s League'!B:B,1,FALSE)),"NEEDS ADDING")="NEEDS ADDING","NEEDS ADDING","OK"))</f>
        <v>OK</v>
      </c>
      <c r="C31" s="21">
        <f>IF(Table156[[#This Row],[Position]]="","",IF(Table156[[#This Row],[Rank]]=1,30,IF(Table156[[#This Row],[Rank]]=2,29,IF(Table156[[#This Row],[Rank]]=3,28,IF(Table156[[#This Row],[Rank]]=4,27,IF(Table156[[#This Row],[Rank]]=5,26,IF(Table156[[#This Row],[Rank]]=6,25,IF(Table156[[#This Row],[Rank]]=7,24,IF(Table156[[#This Row],[Rank]]=8,23,IF(Table156[[#This Row],[Rank]]=9,22,IF(Table156[[#This Row],[Rank]]=10,21,IF(Table156[[#This Row],[Rank]]=11,20,IF(Table156[[#This Row],[Rank]]=12,19,IF(Table156[[#This Row],[Rank]]=13,18,IF(Table156[[#This Row],[Rank]]=14,17,IF(Table156[[#This Row],[Rank]]=15,16,IF(Table156[[#This Row],[Rank]]=16,15,IF(Table156[[#This Row],[Rank]]=17,14,IF(Table156[[#This Row],[Rank]]=18,13,IF(Table156[[#This Row],[Rank]]=19,12,IF(Table156[[#This Row],[Rank]]=20,11,IF(Table156[[#This Row],[Rank]]=21,10,IF(Table156[[#This Row],[Rank]]=22,9,IF(Table156[[#This Row],[Rank]]=23,8,IF(Table156[[#This Row],[Rank]]=24,7,IF(Table156[[#This Row],[Rank]]=25,6,IF(Table156[[#This Row],[Rank]]=26,5,IF(Table156[[#This Row],[Rank]]=27,4,IF(Table156[[#This Row],[Rank]]=28,3,IF(Table156[[#This Row],[Rank]]=29,2,IF(Table156[[#This Row],[Rank]]=30,1,0)))))))))))))))))))))))))))))))</f>
        <v>20</v>
      </c>
      <c r="D31" s="4">
        <f>IF(Table156[[#This Row],[Category]]="","",IF(Table156[[#This Row],[Category]]="M",COUNTIF($I$2:$I31,"M"),IF(Table156[[#This Row],[Category]]="F",COUNTIF($I$2:$I31,"F"),0)))</f>
        <v>11</v>
      </c>
      <c r="E31" s="26">
        <v>162</v>
      </c>
      <c r="F31" s="48">
        <v>3.1226851851851853E-2</v>
      </c>
      <c r="G31" s="28" t="s">
        <v>344</v>
      </c>
      <c r="H31" s="28" t="s">
        <v>124</v>
      </c>
      <c r="I31" s="29" t="s">
        <v>205</v>
      </c>
      <c r="J31" s="63">
        <v>-46</v>
      </c>
      <c r="K31" s="63" t="s">
        <v>191</v>
      </c>
      <c r="L31" s="63" t="s">
        <v>249</v>
      </c>
      <c r="M31" s="63"/>
      <c r="N31" s="63"/>
    </row>
    <row r="32" spans="1:14" ht="28.2" x14ac:dyDescent="0.3">
      <c r="A32" s="19" t="str">
        <f>Table156[[#This Row],[Full Name]]</f>
        <v>TURNER, Sophie</v>
      </c>
      <c r="B32" s="21" t="str">
        <f>IF(Table156[[#This Row],[Full Name]]="","",IF(IFERROR(IFERROR(VLOOKUP(Table156[[#This Row],[Full Name]],'Mens League'!B:B,1,FALSE),VLOOKUP(Table156[[#This Row],[Full Name]],'Women''s League'!B:B,1,FALSE)),"NEEDS ADDING")="NEEDS ADDING","NEEDS ADDING","OK"))</f>
        <v>OK</v>
      </c>
      <c r="C32" s="21">
        <f>IF(Table156[[#This Row],[Position]]="","",IF(Table156[[#This Row],[Rank]]=1,30,IF(Table156[[#This Row],[Rank]]=2,29,IF(Table156[[#This Row],[Rank]]=3,28,IF(Table156[[#This Row],[Rank]]=4,27,IF(Table156[[#This Row],[Rank]]=5,26,IF(Table156[[#This Row],[Rank]]=6,25,IF(Table156[[#This Row],[Rank]]=7,24,IF(Table156[[#This Row],[Rank]]=8,23,IF(Table156[[#This Row],[Rank]]=9,22,IF(Table156[[#This Row],[Rank]]=10,21,IF(Table156[[#This Row],[Rank]]=11,20,IF(Table156[[#This Row],[Rank]]=12,19,IF(Table156[[#This Row],[Rank]]=13,18,IF(Table156[[#This Row],[Rank]]=14,17,IF(Table156[[#This Row],[Rank]]=15,16,IF(Table156[[#This Row],[Rank]]=16,15,IF(Table156[[#This Row],[Rank]]=17,14,IF(Table156[[#This Row],[Rank]]=18,13,IF(Table156[[#This Row],[Rank]]=19,12,IF(Table156[[#This Row],[Rank]]=20,11,IF(Table156[[#This Row],[Rank]]=21,10,IF(Table156[[#This Row],[Rank]]=22,9,IF(Table156[[#This Row],[Rank]]=23,8,IF(Table156[[#This Row],[Rank]]=24,7,IF(Table156[[#This Row],[Rank]]=25,6,IF(Table156[[#This Row],[Rank]]=26,5,IF(Table156[[#This Row],[Rank]]=27,4,IF(Table156[[#This Row],[Rank]]=28,3,IF(Table156[[#This Row],[Rank]]=29,2,IF(Table156[[#This Row],[Rank]]=30,1,0)))))))))))))))))))))))))))))))</f>
        <v>19</v>
      </c>
      <c r="D32" s="4">
        <f>IF(Table156[[#This Row],[Category]]="","",IF(Table156[[#This Row],[Category]]="M",COUNTIF($I$2:$I32,"M"),IF(Table156[[#This Row],[Category]]="F",COUNTIF($I$2:$I32,"F"),0)))</f>
        <v>12</v>
      </c>
      <c r="E32" s="26">
        <v>171</v>
      </c>
      <c r="F32" s="48">
        <v>3.197916666666667E-2</v>
      </c>
      <c r="G32" s="28" t="s">
        <v>345</v>
      </c>
      <c r="H32" s="28" t="s">
        <v>114</v>
      </c>
      <c r="I32" s="29" t="s">
        <v>205</v>
      </c>
      <c r="J32" s="63">
        <v>-52</v>
      </c>
      <c r="K32" s="63" t="s">
        <v>191</v>
      </c>
      <c r="L32" s="63" t="s">
        <v>234</v>
      </c>
      <c r="M32" s="63"/>
      <c r="N32" s="63"/>
    </row>
    <row r="33" spans="1:14" ht="28.2" x14ac:dyDescent="0.3">
      <c r="A33" s="19" t="str">
        <f>Table156[[#This Row],[Full Name]]</f>
        <v>ATKINSON, Matt</v>
      </c>
      <c r="B33" s="21" t="str">
        <f>IF(Table156[[#This Row],[Full Name]]="","",IF(IFERROR(IFERROR(VLOOKUP(Table156[[#This Row],[Full Name]],'Mens League'!B:B,1,FALSE),VLOOKUP(Table156[[#This Row],[Full Name]],'Women''s League'!B:B,1,FALSE)),"NEEDS ADDING")="NEEDS ADDING","NEEDS ADDING","OK"))</f>
        <v>OK</v>
      </c>
      <c r="C33" s="21">
        <f>IF(Table156[[#This Row],[Position]]="","",IF(Table156[[#This Row],[Rank]]=1,30,IF(Table156[[#This Row],[Rank]]=2,29,IF(Table156[[#This Row],[Rank]]=3,28,IF(Table156[[#This Row],[Rank]]=4,27,IF(Table156[[#This Row],[Rank]]=5,26,IF(Table156[[#This Row],[Rank]]=6,25,IF(Table156[[#This Row],[Rank]]=7,24,IF(Table156[[#This Row],[Rank]]=8,23,IF(Table156[[#This Row],[Rank]]=9,22,IF(Table156[[#This Row],[Rank]]=10,21,IF(Table156[[#This Row],[Rank]]=11,20,IF(Table156[[#This Row],[Rank]]=12,19,IF(Table156[[#This Row],[Rank]]=13,18,IF(Table156[[#This Row],[Rank]]=14,17,IF(Table156[[#This Row],[Rank]]=15,16,IF(Table156[[#This Row],[Rank]]=16,15,IF(Table156[[#This Row],[Rank]]=17,14,IF(Table156[[#This Row],[Rank]]=18,13,IF(Table156[[#This Row],[Rank]]=19,12,IF(Table156[[#This Row],[Rank]]=20,11,IF(Table156[[#This Row],[Rank]]=21,10,IF(Table156[[#This Row],[Rank]]=22,9,IF(Table156[[#This Row],[Rank]]=23,8,IF(Table156[[#This Row],[Rank]]=24,7,IF(Table156[[#This Row],[Rank]]=25,6,IF(Table156[[#This Row],[Rank]]=26,5,IF(Table156[[#This Row],[Rank]]=27,4,IF(Table156[[#This Row],[Rank]]=28,3,IF(Table156[[#This Row],[Rank]]=29,2,IF(Table156[[#This Row],[Rank]]=30,1,0)))))))))))))))))))))))))))))))</f>
        <v>11</v>
      </c>
      <c r="D33" s="4">
        <f>IF(Table156[[#This Row],[Category]]="","",IF(Table156[[#This Row],[Category]]="M",COUNTIF($I$2:$I33,"M"),IF(Table156[[#This Row],[Category]]="F",COUNTIF($I$2:$I33,"F"),0)))</f>
        <v>20</v>
      </c>
      <c r="E33" s="26">
        <v>192</v>
      </c>
      <c r="F33" s="48">
        <v>3.3622685185185186E-2</v>
      </c>
      <c r="G33" s="28" t="s">
        <v>346</v>
      </c>
      <c r="H33" s="28" t="s">
        <v>137</v>
      </c>
      <c r="I33" s="29" t="s">
        <v>190</v>
      </c>
      <c r="J33" s="63">
        <v>-128</v>
      </c>
      <c r="K33" s="63" t="s">
        <v>191</v>
      </c>
      <c r="L33" s="63" t="s">
        <v>200</v>
      </c>
      <c r="M33" s="63"/>
      <c r="N33" s="63"/>
    </row>
    <row r="34" spans="1:14" ht="28.2" x14ac:dyDescent="0.3">
      <c r="A34" s="19" t="str">
        <f>Table156[[#This Row],[Full Name]]</f>
        <v>BOLTON, Ellen</v>
      </c>
      <c r="B34" s="21" t="str">
        <f>IF(Table156[[#This Row],[Full Name]]="","",IF(IFERROR(IFERROR(VLOOKUP(Table156[[#This Row],[Full Name]],'Mens League'!B:B,1,FALSE),VLOOKUP(Table156[[#This Row],[Full Name]],'Women''s League'!B:B,1,FALSE)),"NEEDS ADDING")="NEEDS ADDING","NEEDS ADDING","OK"))</f>
        <v>OK</v>
      </c>
      <c r="C34" s="21">
        <f>IF(Table156[[#This Row],[Position]]="","",IF(Table156[[#This Row],[Rank]]=1,30,IF(Table156[[#This Row],[Rank]]=2,29,IF(Table156[[#This Row],[Rank]]=3,28,IF(Table156[[#This Row],[Rank]]=4,27,IF(Table156[[#This Row],[Rank]]=5,26,IF(Table156[[#This Row],[Rank]]=6,25,IF(Table156[[#This Row],[Rank]]=7,24,IF(Table156[[#This Row],[Rank]]=8,23,IF(Table156[[#This Row],[Rank]]=9,22,IF(Table156[[#This Row],[Rank]]=10,21,IF(Table156[[#This Row],[Rank]]=11,20,IF(Table156[[#This Row],[Rank]]=12,19,IF(Table156[[#This Row],[Rank]]=13,18,IF(Table156[[#This Row],[Rank]]=14,17,IF(Table156[[#This Row],[Rank]]=15,16,IF(Table156[[#This Row],[Rank]]=16,15,IF(Table156[[#This Row],[Rank]]=17,14,IF(Table156[[#This Row],[Rank]]=18,13,IF(Table156[[#This Row],[Rank]]=19,12,IF(Table156[[#This Row],[Rank]]=20,11,IF(Table156[[#This Row],[Rank]]=21,10,IF(Table156[[#This Row],[Rank]]=22,9,IF(Table156[[#This Row],[Rank]]=23,8,IF(Table156[[#This Row],[Rank]]=24,7,IF(Table156[[#This Row],[Rank]]=25,6,IF(Table156[[#This Row],[Rank]]=26,5,IF(Table156[[#This Row],[Rank]]=27,4,IF(Table156[[#This Row],[Rank]]=28,3,IF(Table156[[#This Row],[Rank]]=29,2,IF(Table156[[#This Row],[Rank]]=30,1,0)))))))))))))))))))))))))))))))</f>
        <v>18</v>
      </c>
      <c r="D34" s="4">
        <f>IF(Table156[[#This Row],[Category]]="","",IF(Table156[[#This Row],[Category]]="M",COUNTIF($I$2:$I34,"M"),IF(Table156[[#This Row],[Category]]="F",COUNTIF($I$2:$I34,"F"),0)))</f>
        <v>13</v>
      </c>
      <c r="E34" s="26">
        <v>212</v>
      </c>
      <c r="F34" s="48">
        <v>3.667824074074074E-2</v>
      </c>
      <c r="G34" s="28" t="s">
        <v>347</v>
      </c>
      <c r="H34" s="28" t="s">
        <v>120</v>
      </c>
      <c r="I34" s="29" t="s">
        <v>205</v>
      </c>
      <c r="J34" s="63">
        <v>-79</v>
      </c>
      <c r="K34" s="63" t="s">
        <v>191</v>
      </c>
      <c r="L34" s="63" t="s">
        <v>221</v>
      </c>
      <c r="M34" s="63"/>
      <c r="N34" s="63"/>
    </row>
    <row r="35" spans="1:14" ht="28.2" x14ac:dyDescent="0.3">
      <c r="A35" s="19" t="str">
        <f>Table156[[#This Row],[Full Name]]</f>
        <v>CROSS, Jeff</v>
      </c>
      <c r="B35" s="21" t="str">
        <f>IF(Table156[[#This Row],[Full Name]]="","",IF(IFERROR(IFERROR(VLOOKUP(Table156[[#This Row],[Full Name]],'Mens League'!B:B,1,FALSE),VLOOKUP(Table156[[#This Row],[Full Name]],'Women''s League'!B:B,1,FALSE)),"NEEDS ADDING")="NEEDS ADDING","NEEDS ADDING","OK"))</f>
        <v>OK</v>
      </c>
      <c r="C35" s="21">
        <f>IF(Table156[[#This Row],[Position]]="","",IF(Table156[[#This Row],[Rank]]=1,30,IF(Table156[[#This Row],[Rank]]=2,29,IF(Table156[[#This Row],[Rank]]=3,28,IF(Table156[[#This Row],[Rank]]=4,27,IF(Table156[[#This Row],[Rank]]=5,26,IF(Table156[[#This Row],[Rank]]=6,25,IF(Table156[[#This Row],[Rank]]=7,24,IF(Table156[[#This Row],[Rank]]=8,23,IF(Table156[[#This Row],[Rank]]=9,22,IF(Table156[[#This Row],[Rank]]=10,21,IF(Table156[[#This Row],[Rank]]=11,20,IF(Table156[[#This Row],[Rank]]=12,19,IF(Table156[[#This Row],[Rank]]=13,18,IF(Table156[[#This Row],[Rank]]=14,17,IF(Table156[[#This Row],[Rank]]=15,16,IF(Table156[[#This Row],[Rank]]=16,15,IF(Table156[[#This Row],[Rank]]=17,14,IF(Table156[[#This Row],[Rank]]=18,13,IF(Table156[[#This Row],[Rank]]=19,12,IF(Table156[[#This Row],[Rank]]=20,11,IF(Table156[[#This Row],[Rank]]=21,10,IF(Table156[[#This Row],[Rank]]=22,9,IF(Table156[[#This Row],[Rank]]=23,8,IF(Table156[[#This Row],[Rank]]=24,7,IF(Table156[[#This Row],[Rank]]=25,6,IF(Table156[[#This Row],[Rank]]=26,5,IF(Table156[[#This Row],[Rank]]=27,4,IF(Table156[[#This Row],[Rank]]=28,3,IF(Table156[[#This Row],[Rank]]=29,2,IF(Table156[[#This Row],[Rank]]=30,1,0)))))))))))))))))))))))))))))))</f>
        <v>10</v>
      </c>
      <c r="D35" s="4">
        <f>IF(Table156[[#This Row],[Category]]="","",IF(Table156[[#This Row],[Category]]="M",COUNTIF($I$2:$I35,"M"),IF(Table156[[#This Row],[Category]]="F",COUNTIF($I$2:$I35,"F"),0)))</f>
        <v>21</v>
      </c>
      <c r="E35" s="26">
        <v>251</v>
      </c>
      <c r="F35" s="48">
        <v>4.1724537037037039E-2</v>
      </c>
      <c r="G35" s="28" t="s">
        <v>348</v>
      </c>
      <c r="H35" s="28" t="s">
        <v>94</v>
      </c>
      <c r="I35" s="29" t="s">
        <v>190</v>
      </c>
      <c r="J35" s="63">
        <v>-144</v>
      </c>
      <c r="K35" s="63" t="s">
        <v>191</v>
      </c>
      <c r="L35" s="63" t="s">
        <v>337</v>
      </c>
      <c r="M35" s="63"/>
      <c r="N35" s="63"/>
    </row>
    <row r="36" spans="1:14" ht="28.2" x14ac:dyDescent="0.3">
      <c r="A36" s="19" t="str">
        <f>Table156[[#This Row],[Full Name]]</f>
        <v>JOYCE, Janet</v>
      </c>
      <c r="B36" s="21" t="str">
        <f>IF(Table156[[#This Row],[Full Name]]="","",IF(IFERROR(IFERROR(VLOOKUP(Table156[[#This Row],[Full Name]],'Mens League'!B:B,1,FALSE),VLOOKUP(Table156[[#This Row],[Full Name]],'Women''s League'!B:B,1,FALSE)),"NEEDS ADDING")="NEEDS ADDING","NEEDS ADDING","OK"))</f>
        <v>OK</v>
      </c>
      <c r="C36" s="21">
        <f>IF(Table156[[#This Row],[Position]]="","",IF(Table156[[#This Row],[Rank]]=1,30,IF(Table156[[#This Row],[Rank]]=2,29,IF(Table156[[#This Row],[Rank]]=3,28,IF(Table156[[#This Row],[Rank]]=4,27,IF(Table156[[#This Row],[Rank]]=5,26,IF(Table156[[#This Row],[Rank]]=6,25,IF(Table156[[#This Row],[Rank]]=7,24,IF(Table156[[#This Row],[Rank]]=8,23,IF(Table156[[#This Row],[Rank]]=9,22,IF(Table156[[#This Row],[Rank]]=10,21,IF(Table156[[#This Row],[Rank]]=11,20,IF(Table156[[#This Row],[Rank]]=12,19,IF(Table156[[#This Row],[Rank]]=13,18,IF(Table156[[#This Row],[Rank]]=14,17,IF(Table156[[#This Row],[Rank]]=15,16,IF(Table156[[#This Row],[Rank]]=16,15,IF(Table156[[#This Row],[Rank]]=17,14,IF(Table156[[#This Row],[Rank]]=18,13,IF(Table156[[#This Row],[Rank]]=19,12,IF(Table156[[#This Row],[Rank]]=20,11,IF(Table156[[#This Row],[Rank]]=21,10,IF(Table156[[#This Row],[Rank]]=22,9,IF(Table156[[#This Row],[Rank]]=23,8,IF(Table156[[#This Row],[Rank]]=24,7,IF(Table156[[#This Row],[Rank]]=25,6,IF(Table156[[#This Row],[Rank]]=26,5,IF(Table156[[#This Row],[Rank]]=27,4,IF(Table156[[#This Row],[Rank]]=28,3,IF(Table156[[#This Row],[Rank]]=29,2,IF(Table156[[#This Row],[Rank]]=30,1,0)))))))))))))))))))))))))))))))</f>
        <v>17</v>
      </c>
      <c r="D36" s="4">
        <f>IF(Table156[[#This Row],[Category]]="","",IF(Table156[[#This Row],[Category]]="M",COUNTIF($I$2:$I36,"M"),IF(Table156[[#This Row],[Category]]="F",COUNTIF($I$2:$I36,"F"),0)))</f>
        <v>14</v>
      </c>
      <c r="E36" s="26">
        <v>254</v>
      </c>
      <c r="F36" s="48">
        <v>4.6342592592592595E-2</v>
      </c>
      <c r="G36" s="28" t="s">
        <v>349</v>
      </c>
      <c r="H36" s="28" t="s">
        <v>350</v>
      </c>
      <c r="I36" s="29" t="s">
        <v>205</v>
      </c>
      <c r="J36" s="63">
        <v>-110</v>
      </c>
      <c r="K36" s="63" t="s">
        <v>191</v>
      </c>
      <c r="L36" s="63" t="s">
        <v>276</v>
      </c>
      <c r="M36" s="63"/>
      <c r="N36" s="63"/>
    </row>
    <row r="37" spans="1:14" x14ac:dyDescent="0.3">
      <c r="A37" s="19">
        <f>Table156[[#This Row],[Full Name]]</f>
        <v>0</v>
      </c>
      <c r="B37" s="21" t="str">
        <f>IF(Table156[[#This Row],[Full Name]]="","",IF(IFERROR(IFERROR(VLOOKUP(Table156[[#This Row],[Full Name]],'Mens League'!B:B,1,FALSE),VLOOKUP(Table156[[#This Row],[Full Name]],'Women''s League'!B:B,1,FALSE)),"NEEDS ADDING")="NEEDS ADDING","NEEDS ADDING","OK"))</f>
        <v/>
      </c>
      <c r="C37" s="21" t="str">
        <f>IF(Table156[[#This Row],[Position]]="","",IF(Table156[[#This Row],[Rank]]=1,30,IF(Table156[[#This Row],[Rank]]=2,29,IF(Table156[[#This Row],[Rank]]=3,28,IF(Table156[[#This Row],[Rank]]=4,27,IF(Table156[[#This Row],[Rank]]=5,26,IF(Table156[[#This Row],[Rank]]=6,25,IF(Table156[[#This Row],[Rank]]=7,24,IF(Table156[[#This Row],[Rank]]=8,23,IF(Table156[[#This Row],[Rank]]=9,22,IF(Table156[[#This Row],[Rank]]=10,21,IF(Table156[[#This Row],[Rank]]=11,20,IF(Table156[[#This Row],[Rank]]=12,19,IF(Table156[[#This Row],[Rank]]=13,18,IF(Table156[[#This Row],[Rank]]=14,17,IF(Table156[[#This Row],[Rank]]=15,16,IF(Table156[[#This Row],[Rank]]=16,15,IF(Table156[[#This Row],[Rank]]=17,14,IF(Table156[[#This Row],[Rank]]=18,13,IF(Table156[[#This Row],[Rank]]=19,12,IF(Table156[[#This Row],[Rank]]=20,11,IF(Table156[[#This Row],[Rank]]=21,10,IF(Table156[[#This Row],[Rank]]=22,9,IF(Table156[[#This Row],[Rank]]=23,8,IF(Table156[[#This Row],[Rank]]=24,7,IF(Table156[[#This Row],[Rank]]=25,6,IF(Table156[[#This Row],[Rank]]=26,5,IF(Table156[[#This Row],[Rank]]=27,4,IF(Table156[[#This Row],[Rank]]=28,3,IF(Table156[[#This Row],[Rank]]=29,2,IF(Table156[[#This Row],[Rank]]=30,1,0)))))))))))))))))))))))))))))))</f>
        <v/>
      </c>
      <c r="D37" s="4" t="str">
        <f>IF(Table156[[#This Row],[Category]]="","",IF(Table156[[#This Row],[Category]]="M",COUNTIF($I$2:$I37,"M"),IF(Table156[[#This Row],[Category]]="F",COUNTIF($I$2:$I37,"F"),0)))</f>
        <v/>
      </c>
      <c r="E37" s="26"/>
      <c r="F37" s="48"/>
      <c r="G37" s="28"/>
      <c r="H37" s="28"/>
      <c r="I37" s="29"/>
      <c r="J37" s="63"/>
      <c r="K37" s="63"/>
      <c r="L37" s="63"/>
      <c r="M37" s="63"/>
      <c r="N37" s="63"/>
    </row>
    <row r="38" spans="1:14" x14ac:dyDescent="0.3">
      <c r="A38" s="19">
        <f>Table156[[#This Row],[Full Name]]</f>
        <v>0</v>
      </c>
      <c r="B38" s="21" t="str">
        <f>IF(Table156[[#This Row],[Full Name]]="","",IF(IFERROR(IFERROR(VLOOKUP(Table156[[#This Row],[Full Name]],'Mens League'!B:B,1,FALSE),VLOOKUP(Table156[[#This Row],[Full Name]],'Women''s League'!B:B,1,FALSE)),"NEEDS ADDING")="NEEDS ADDING","NEEDS ADDING","OK"))</f>
        <v/>
      </c>
      <c r="C38" s="21" t="str">
        <f>IF(Table156[[#This Row],[Position]]="","",IF(Table156[[#This Row],[Rank]]=1,30,IF(Table156[[#This Row],[Rank]]=2,29,IF(Table156[[#This Row],[Rank]]=3,28,IF(Table156[[#This Row],[Rank]]=4,27,IF(Table156[[#This Row],[Rank]]=5,26,IF(Table156[[#This Row],[Rank]]=6,25,IF(Table156[[#This Row],[Rank]]=7,24,IF(Table156[[#This Row],[Rank]]=8,23,IF(Table156[[#This Row],[Rank]]=9,22,IF(Table156[[#This Row],[Rank]]=10,21,IF(Table156[[#This Row],[Rank]]=11,20,IF(Table156[[#This Row],[Rank]]=12,19,IF(Table156[[#This Row],[Rank]]=13,18,IF(Table156[[#This Row],[Rank]]=14,17,IF(Table156[[#This Row],[Rank]]=15,16,IF(Table156[[#This Row],[Rank]]=16,15,IF(Table156[[#This Row],[Rank]]=17,14,IF(Table156[[#This Row],[Rank]]=18,13,IF(Table156[[#This Row],[Rank]]=19,12,IF(Table156[[#This Row],[Rank]]=20,11,IF(Table156[[#This Row],[Rank]]=21,10,IF(Table156[[#This Row],[Rank]]=22,9,IF(Table156[[#This Row],[Rank]]=23,8,IF(Table156[[#This Row],[Rank]]=24,7,IF(Table156[[#This Row],[Rank]]=25,6,IF(Table156[[#This Row],[Rank]]=26,5,IF(Table156[[#This Row],[Rank]]=27,4,IF(Table156[[#This Row],[Rank]]=28,3,IF(Table156[[#This Row],[Rank]]=29,2,IF(Table156[[#This Row],[Rank]]=30,1,0)))))))))))))))))))))))))))))))</f>
        <v/>
      </c>
      <c r="D38" s="4" t="str">
        <f>IF(Table156[[#This Row],[Category]]="","",IF(Table156[[#This Row],[Category]]="M",COUNTIF($I$2:$I38,"M"),IF(Table156[[#This Row],[Category]]="F",COUNTIF($I$2:$I38,"F"),0)))</f>
        <v/>
      </c>
      <c r="E38" s="26"/>
      <c r="F38" s="48"/>
      <c r="G38" s="28"/>
      <c r="H38" s="28"/>
      <c r="I38" s="29"/>
      <c r="J38" s="63"/>
      <c r="K38" s="63"/>
      <c r="L38" s="63"/>
      <c r="M38" s="63"/>
      <c r="N38" s="63"/>
    </row>
    <row r="39" spans="1:14" x14ac:dyDescent="0.3">
      <c r="A39" s="19">
        <f>Table156[[#This Row],[Full Name]]</f>
        <v>0</v>
      </c>
      <c r="B39" s="21" t="str">
        <f>IF(Table156[[#This Row],[Full Name]]="","",IF(IFERROR(IFERROR(VLOOKUP(Table156[[#This Row],[Full Name]],'Mens League'!B:B,1,FALSE),VLOOKUP(Table156[[#This Row],[Full Name]],'Women''s League'!B:B,1,FALSE)),"NEEDS ADDING")="NEEDS ADDING","NEEDS ADDING","OK"))</f>
        <v/>
      </c>
      <c r="C39" s="21" t="str">
        <f>IF(Table156[[#This Row],[Position]]="","",IF(Table156[[#This Row],[Rank]]=1,30,IF(Table156[[#This Row],[Rank]]=2,29,IF(Table156[[#This Row],[Rank]]=3,28,IF(Table156[[#This Row],[Rank]]=4,27,IF(Table156[[#This Row],[Rank]]=5,26,IF(Table156[[#This Row],[Rank]]=6,25,IF(Table156[[#This Row],[Rank]]=7,24,IF(Table156[[#This Row],[Rank]]=8,23,IF(Table156[[#This Row],[Rank]]=9,22,IF(Table156[[#This Row],[Rank]]=10,21,IF(Table156[[#This Row],[Rank]]=11,20,IF(Table156[[#This Row],[Rank]]=12,19,IF(Table156[[#This Row],[Rank]]=13,18,IF(Table156[[#This Row],[Rank]]=14,17,IF(Table156[[#This Row],[Rank]]=15,16,IF(Table156[[#This Row],[Rank]]=16,15,IF(Table156[[#This Row],[Rank]]=17,14,IF(Table156[[#This Row],[Rank]]=18,13,IF(Table156[[#This Row],[Rank]]=19,12,IF(Table156[[#This Row],[Rank]]=20,11,IF(Table156[[#This Row],[Rank]]=21,10,IF(Table156[[#This Row],[Rank]]=22,9,IF(Table156[[#This Row],[Rank]]=23,8,IF(Table156[[#This Row],[Rank]]=24,7,IF(Table156[[#This Row],[Rank]]=25,6,IF(Table156[[#This Row],[Rank]]=26,5,IF(Table156[[#This Row],[Rank]]=27,4,IF(Table156[[#This Row],[Rank]]=28,3,IF(Table156[[#This Row],[Rank]]=29,2,IF(Table156[[#This Row],[Rank]]=30,1,0)))))))))))))))))))))))))))))))</f>
        <v/>
      </c>
      <c r="D39" s="4" t="str">
        <f>IF(Table156[[#This Row],[Category]]="","",IF(Table156[[#This Row],[Category]]="M",COUNTIF($I$2:$I39,"M"),IF(Table156[[#This Row],[Category]]="F",COUNTIF($I$2:$I39,"F"),0)))</f>
        <v/>
      </c>
      <c r="E39" s="26"/>
      <c r="F39" s="48"/>
      <c r="G39" s="28"/>
      <c r="H39" s="28"/>
      <c r="I39" s="29"/>
      <c r="J39" s="63"/>
      <c r="K39" s="63"/>
      <c r="L39" s="63"/>
      <c r="M39" s="63"/>
      <c r="N39" s="63"/>
    </row>
    <row r="40" spans="1:14" x14ac:dyDescent="0.3">
      <c r="A40" s="19">
        <f>Table156[[#This Row],[Full Name]]</f>
        <v>0</v>
      </c>
      <c r="B40" s="21" t="str">
        <f>IF(Table156[[#This Row],[Full Name]]="","",IF(IFERROR(IFERROR(VLOOKUP(Table156[[#This Row],[Full Name]],'Mens League'!B:B,1,FALSE),VLOOKUP(Table156[[#This Row],[Full Name]],'Women''s League'!B:B,1,FALSE)),"NEEDS ADDING")="NEEDS ADDING","NEEDS ADDING","OK"))</f>
        <v/>
      </c>
      <c r="C40" s="21" t="str">
        <f>IF(Table156[[#This Row],[Position]]="","",IF(Table156[[#This Row],[Rank]]=1,30,IF(Table156[[#This Row],[Rank]]=2,29,IF(Table156[[#This Row],[Rank]]=3,28,IF(Table156[[#This Row],[Rank]]=4,27,IF(Table156[[#This Row],[Rank]]=5,26,IF(Table156[[#This Row],[Rank]]=6,25,IF(Table156[[#This Row],[Rank]]=7,24,IF(Table156[[#This Row],[Rank]]=8,23,IF(Table156[[#This Row],[Rank]]=9,22,IF(Table156[[#This Row],[Rank]]=10,21,IF(Table156[[#This Row],[Rank]]=11,20,IF(Table156[[#This Row],[Rank]]=12,19,IF(Table156[[#This Row],[Rank]]=13,18,IF(Table156[[#This Row],[Rank]]=14,17,IF(Table156[[#This Row],[Rank]]=15,16,IF(Table156[[#This Row],[Rank]]=16,15,IF(Table156[[#This Row],[Rank]]=17,14,IF(Table156[[#This Row],[Rank]]=18,13,IF(Table156[[#This Row],[Rank]]=19,12,IF(Table156[[#This Row],[Rank]]=20,11,IF(Table156[[#This Row],[Rank]]=21,10,IF(Table156[[#This Row],[Rank]]=22,9,IF(Table156[[#This Row],[Rank]]=23,8,IF(Table156[[#This Row],[Rank]]=24,7,IF(Table156[[#This Row],[Rank]]=25,6,IF(Table156[[#This Row],[Rank]]=26,5,IF(Table156[[#This Row],[Rank]]=27,4,IF(Table156[[#This Row],[Rank]]=28,3,IF(Table156[[#This Row],[Rank]]=29,2,IF(Table156[[#This Row],[Rank]]=30,1,0)))))))))))))))))))))))))))))))</f>
        <v/>
      </c>
      <c r="D40" s="4" t="str">
        <f>IF(Table156[[#This Row],[Category]]="","",IF(Table156[[#This Row],[Category]]="M",COUNTIF($I$2:$I40,"M"),IF(Table156[[#This Row],[Category]]="F",COUNTIF($I$2:$I40,"F"),0)))</f>
        <v/>
      </c>
      <c r="E40" s="26"/>
      <c r="F40" s="48"/>
      <c r="G40" s="28"/>
      <c r="H40" s="28"/>
      <c r="I40" s="29"/>
      <c r="J40" s="63"/>
      <c r="K40" s="63"/>
      <c r="L40" s="63"/>
      <c r="M40" s="63"/>
      <c r="N40" s="63"/>
    </row>
    <row r="41" spans="1:14" x14ac:dyDescent="0.3">
      <c r="A41" s="19">
        <f>Table156[[#This Row],[Full Name]]</f>
        <v>0</v>
      </c>
      <c r="B41" s="21" t="str">
        <f>IF(Table156[[#This Row],[Full Name]]="","",IF(IFERROR(IFERROR(VLOOKUP(Table156[[#This Row],[Full Name]],'Mens League'!B:B,1,FALSE),VLOOKUP(Table156[[#This Row],[Full Name]],'Women''s League'!B:B,1,FALSE)),"NEEDS ADDING")="NEEDS ADDING","NEEDS ADDING","OK"))</f>
        <v/>
      </c>
      <c r="C41" s="21" t="str">
        <f>IF(Table156[[#This Row],[Position]]="","",IF(Table156[[#This Row],[Rank]]=1,30,IF(Table156[[#This Row],[Rank]]=2,29,IF(Table156[[#This Row],[Rank]]=3,28,IF(Table156[[#This Row],[Rank]]=4,27,IF(Table156[[#This Row],[Rank]]=5,26,IF(Table156[[#This Row],[Rank]]=6,25,IF(Table156[[#This Row],[Rank]]=7,24,IF(Table156[[#This Row],[Rank]]=8,23,IF(Table156[[#This Row],[Rank]]=9,22,IF(Table156[[#This Row],[Rank]]=10,21,IF(Table156[[#This Row],[Rank]]=11,20,IF(Table156[[#This Row],[Rank]]=12,19,IF(Table156[[#This Row],[Rank]]=13,18,IF(Table156[[#This Row],[Rank]]=14,17,IF(Table156[[#This Row],[Rank]]=15,16,IF(Table156[[#This Row],[Rank]]=16,15,IF(Table156[[#This Row],[Rank]]=17,14,IF(Table156[[#This Row],[Rank]]=18,13,IF(Table156[[#This Row],[Rank]]=19,12,IF(Table156[[#This Row],[Rank]]=20,11,IF(Table156[[#This Row],[Rank]]=21,10,IF(Table156[[#This Row],[Rank]]=22,9,IF(Table156[[#This Row],[Rank]]=23,8,IF(Table156[[#This Row],[Rank]]=24,7,IF(Table156[[#This Row],[Rank]]=25,6,IF(Table156[[#This Row],[Rank]]=26,5,IF(Table156[[#This Row],[Rank]]=27,4,IF(Table156[[#This Row],[Rank]]=28,3,IF(Table156[[#This Row],[Rank]]=29,2,IF(Table156[[#This Row],[Rank]]=30,1,0)))))))))))))))))))))))))))))))</f>
        <v/>
      </c>
      <c r="D41" s="4" t="str">
        <f>IF(Table156[[#This Row],[Category]]="","",IF(Table156[[#This Row],[Category]]="M",COUNTIF($I$2:$I41,"M"),IF(Table156[[#This Row],[Category]]="F",COUNTIF($I$2:$I41,"F"),0)))</f>
        <v/>
      </c>
      <c r="E41" s="26"/>
      <c r="F41" s="48"/>
      <c r="G41" s="28"/>
      <c r="H41" s="28"/>
      <c r="I41" s="29"/>
      <c r="J41" s="63"/>
      <c r="K41" s="63"/>
      <c r="L41" s="63"/>
      <c r="M41" s="63"/>
      <c r="N41" s="63"/>
    </row>
    <row r="42" spans="1:14" x14ac:dyDescent="0.3">
      <c r="A42" s="19">
        <f>Table156[[#This Row],[Full Name]]</f>
        <v>0</v>
      </c>
      <c r="B42" s="21" t="str">
        <f>IF(Table156[[#This Row],[Full Name]]="","",IF(IFERROR(IFERROR(VLOOKUP(Table156[[#This Row],[Full Name]],'Mens League'!B:B,1,FALSE),VLOOKUP(Table156[[#This Row],[Full Name]],'Women''s League'!B:B,1,FALSE)),"NEEDS ADDING")="NEEDS ADDING","NEEDS ADDING","OK"))</f>
        <v/>
      </c>
      <c r="C42" s="21" t="str">
        <f>IF(Table156[[#This Row],[Position]]="","",IF(Table156[[#This Row],[Rank]]=1,30,IF(Table156[[#This Row],[Rank]]=2,29,IF(Table156[[#This Row],[Rank]]=3,28,IF(Table156[[#This Row],[Rank]]=4,27,IF(Table156[[#This Row],[Rank]]=5,26,IF(Table156[[#This Row],[Rank]]=6,25,IF(Table156[[#This Row],[Rank]]=7,24,IF(Table156[[#This Row],[Rank]]=8,23,IF(Table156[[#This Row],[Rank]]=9,22,IF(Table156[[#This Row],[Rank]]=10,21,IF(Table156[[#This Row],[Rank]]=11,20,IF(Table156[[#This Row],[Rank]]=12,19,IF(Table156[[#This Row],[Rank]]=13,18,IF(Table156[[#This Row],[Rank]]=14,17,IF(Table156[[#This Row],[Rank]]=15,16,IF(Table156[[#This Row],[Rank]]=16,15,IF(Table156[[#This Row],[Rank]]=17,14,IF(Table156[[#This Row],[Rank]]=18,13,IF(Table156[[#This Row],[Rank]]=19,12,IF(Table156[[#This Row],[Rank]]=20,11,IF(Table156[[#This Row],[Rank]]=21,10,IF(Table156[[#This Row],[Rank]]=22,9,IF(Table156[[#This Row],[Rank]]=23,8,IF(Table156[[#This Row],[Rank]]=24,7,IF(Table156[[#This Row],[Rank]]=25,6,IF(Table156[[#This Row],[Rank]]=26,5,IF(Table156[[#This Row],[Rank]]=27,4,IF(Table156[[#This Row],[Rank]]=28,3,IF(Table156[[#This Row],[Rank]]=29,2,IF(Table156[[#This Row],[Rank]]=30,1,0)))))))))))))))))))))))))))))))</f>
        <v/>
      </c>
      <c r="D42" s="4" t="str">
        <f>IF(Table156[[#This Row],[Category]]="","",IF(Table156[[#This Row],[Category]]="M",COUNTIF($I$2:$I42,"M"),IF(Table156[[#This Row],[Category]]="F",COUNTIF($I$2:$I42,"F"),0)))</f>
        <v/>
      </c>
      <c r="E42" s="26"/>
      <c r="F42" s="48"/>
      <c r="G42" s="28"/>
      <c r="H42" s="28"/>
      <c r="I42" s="29"/>
      <c r="J42" s="63"/>
      <c r="K42" s="63"/>
      <c r="L42" s="63"/>
      <c r="M42" s="63"/>
      <c r="N42" s="63"/>
    </row>
    <row r="43" spans="1:14" x14ac:dyDescent="0.3">
      <c r="A43" s="19">
        <f>Table156[[#This Row],[Full Name]]</f>
        <v>0</v>
      </c>
      <c r="B43" s="21" t="str">
        <f>IF(Table156[[#This Row],[Full Name]]="","",IF(IFERROR(IFERROR(VLOOKUP(Table156[[#This Row],[Full Name]],'Mens League'!B:B,1,FALSE),VLOOKUP(Table156[[#This Row],[Full Name]],'Women''s League'!B:B,1,FALSE)),"NEEDS ADDING")="NEEDS ADDING","NEEDS ADDING","OK"))</f>
        <v/>
      </c>
      <c r="C43" s="21" t="str">
        <f>IF(Table156[[#This Row],[Position]]="","",IF(Table156[[#This Row],[Rank]]=1,30,IF(Table156[[#This Row],[Rank]]=2,29,IF(Table156[[#This Row],[Rank]]=3,28,IF(Table156[[#This Row],[Rank]]=4,27,IF(Table156[[#This Row],[Rank]]=5,26,IF(Table156[[#This Row],[Rank]]=6,25,IF(Table156[[#This Row],[Rank]]=7,24,IF(Table156[[#This Row],[Rank]]=8,23,IF(Table156[[#This Row],[Rank]]=9,22,IF(Table156[[#This Row],[Rank]]=10,21,IF(Table156[[#This Row],[Rank]]=11,20,IF(Table156[[#This Row],[Rank]]=12,19,IF(Table156[[#This Row],[Rank]]=13,18,IF(Table156[[#This Row],[Rank]]=14,17,IF(Table156[[#This Row],[Rank]]=15,16,IF(Table156[[#This Row],[Rank]]=16,15,IF(Table156[[#This Row],[Rank]]=17,14,IF(Table156[[#This Row],[Rank]]=18,13,IF(Table156[[#This Row],[Rank]]=19,12,IF(Table156[[#This Row],[Rank]]=20,11,IF(Table156[[#This Row],[Rank]]=21,10,IF(Table156[[#This Row],[Rank]]=22,9,IF(Table156[[#This Row],[Rank]]=23,8,IF(Table156[[#This Row],[Rank]]=24,7,IF(Table156[[#This Row],[Rank]]=25,6,IF(Table156[[#This Row],[Rank]]=26,5,IF(Table156[[#This Row],[Rank]]=27,4,IF(Table156[[#This Row],[Rank]]=28,3,IF(Table156[[#This Row],[Rank]]=29,2,IF(Table156[[#This Row],[Rank]]=30,1,0)))))))))))))))))))))))))))))))</f>
        <v/>
      </c>
      <c r="D43" s="4" t="str">
        <f>IF(Table156[[#This Row],[Category]]="","",IF(Table156[[#This Row],[Category]]="M",COUNTIF($I$2:$I43,"M"),IF(Table156[[#This Row],[Category]]="F",COUNTIF($I$2:$I43,"F"),0)))</f>
        <v/>
      </c>
      <c r="E43" s="26"/>
      <c r="F43" s="48"/>
      <c r="G43" s="28"/>
      <c r="H43" s="28"/>
      <c r="I43" s="29"/>
      <c r="J43" s="63"/>
      <c r="K43" s="63"/>
      <c r="L43" s="63"/>
      <c r="M43" s="63"/>
      <c r="N43" s="63"/>
    </row>
    <row r="44" spans="1:14" x14ac:dyDescent="0.3">
      <c r="A44" s="19">
        <f>Table156[[#This Row],[Full Name]]</f>
        <v>0</v>
      </c>
      <c r="B44" s="21" t="str">
        <f>IF(Table156[[#This Row],[Full Name]]="","",IF(IFERROR(IFERROR(VLOOKUP(Table156[[#This Row],[Full Name]],'Mens League'!B:B,1,FALSE),VLOOKUP(Table156[[#This Row],[Full Name]],'Women''s League'!B:B,1,FALSE)),"NEEDS ADDING")="NEEDS ADDING","NEEDS ADDING","OK"))</f>
        <v/>
      </c>
      <c r="C44" s="21" t="str">
        <f>IF(Table156[[#This Row],[Position]]="","",IF(Table156[[#This Row],[Rank]]=1,30,IF(Table156[[#This Row],[Rank]]=2,29,IF(Table156[[#This Row],[Rank]]=3,28,IF(Table156[[#This Row],[Rank]]=4,27,IF(Table156[[#This Row],[Rank]]=5,26,IF(Table156[[#This Row],[Rank]]=6,25,IF(Table156[[#This Row],[Rank]]=7,24,IF(Table156[[#This Row],[Rank]]=8,23,IF(Table156[[#This Row],[Rank]]=9,22,IF(Table156[[#This Row],[Rank]]=10,21,IF(Table156[[#This Row],[Rank]]=11,20,IF(Table156[[#This Row],[Rank]]=12,19,IF(Table156[[#This Row],[Rank]]=13,18,IF(Table156[[#This Row],[Rank]]=14,17,IF(Table156[[#This Row],[Rank]]=15,16,IF(Table156[[#This Row],[Rank]]=16,15,IF(Table156[[#This Row],[Rank]]=17,14,IF(Table156[[#This Row],[Rank]]=18,13,IF(Table156[[#This Row],[Rank]]=19,12,IF(Table156[[#This Row],[Rank]]=20,11,IF(Table156[[#This Row],[Rank]]=21,10,IF(Table156[[#This Row],[Rank]]=22,9,IF(Table156[[#This Row],[Rank]]=23,8,IF(Table156[[#This Row],[Rank]]=24,7,IF(Table156[[#This Row],[Rank]]=25,6,IF(Table156[[#This Row],[Rank]]=26,5,IF(Table156[[#This Row],[Rank]]=27,4,IF(Table156[[#This Row],[Rank]]=28,3,IF(Table156[[#This Row],[Rank]]=29,2,IF(Table156[[#This Row],[Rank]]=30,1,0)))))))))))))))))))))))))))))))</f>
        <v/>
      </c>
      <c r="D44" s="4" t="str">
        <f>IF(Table156[[#This Row],[Category]]="","",IF(Table156[[#This Row],[Category]]="M",COUNTIF($I$2:$I44,"M"),IF(Table156[[#This Row],[Category]]="F",COUNTIF($I$2:$I44,"F"),0)))</f>
        <v/>
      </c>
      <c r="E44" s="26"/>
      <c r="F44" s="48"/>
      <c r="G44" s="28"/>
      <c r="H44" s="28"/>
      <c r="I44" s="29"/>
      <c r="J44" s="63"/>
      <c r="K44" s="63"/>
      <c r="L44" s="63"/>
      <c r="M44" s="63"/>
      <c r="N44" s="63"/>
    </row>
    <row r="45" spans="1:14" x14ac:dyDescent="0.3">
      <c r="A45" s="19">
        <f>Table156[[#This Row],[Full Name]]</f>
        <v>0</v>
      </c>
      <c r="B45" s="21" t="str">
        <f>IF(Table156[[#This Row],[Full Name]]="","",IF(IFERROR(IFERROR(VLOOKUP(Table156[[#This Row],[Full Name]],'Mens League'!B:B,1,FALSE),VLOOKUP(Table156[[#This Row],[Full Name]],'Women''s League'!B:B,1,FALSE)),"NEEDS ADDING")="NEEDS ADDING","NEEDS ADDING","OK"))</f>
        <v/>
      </c>
      <c r="C45" s="21" t="str">
        <f>IF(Table156[[#This Row],[Position]]="","",IF(Table156[[#This Row],[Rank]]=1,30,IF(Table156[[#This Row],[Rank]]=2,29,IF(Table156[[#This Row],[Rank]]=3,28,IF(Table156[[#This Row],[Rank]]=4,27,IF(Table156[[#This Row],[Rank]]=5,26,IF(Table156[[#This Row],[Rank]]=6,25,IF(Table156[[#This Row],[Rank]]=7,24,IF(Table156[[#This Row],[Rank]]=8,23,IF(Table156[[#This Row],[Rank]]=9,22,IF(Table156[[#This Row],[Rank]]=10,21,IF(Table156[[#This Row],[Rank]]=11,20,IF(Table156[[#This Row],[Rank]]=12,19,IF(Table156[[#This Row],[Rank]]=13,18,IF(Table156[[#This Row],[Rank]]=14,17,IF(Table156[[#This Row],[Rank]]=15,16,IF(Table156[[#This Row],[Rank]]=16,15,IF(Table156[[#This Row],[Rank]]=17,14,IF(Table156[[#This Row],[Rank]]=18,13,IF(Table156[[#This Row],[Rank]]=19,12,IF(Table156[[#This Row],[Rank]]=20,11,IF(Table156[[#This Row],[Rank]]=21,10,IF(Table156[[#This Row],[Rank]]=22,9,IF(Table156[[#This Row],[Rank]]=23,8,IF(Table156[[#This Row],[Rank]]=24,7,IF(Table156[[#This Row],[Rank]]=25,6,IF(Table156[[#This Row],[Rank]]=26,5,IF(Table156[[#This Row],[Rank]]=27,4,IF(Table156[[#This Row],[Rank]]=28,3,IF(Table156[[#This Row],[Rank]]=29,2,IF(Table156[[#This Row],[Rank]]=30,1,0)))))))))))))))))))))))))))))))</f>
        <v/>
      </c>
      <c r="D45" s="4" t="str">
        <f>IF(Table156[[#This Row],[Category]]="","",IF(Table156[[#This Row],[Category]]="M",COUNTIF($I$2:$I45,"M"),IF(Table156[[#This Row],[Category]]="F",COUNTIF($I$2:$I45,"F"),0)))</f>
        <v/>
      </c>
      <c r="E45" s="26"/>
      <c r="F45" s="48"/>
      <c r="G45" s="28"/>
      <c r="H45" s="28"/>
      <c r="I45" s="29"/>
      <c r="J45" s="63"/>
      <c r="K45" s="63"/>
      <c r="L45" s="63"/>
      <c r="M45" s="63"/>
      <c r="N45" s="63"/>
    </row>
    <row r="46" spans="1:14" x14ac:dyDescent="0.3">
      <c r="A46" s="19">
        <f>Table156[[#This Row],[Full Name]]</f>
        <v>0</v>
      </c>
      <c r="B46" s="21" t="str">
        <f>IF(Table156[[#This Row],[Full Name]]="","",IF(IFERROR(IFERROR(VLOOKUP(Table156[[#This Row],[Full Name]],'Mens League'!B:B,1,FALSE),VLOOKUP(Table156[[#This Row],[Full Name]],'Women''s League'!B:B,1,FALSE)),"NEEDS ADDING")="NEEDS ADDING","NEEDS ADDING","OK"))</f>
        <v/>
      </c>
      <c r="C46" s="21" t="str">
        <f>IF(Table156[[#This Row],[Position]]="","",IF(Table156[[#This Row],[Rank]]=1,30,IF(Table156[[#This Row],[Rank]]=2,29,IF(Table156[[#This Row],[Rank]]=3,28,IF(Table156[[#This Row],[Rank]]=4,27,IF(Table156[[#This Row],[Rank]]=5,26,IF(Table156[[#This Row],[Rank]]=6,25,IF(Table156[[#This Row],[Rank]]=7,24,IF(Table156[[#This Row],[Rank]]=8,23,IF(Table156[[#This Row],[Rank]]=9,22,IF(Table156[[#This Row],[Rank]]=10,21,IF(Table156[[#This Row],[Rank]]=11,20,IF(Table156[[#This Row],[Rank]]=12,19,IF(Table156[[#This Row],[Rank]]=13,18,IF(Table156[[#This Row],[Rank]]=14,17,IF(Table156[[#This Row],[Rank]]=15,16,IF(Table156[[#This Row],[Rank]]=16,15,IF(Table156[[#This Row],[Rank]]=17,14,IF(Table156[[#This Row],[Rank]]=18,13,IF(Table156[[#This Row],[Rank]]=19,12,IF(Table156[[#This Row],[Rank]]=20,11,IF(Table156[[#This Row],[Rank]]=21,10,IF(Table156[[#This Row],[Rank]]=22,9,IF(Table156[[#This Row],[Rank]]=23,8,IF(Table156[[#This Row],[Rank]]=24,7,IF(Table156[[#This Row],[Rank]]=25,6,IF(Table156[[#This Row],[Rank]]=26,5,IF(Table156[[#This Row],[Rank]]=27,4,IF(Table156[[#This Row],[Rank]]=28,3,IF(Table156[[#This Row],[Rank]]=29,2,IF(Table156[[#This Row],[Rank]]=30,1,0)))))))))))))))))))))))))))))))</f>
        <v/>
      </c>
      <c r="D46" s="4" t="str">
        <f>IF(Table156[[#This Row],[Category]]="","",IF(Table156[[#This Row],[Category]]="M",COUNTIF($I$2:$I46,"M"),IF(Table156[[#This Row],[Category]]="F",COUNTIF($I$2:$I46,"F"),0)))</f>
        <v/>
      </c>
      <c r="E46" s="26"/>
      <c r="F46" s="48"/>
      <c r="G46" s="28"/>
      <c r="H46" s="28"/>
      <c r="I46" s="29"/>
      <c r="J46" s="63"/>
      <c r="K46" s="63"/>
      <c r="L46" s="63"/>
      <c r="M46" s="63"/>
      <c r="N46" s="63"/>
    </row>
    <row r="47" spans="1:14" x14ac:dyDescent="0.3">
      <c r="A47" s="19">
        <f>Table156[[#This Row],[Full Name]]</f>
        <v>0</v>
      </c>
      <c r="B47" s="21" t="str">
        <f>IF(Table156[[#This Row],[Full Name]]="","",IF(IFERROR(IFERROR(VLOOKUP(Table156[[#This Row],[Full Name]],'Mens League'!B:B,1,FALSE),VLOOKUP(Table156[[#This Row],[Full Name]],'Women''s League'!B:B,1,FALSE)),"NEEDS ADDING")="NEEDS ADDING","NEEDS ADDING","OK"))</f>
        <v/>
      </c>
      <c r="C47" s="21" t="str">
        <f>IF(Table156[[#This Row],[Position]]="","",IF(Table156[[#This Row],[Rank]]=1,30,IF(Table156[[#This Row],[Rank]]=2,29,IF(Table156[[#This Row],[Rank]]=3,28,IF(Table156[[#This Row],[Rank]]=4,27,IF(Table156[[#This Row],[Rank]]=5,26,IF(Table156[[#This Row],[Rank]]=6,25,IF(Table156[[#This Row],[Rank]]=7,24,IF(Table156[[#This Row],[Rank]]=8,23,IF(Table156[[#This Row],[Rank]]=9,22,IF(Table156[[#This Row],[Rank]]=10,21,IF(Table156[[#This Row],[Rank]]=11,20,IF(Table156[[#This Row],[Rank]]=12,19,IF(Table156[[#This Row],[Rank]]=13,18,IF(Table156[[#This Row],[Rank]]=14,17,IF(Table156[[#This Row],[Rank]]=15,16,IF(Table156[[#This Row],[Rank]]=16,15,IF(Table156[[#This Row],[Rank]]=17,14,IF(Table156[[#This Row],[Rank]]=18,13,IF(Table156[[#This Row],[Rank]]=19,12,IF(Table156[[#This Row],[Rank]]=20,11,IF(Table156[[#This Row],[Rank]]=21,10,IF(Table156[[#This Row],[Rank]]=22,9,IF(Table156[[#This Row],[Rank]]=23,8,IF(Table156[[#This Row],[Rank]]=24,7,IF(Table156[[#This Row],[Rank]]=25,6,IF(Table156[[#This Row],[Rank]]=26,5,IF(Table156[[#This Row],[Rank]]=27,4,IF(Table156[[#This Row],[Rank]]=28,3,IF(Table156[[#This Row],[Rank]]=29,2,IF(Table156[[#This Row],[Rank]]=30,1,0)))))))))))))))))))))))))))))))</f>
        <v/>
      </c>
      <c r="D47" s="4" t="str">
        <f>IF(Table156[[#This Row],[Category]]="","",IF(Table156[[#This Row],[Category]]="M",COUNTIF($I$2:$I47,"M"),IF(Table156[[#This Row],[Category]]="F",COUNTIF($I$2:$I47,"F"),0)))</f>
        <v/>
      </c>
      <c r="E47" s="26"/>
      <c r="F47" s="48"/>
      <c r="G47" s="28"/>
      <c r="H47" s="28"/>
      <c r="I47" s="29"/>
      <c r="J47" s="63"/>
      <c r="K47" s="63"/>
      <c r="L47" s="63"/>
      <c r="M47" s="63"/>
      <c r="N47" s="63"/>
    </row>
    <row r="48" spans="1:14" x14ac:dyDescent="0.3">
      <c r="A48" s="19">
        <f>Table156[[#This Row],[Full Name]]</f>
        <v>0</v>
      </c>
      <c r="B48" s="21" t="str">
        <f>IF(Table156[[#This Row],[Full Name]]="","",IF(IFERROR(IFERROR(VLOOKUP(Table156[[#This Row],[Full Name]],'Mens League'!B:B,1,FALSE),VLOOKUP(Table156[[#This Row],[Full Name]],'Women''s League'!B:B,1,FALSE)),"NEEDS ADDING")="NEEDS ADDING","NEEDS ADDING","OK"))</f>
        <v/>
      </c>
      <c r="C48" s="21" t="str">
        <f>IF(Table156[[#This Row],[Position]]="","",IF(Table156[[#This Row],[Rank]]=1,30,IF(Table156[[#This Row],[Rank]]=2,29,IF(Table156[[#This Row],[Rank]]=3,28,IF(Table156[[#This Row],[Rank]]=4,27,IF(Table156[[#This Row],[Rank]]=5,26,IF(Table156[[#This Row],[Rank]]=6,25,IF(Table156[[#This Row],[Rank]]=7,24,IF(Table156[[#This Row],[Rank]]=8,23,IF(Table156[[#This Row],[Rank]]=9,22,IF(Table156[[#This Row],[Rank]]=10,21,IF(Table156[[#This Row],[Rank]]=11,20,IF(Table156[[#This Row],[Rank]]=12,19,IF(Table156[[#This Row],[Rank]]=13,18,IF(Table156[[#This Row],[Rank]]=14,17,IF(Table156[[#This Row],[Rank]]=15,16,IF(Table156[[#This Row],[Rank]]=16,15,IF(Table156[[#This Row],[Rank]]=17,14,IF(Table156[[#This Row],[Rank]]=18,13,IF(Table156[[#This Row],[Rank]]=19,12,IF(Table156[[#This Row],[Rank]]=20,11,IF(Table156[[#This Row],[Rank]]=21,10,IF(Table156[[#This Row],[Rank]]=22,9,IF(Table156[[#This Row],[Rank]]=23,8,IF(Table156[[#This Row],[Rank]]=24,7,IF(Table156[[#This Row],[Rank]]=25,6,IF(Table156[[#This Row],[Rank]]=26,5,IF(Table156[[#This Row],[Rank]]=27,4,IF(Table156[[#This Row],[Rank]]=28,3,IF(Table156[[#This Row],[Rank]]=29,2,IF(Table156[[#This Row],[Rank]]=30,1,0)))))))))))))))))))))))))))))))</f>
        <v/>
      </c>
      <c r="D48" s="4" t="str">
        <f>IF(Table156[[#This Row],[Category]]="","",IF(Table156[[#This Row],[Category]]="M",COUNTIF($I$2:$I48,"M"),IF(Table156[[#This Row],[Category]]="F",COUNTIF($I$2:$I48,"F"),0)))</f>
        <v/>
      </c>
      <c r="E48" s="26"/>
      <c r="F48" s="48"/>
      <c r="G48" s="28"/>
      <c r="H48" s="28"/>
      <c r="I48" s="29"/>
      <c r="J48" s="63"/>
      <c r="K48" s="63"/>
      <c r="L48" s="63"/>
      <c r="M48" s="63"/>
      <c r="N48" s="63"/>
    </row>
  </sheetData>
  <phoneticPr fontId="5" type="noConversion"/>
  <conditionalFormatting sqref="B2:B48">
    <cfRule type="containsText" dxfId="43" priority="1" operator="containsText" text="OK">
      <formula>NOT(ISERROR(SEARCH("OK",B2)))</formula>
    </cfRule>
    <cfRule type="containsText" dxfId="42" priority="2" operator="containsText" text="NEEDS ADDING">
      <formula>NOT(ISERROR(SEARCH("NEEDS ADDING",B2)))</formula>
    </cfRule>
  </conditionalFormatting>
  <pageMargins left="0.7" right="0.7" top="0.75" bottom="0.75" header="0.3" footer="0.3"/>
  <pageSetup paperSize="9" orientation="portrait" horizontalDpi="4294967293"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C98D10-C849-4D73-A67F-48B4A0AAAB96}">
  <sheetPr>
    <tabColor rgb="FF00B0F0"/>
  </sheetPr>
  <dimension ref="A1:M49"/>
  <sheetViews>
    <sheetView topLeftCell="B1" workbookViewId="0">
      <selection activeCell="E2" sqref="E2:M11"/>
    </sheetView>
  </sheetViews>
  <sheetFormatPr defaultRowHeight="14.4" x14ac:dyDescent="0.3"/>
  <cols>
    <col min="1" max="1" width="23.33203125" hidden="1" customWidth="1"/>
    <col min="2" max="2" width="23.33203125" customWidth="1"/>
    <col min="3" max="4" width="13.6640625" customWidth="1"/>
    <col min="5" max="5" width="16" bestFit="1" customWidth="1"/>
    <col min="6" max="6" width="12.109375" style="13" bestFit="1" customWidth="1"/>
    <col min="7" max="7" width="12" bestFit="1" customWidth="1"/>
    <col min="8" max="8" width="23.33203125" bestFit="1" customWidth="1"/>
    <col min="9" max="9" width="17.33203125" bestFit="1" customWidth="1"/>
  </cols>
  <sheetData>
    <row r="1" spans="1:13" ht="33.6" x14ac:dyDescent="0.3">
      <c r="A1" s="14" t="s">
        <v>17</v>
      </c>
      <c r="B1" s="14" t="s">
        <v>84</v>
      </c>
      <c r="C1" s="14" t="s">
        <v>22</v>
      </c>
      <c r="D1" s="14" t="s">
        <v>83</v>
      </c>
      <c r="E1" s="15" t="s">
        <v>18</v>
      </c>
      <c r="F1" s="16" t="s">
        <v>24</v>
      </c>
      <c r="G1" s="15" t="s">
        <v>23</v>
      </c>
      <c r="H1" s="15" t="s">
        <v>0</v>
      </c>
      <c r="I1" s="17" t="s">
        <v>25</v>
      </c>
      <c r="J1" s="64" t="s">
        <v>161</v>
      </c>
      <c r="K1" s="64" t="s">
        <v>162</v>
      </c>
      <c r="L1" s="64" t="s">
        <v>163</v>
      </c>
      <c r="M1" s="64" t="s">
        <v>164</v>
      </c>
    </row>
    <row r="2" spans="1:13" x14ac:dyDescent="0.3">
      <c r="A2" s="18">
        <f>Table1567[[#This Row],[Full Name]]</f>
        <v>0</v>
      </c>
      <c r="B2" s="20" t="str">
        <f>IF(Table1567[[#This Row],[Full Name]]="","",IF(IFERROR(IFERROR(VLOOKUP(Table1567[[#This Row],[Full Name]],'Mens League'!B:B,1,FALSE),VLOOKUP(Table1567[[#This Row],[Full Name]],'Women''s League'!B:B,1,FALSE)),"NEEDS ADDING")="NEEDS ADDING","NEEDS ADDING","OK"))</f>
        <v/>
      </c>
      <c r="C2" s="20" t="str">
        <f>IF(Table1567[[#This Row],[Position]]="","",IF(Table1567[[#This Row],[Rank]]=1,30,IF(Table1567[[#This Row],[Rank]]=2,29,IF(Table1567[[#This Row],[Rank]]=3,28,IF(Table1567[[#This Row],[Rank]]=4,27,IF(Table1567[[#This Row],[Rank]]=5,26,IF(Table1567[[#This Row],[Rank]]=6,25,IF(Table1567[[#This Row],[Rank]]=7,24,IF(Table1567[[#This Row],[Rank]]=8,23,IF(Table1567[[#This Row],[Rank]]=9,22,IF(Table1567[[#This Row],[Rank]]=10,21,IF(Table1567[[#This Row],[Rank]]=11,20,IF(Table1567[[#This Row],[Rank]]=12,19,IF(Table1567[[#This Row],[Rank]]=13,18,IF(Table1567[[#This Row],[Rank]]=14,17,IF(Table1567[[#This Row],[Rank]]=15,16,IF(Table1567[[#This Row],[Rank]]=16,15,IF(Table1567[[#This Row],[Rank]]=17,14,IF(Table1567[[#This Row],[Rank]]=18,13,IF(Table1567[[#This Row],[Rank]]=19,12,IF(Table1567[[#This Row],[Rank]]=20,11,IF(Table1567[[#This Row],[Rank]]=21,10,IF(Table1567[[#This Row],[Rank]]=22,9,IF(Table1567[[#This Row],[Rank]]=23,8,IF(Table1567[[#This Row],[Rank]]=24,7,IF(Table1567[[#This Row],[Rank]]=25,6,IF(Table1567[[#This Row],[Rank]]=26,5,IF(Table1567[[#This Row],[Rank]]=27,4,IF(Table1567[[#This Row],[Rank]]=28,3,IF(Table1567[[#This Row],[Rank]]=29,2,IF(Table1567[[#This Row],[Rank]]=30,1,0)))))))))))))))))))))))))))))))</f>
        <v/>
      </c>
      <c r="D2" s="4" t="str">
        <f>IF(Table1567[[#This Row],[Category]]="","",IF(Table1567[[#This Row],[Category]]="M",COUNTIF($I$2:$I2,"M"),IF(Table1567[[#This Row],[Category]]="F",COUNTIF($I$2:$I2,"F"),0)))</f>
        <v/>
      </c>
      <c r="E2" s="26"/>
      <c r="F2" s="48"/>
      <c r="G2" s="28"/>
      <c r="H2" s="28"/>
      <c r="I2" s="29"/>
      <c r="J2" s="63"/>
      <c r="K2" s="63"/>
      <c r="L2" s="63"/>
      <c r="M2" s="63"/>
    </row>
    <row r="3" spans="1:13" x14ac:dyDescent="0.3">
      <c r="A3" s="18">
        <f>Table1567[[#This Row],[Full Name]]</f>
        <v>0</v>
      </c>
      <c r="B3" s="20" t="str">
        <f>IF(Table1567[[#This Row],[Full Name]]="","",IF(IFERROR(IFERROR(VLOOKUP(Table1567[[#This Row],[Full Name]],'Mens League'!B:B,1,FALSE),VLOOKUP(Table1567[[#This Row],[Full Name]],'Women''s League'!B:B,1,FALSE)),"NEEDS ADDING")="NEEDS ADDING","NEEDS ADDING","OK"))</f>
        <v/>
      </c>
      <c r="C3" s="20" t="str">
        <f>IF(Table1567[[#This Row],[Position]]="","",IF(Table1567[[#This Row],[Rank]]=1,30,IF(Table1567[[#This Row],[Rank]]=2,29,IF(Table1567[[#This Row],[Rank]]=3,28,IF(Table1567[[#This Row],[Rank]]=4,27,IF(Table1567[[#This Row],[Rank]]=5,26,IF(Table1567[[#This Row],[Rank]]=6,25,IF(Table1567[[#This Row],[Rank]]=7,24,IF(Table1567[[#This Row],[Rank]]=8,23,IF(Table1567[[#This Row],[Rank]]=9,22,IF(Table1567[[#This Row],[Rank]]=10,21,IF(Table1567[[#This Row],[Rank]]=11,20,IF(Table1567[[#This Row],[Rank]]=12,19,IF(Table1567[[#This Row],[Rank]]=13,18,IF(Table1567[[#This Row],[Rank]]=14,17,IF(Table1567[[#This Row],[Rank]]=15,16,IF(Table1567[[#This Row],[Rank]]=16,15,IF(Table1567[[#This Row],[Rank]]=17,14,IF(Table1567[[#This Row],[Rank]]=18,13,IF(Table1567[[#This Row],[Rank]]=19,12,IF(Table1567[[#This Row],[Rank]]=20,11,IF(Table1567[[#This Row],[Rank]]=21,10,IF(Table1567[[#This Row],[Rank]]=22,9,IF(Table1567[[#This Row],[Rank]]=23,8,IF(Table1567[[#This Row],[Rank]]=24,7,IF(Table1567[[#This Row],[Rank]]=25,6,IF(Table1567[[#This Row],[Rank]]=26,5,IF(Table1567[[#This Row],[Rank]]=27,4,IF(Table1567[[#This Row],[Rank]]=28,3,IF(Table1567[[#This Row],[Rank]]=29,2,IF(Table1567[[#This Row],[Rank]]=30,1,0)))))))))))))))))))))))))))))))</f>
        <v/>
      </c>
      <c r="D3" s="4" t="str">
        <f>IF(Table1567[[#This Row],[Category]]="","",IF(Table1567[[#This Row],[Category]]="M",COUNTIF($I$2:$I3,"M"),IF(Table1567[[#This Row],[Category]]="F",COUNTIF($I$2:$I3,"F"),0)))</f>
        <v/>
      </c>
      <c r="E3" s="26"/>
      <c r="F3" s="48"/>
      <c r="G3" s="28"/>
      <c r="H3" s="28"/>
      <c r="I3" s="29"/>
      <c r="J3" s="63"/>
      <c r="K3" s="63"/>
      <c r="L3" s="63"/>
      <c r="M3" s="63"/>
    </row>
    <row r="4" spans="1:13" x14ac:dyDescent="0.3">
      <c r="A4" s="18">
        <f>Table1567[[#This Row],[Full Name]]</f>
        <v>0</v>
      </c>
      <c r="B4" s="20" t="str">
        <f>IF(Table1567[[#This Row],[Full Name]]="","",IF(IFERROR(IFERROR(VLOOKUP(Table1567[[#This Row],[Full Name]],'Mens League'!B:B,1,FALSE),VLOOKUP(Table1567[[#This Row],[Full Name]],'Women''s League'!B:B,1,FALSE)),"NEEDS ADDING")="NEEDS ADDING","NEEDS ADDING","OK"))</f>
        <v/>
      </c>
      <c r="C4" s="20" t="str">
        <f>IF(Table1567[[#This Row],[Position]]="","",IF(Table1567[[#This Row],[Rank]]=1,30,IF(Table1567[[#This Row],[Rank]]=2,29,IF(Table1567[[#This Row],[Rank]]=3,28,IF(Table1567[[#This Row],[Rank]]=4,27,IF(Table1567[[#This Row],[Rank]]=5,26,IF(Table1567[[#This Row],[Rank]]=6,25,IF(Table1567[[#This Row],[Rank]]=7,24,IF(Table1567[[#This Row],[Rank]]=8,23,IF(Table1567[[#This Row],[Rank]]=9,22,IF(Table1567[[#This Row],[Rank]]=10,21,IF(Table1567[[#This Row],[Rank]]=11,20,IF(Table1567[[#This Row],[Rank]]=12,19,IF(Table1567[[#This Row],[Rank]]=13,18,IF(Table1567[[#This Row],[Rank]]=14,17,IF(Table1567[[#This Row],[Rank]]=15,16,IF(Table1567[[#This Row],[Rank]]=16,15,IF(Table1567[[#This Row],[Rank]]=17,14,IF(Table1567[[#This Row],[Rank]]=18,13,IF(Table1567[[#This Row],[Rank]]=19,12,IF(Table1567[[#This Row],[Rank]]=20,11,IF(Table1567[[#This Row],[Rank]]=21,10,IF(Table1567[[#This Row],[Rank]]=22,9,IF(Table1567[[#This Row],[Rank]]=23,8,IF(Table1567[[#This Row],[Rank]]=24,7,IF(Table1567[[#This Row],[Rank]]=25,6,IF(Table1567[[#This Row],[Rank]]=26,5,IF(Table1567[[#This Row],[Rank]]=27,4,IF(Table1567[[#This Row],[Rank]]=28,3,IF(Table1567[[#This Row],[Rank]]=29,2,IF(Table1567[[#This Row],[Rank]]=30,1,0)))))))))))))))))))))))))))))))</f>
        <v/>
      </c>
      <c r="D4" s="4" t="str">
        <f>IF(Table1567[[#This Row],[Category]]="","",IF(Table1567[[#This Row],[Category]]="M",COUNTIF($I$2:$I4,"M"),IF(Table1567[[#This Row],[Category]]="F",COUNTIF($I$2:$I4,"F"),0)))</f>
        <v/>
      </c>
      <c r="E4" s="26"/>
      <c r="F4" s="48"/>
      <c r="G4" s="28"/>
      <c r="H4" s="28"/>
      <c r="I4" s="29"/>
      <c r="J4" s="63"/>
      <c r="K4" s="63"/>
      <c r="L4" s="63"/>
      <c r="M4" s="63"/>
    </row>
    <row r="5" spans="1:13" x14ac:dyDescent="0.3">
      <c r="A5" s="18">
        <f>Table1567[[#This Row],[Full Name]]</f>
        <v>0</v>
      </c>
      <c r="B5" s="20" t="str">
        <f>IF(Table1567[[#This Row],[Full Name]]="","",IF(IFERROR(IFERROR(VLOOKUP(Table1567[[#This Row],[Full Name]],'Mens League'!B:B,1,FALSE),VLOOKUP(Table1567[[#This Row],[Full Name]],'Women''s League'!B:B,1,FALSE)),"NEEDS ADDING")="NEEDS ADDING","NEEDS ADDING","OK"))</f>
        <v/>
      </c>
      <c r="C5" s="20" t="str">
        <f>IF(Table1567[[#This Row],[Position]]="","",IF(Table1567[[#This Row],[Rank]]=1,30,IF(Table1567[[#This Row],[Rank]]=2,29,IF(Table1567[[#This Row],[Rank]]=3,28,IF(Table1567[[#This Row],[Rank]]=4,27,IF(Table1567[[#This Row],[Rank]]=5,26,IF(Table1567[[#This Row],[Rank]]=6,25,IF(Table1567[[#This Row],[Rank]]=7,24,IF(Table1567[[#This Row],[Rank]]=8,23,IF(Table1567[[#This Row],[Rank]]=9,22,IF(Table1567[[#This Row],[Rank]]=10,21,IF(Table1567[[#This Row],[Rank]]=11,20,IF(Table1567[[#This Row],[Rank]]=12,19,IF(Table1567[[#This Row],[Rank]]=13,18,IF(Table1567[[#This Row],[Rank]]=14,17,IF(Table1567[[#This Row],[Rank]]=15,16,IF(Table1567[[#This Row],[Rank]]=16,15,IF(Table1567[[#This Row],[Rank]]=17,14,IF(Table1567[[#This Row],[Rank]]=18,13,IF(Table1567[[#This Row],[Rank]]=19,12,IF(Table1567[[#This Row],[Rank]]=20,11,IF(Table1567[[#This Row],[Rank]]=21,10,IF(Table1567[[#This Row],[Rank]]=22,9,IF(Table1567[[#This Row],[Rank]]=23,8,IF(Table1567[[#This Row],[Rank]]=24,7,IF(Table1567[[#This Row],[Rank]]=25,6,IF(Table1567[[#This Row],[Rank]]=26,5,IF(Table1567[[#This Row],[Rank]]=27,4,IF(Table1567[[#This Row],[Rank]]=28,3,IF(Table1567[[#This Row],[Rank]]=29,2,IF(Table1567[[#This Row],[Rank]]=30,1,0)))))))))))))))))))))))))))))))</f>
        <v/>
      </c>
      <c r="D5" s="4" t="str">
        <f>IF(Table1567[[#This Row],[Category]]="","",IF(Table1567[[#This Row],[Category]]="M",COUNTIF($I$2:$I5,"M"),IF(Table1567[[#This Row],[Category]]="F",COUNTIF($I$2:$I5,"F"),0)))</f>
        <v/>
      </c>
      <c r="E5" s="26"/>
      <c r="F5" s="48"/>
      <c r="G5" s="28"/>
      <c r="H5" s="28"/>
      <c r="I5" s="29"/>
      <c r="J5" s="63"/>
      <c r="K5" s="63"/>
      <c r="L5" s="63"/>
      <c r="M5" s="63"/>
    </row>
    <row r="6" spans="1:13" x14ac:dyDescent="0.3">
      <c r="A6" s="18">
        <f>Table1567[[#This Row],[Full Name]]</f>
        <v>0</v>
      </c>
      <c r="B6" s="20" t="str">
        <f>IF(Table1567[[#This Row],[Full Name]]="","",IF(IFERROR(IFERROR(VLOOKUP(Table1567[[#This Row],[Full Name]],'Mens League'!B:B,1,FALSE),VLOOKUP(Table1567[[#This Row],[Full Name]],'Women''s League'!B:B,1,FALSE)),"NEEDS ADDING")="NEEDS ADDING","NEEDS ADDING","OK"))</f>
        <v/>
      </c>
      <c r="C6" s="20" t="str">
        <f>IF(Table1567[[#This Row],[Position]]="","",IF(Table1567[[#This Row],[Rank]]=1,30,IF(Table1567[[#This Row],[Rank]]=2,29,IF(Table1567[[#This Row],[Rank]]=3,28,IF(Table1567[[#This Row],[Rank]]=4,27,IF(Table1567[[#This Row],[Rank]]=5,26,IF(Table1567[[#This Row],[Rank]]=6,25,IF(Table1567[[#This Row],[Rank]]=7,24,IF(Table1567[[#This Row],[Rank]]=8,23,IF(Table1567[[#This Row],[Rank]]=9,22,IF(Table1567[[#This Row],[Rank]]=10,21,IF(Table1567[[#This Row],[Rank]]=11,20,IF(Table1567[[#This Row],[Rank]]=12,19,IF(Table1567[[#This Row],[Rank]]=13,18,IF(Table1567[[#This Row],[Rank]]=14,17,IF(Table1567[[#This Row],[Rank]]=15,16,IF(Table1567[[#This Row],[Rank]]=16,15,IF(Table1567[[#This Row],[Rank]]=17,14,IF(Table1567[[#This Row],[Rank]]=18,13,IF(Table1567[[#This Row],[Rank]]=19,12,IF(Table1567[[#This Row],[Rank]]=20,11,IF(Table1567[[#This Row],[Rank]]=21,10,IF(Table1567[[#This Row],[Rank]]=22,9,IF(Table1567[[#This Row],[Rank]]=23,8,IF(Table1567[[#This Row],[Rank]]=24,7,IF(Table1567[[#This Row],[Rank]]=25,6,IF(Table1567[[#This Row],[Rank]]=26,5,IF(Table1567[[#This Row],[Rank]]=27,4,IF(Table1567[[#This Row],[Rank]]=28,3,IF(Table1567[[#This Row],[Rank]]=29,2,IF(Table1567[[#This Row],[Rank]]=30,1,0)))))))))))))))))))))))))))))))</f>
        <v/>
      </c>
      <c r="D6" s="4" t="str">
        <f>IF(Table1567[[#This Row],[Category]]="","",IF(Table1567[[#This Row],[Category]]="M",COUNTIF($I$2:$I6,"M"),IF(Table1567[[#This Row],[Category]]="F",COUNTIF($I$2:$I6,"F"),0)))</f>
        <v/>
      </c>
      <c r="E6" s="26"/>
      <c r="F6" s="48"/>
      <c r="G6" s="28"/>
      <c r="H6" s="28"/>
      <c r="I6" s="29"/>
      <c r="J6" s="63"/>
      <c r="K6" s="63"/>
      <c r="L6" s="63"/>
      <c r="M6" s="63"/>
    </row>
    <row r="7" spans="1:13" x14ac:dyDescent="0.3">
      <c r="A7" s="18">
        <f>Table1567[[#This Row],[Full Name]]</f>
        <v>0</v>
      </c>
      <c r="B7" s="20" t="str">
        <f>IF(Table1567[[#This Row],[Full Name]]="","",IF(IFERROR(IFERROR(VLOOKUP(Table1567[[#This Row],[Full Name]],'Mens League'!B:B,1,FALSE),VLOOKUP(Table1567[[#This Row],[Full Name]],'Women''s League'!B:B,1,FALSE)),"NEEDS ADDING")="NEEDS ADDING","NEEDS ADDING","OK"))</f>
        <v/>
      </c>
      <c r="C7" s="20" t="str">
        <f>IF(Table1567[[#This Row],[Position]]="","",IF(Table1567[[#This Row],[Rank]]=1,30,IF(Table1567[[#This Row],[Rank]]=2,29,IF(Table1567[[#This Row],[Rank]]=3,28,IF(Table1567[[#This Row],[Rank]]=4,27,IF(Table1567[[#This Row],[Rank]]=5,26,IF(Table1567[[#This Row],[Rank]]=6,25,IF(Table1567[[#This Row],[Rank]]=7,24,IF(Table1567[[#This Row],[Rank]]=8,23,IF(Table1567[[#This Row],[Rank]]=9,22,IF(Table1567[[#This Row],[Rank]]=10,21,IF(Table1567[[#This Row],[Rank]]=11,20,IF(Table1567[[#This Row],[Rank]]=12,19,IF(Table1567[[#This Row],[Rank]]=13,18,IF(Table1567[[#This Row],[Rank]]=14,17,IF(Table1567[[#This Row],[Rank]]=15,16,IF(Table1567[[#This Row],[Rank]]=16,15,IF(Table1567[[#This Row],[Rank]]=17,14,IF(Table1567[[#This Row],[Rank]]=18,13,IF(Table1567[[#This Row],[Rank]]=19,12,IF(Table1567[[#This Row],[Rank]]=20,11,IF(Table1567[[#This Row],[Rank]]=21,10,IF(Table1567[[#This Row],[Rank]]=22,9,IF(Table1567[[#This Row],[Rank]]=23,8,IF(Table1567[[#This Row],[Rank]]=24,7,IF(Table1567[[#This Row],[Rank]]=25,6,IF(Table1567[[#This Row],[Rank]]=26,5,IF(Table1567[[#This Row],[Rank]]=27,4,IF(Table1567[[#This Row],[Rank]]=28,3,IF(Table1567[[#This Row],[Rank]]=29,2,IF(Table1567[[#This Row],[Rank]]=30,1,0)))))))))))))))))))))))))))))))</f>
        <v/>
      </c>
      <c r="D7" s="4" t="str">
        <f>IF(Table1567[[#This Row],[Category]]="","",IF(Table1567[[#This Row],[Category]]="M",COUNTIF($I$2:$I7,"M"),IF(Table1567[[#This Row],[Category]]="F",COUNTIF($I$2:$I7,"F"),0)))</f>
        <v/>
      </c>
      <c r="E7" s="26"/>
      <c r="F7" s="48"/>
      <c r="G7" s="28"/>
      <c r="H7" s="28"/>
      <c r="I7" s="29"/>
      <c r="J7" s="63"/>
      <c r="K7" s="63"/>
      <c r="L7" s="63"/>
      <c r="M7" s="63"/>
    </row>
    <row r="8" spans="1:13" x14ac:dyDescent="0.3">
      <c r="A8" s="18">
        <f>Table1567[[#This Row],[Full Name]]</f>
        <v>0</v>
      </c>
      <c r="B8" s="20" t="str">
        <f>IF(Table1567[[#This Row],[Full Name]]="","",IF(IFERROR(IFERROR(VLOOKUP(Table1567[[#This Row],[Full Name]],'Mens League'!B:B,1,FALSE),VLOOKUP(Table1567[[#This Row],[Full Name]],'Women''s League'!B:B,1,FALSE)),"NEEDS ADDING")="NEEDS ADDING","NEEDS ADDING","OK"))</f>
        <v/>
      </c>
      <c r="C8" s="20" t="str">
        <f>IF(Table1567[[#This Row],[Position]]="","",IF(Table1567[[#This Row],[Rank]]=1,30,IF(Table1567[[#This Row],[Rank]]=2,29,IF(Table1567[[#This Row],[Rank]]=3,28,IF(Table1567[[#This Row],[Rank]]=4,27,IF(Table1567[[#This Row],[Rank]]=5,26,IF(Table1567[[#This Row],[Rank]]=6,25,IF(Table1567[[#This Row],[Rank]]=7,24,IF(Table1567[[#This Row],[Rank]]=8,23,IF(Table1567[[#This Row],[Rank]]=9,22,IF(Table1567[[#This Row],[Rank]]=10,21,IF(Table1567[[#This Row],[Rank]]=11,20,IF(Table1567[[#This Row],[Rank]]=12,19,IF(Table1567[[#This Row],[Rank]]=13,18,IF(Table1567[[#This Row],[Rank]]=14,17,IF(Table1567[[#This Row],[Rank]]=15,16,IF(Table1567[[#This Row],[Rank]]=16,15,IF(Table1567[[#This Row],[Rank]]=17,14,IF(Table1567[[#This Row],[Rank]]=18,13,IF(Table1567[[#This Row],[Rank]]=19,12,IF(Table1567[[#This Row],[Rank]]=20,11,IF(Table1567[[#This Row],[Rank]]=21,10,IF(Table1567[[#This Row],[Rank]]=22,9,IF(Table1567[[#This Row],[Rank]]=23,8,IF(Table1567[[#This Row],[Rank]]=24,7,IF(Table1567[[#This Row],[Rank]]=25,6,IF(Table1567[[#This Row],[Rank]]=26,5,IF(Table1567[[#This Row],[Rank]]=27,4,IF(Table1567[[#This Row],[Rank]]=28,3,IF(Table1567[[#This Row],[Rank]]=29,2,IF(Table1567[[#This Row],[Rank]]=30,1,0)))))))))))))))))))))))))))))))</f>
        <v/>
      </c>
      <c r="D8" s="4" t="str">
        <f>IF(Table1567[[#This Row],[Category]]="","",IF(Table1567[[#This Row],[Category]]="M",COUNTIF($I$2:$I8,"M"),IF(Table1567[[#This Row],[Category]]="F",COUNTIF($I$2:$I8,"F"),0)))</f>
        <v/>
      </c>
      <c r="E8" s="26"/>
      <c r="F8" s="48"/>
      <c r="G8" s="28"/>
      <c r="H8" s="28"/>
      <c r="I8" s="29"/>
      <c r="J8" s="63"/>
      <c r="K8" s="63"/>
      <c r="L8" s="63"/>
      <c r="M8" s="63"/>
    </row>
    <row r="9" spans="1:13" x14ac:dyDescent="0.3">
      <c r="A9" s="18">
        <f>Table1567[[#This Row],[Full Name]]</f>
        <v>0</v>
      </c>
      <c r="B9" s="20" t="str">
        <f>IF(Table1567[[#This Row],[Full Name]]="","",IF(IFERROR(IFERROR(VLOOKUP(Table1567[[#This Row],[Full Name]],'Mens League'!B:B,1,FALSE),VLOOKUP(Table1567[[#This Row],[Full Name]],'Women''s League'!B:B,1,FALSE)),"NEEDS ADDING")="NEEDS ADDING","NEEDS ADDING","OK"))</f>
        <v/>
      </c>
      <c r="C9" s="20" t="str">
        <f>IF(Table1567[[#This Row],[Position]]="","",IF(Table1567[[#This Row],[Rank]]=1,30,IF(Table1567[[#This Row],[Rank]]=2,29,IF(Table1567[[#This Row],[Rank]]=3,28,IF(Table1567[[#This Row],[Rank]]=4,27,IF(Table1567[[#This Row],[Rank]]=5,26,IF(Table1567[[#This Row],[Rank]]=6,25,IF(Table1567[[#This Row],[Rank]]=7,24,IF(Table1567[[#This Row],[Rank]]=8,23,IF(Table1567[[#This Row],[Rank]]=9,22,IF(Table1567[[#This Row],[Rank]]=10,21,IF(Table1567[[#This Row],[Rank]]=11,20,IF(Table1567[[#This Row],[Rank]]=12,19,IF(Table1567[[#This Row],[Rank]]=13,18,IF(Table1567[[#This Row],[Rank]]=14,17,IF(Table1567[[#This Row],[Rank]]=15,16,IF(Table1567[[#This Row],[Rank]]=16,15,IF(Table1567[[#This Row],[Rank]]=17,14,IF(Table1567[[#This Row],[Rank]]=18,13,IF(Table1567[[#This Row],[Rank]]=19,12,IF(Table1567[[#This Row],[Rank]]=20,11,IF(Table1567[[#This Row],[Rank]]=21,10,IF(Table1567[[#This Row],[Rank]]=22,9,IF(Table1567[[#This Row],[Rank]]=23,8,IF(Table1567[[#This Row],[Rank]]=24,7,IF(Table1567[[#This Row],[Rank]]=25,6,IF(Table1567[[#This Row],[Rank]]=26,5,IF(Table1567[[#This Row],[Rank]]=27,4,IF(Table1567[[#This Row],[Rank]]=28,3,IF(Table1567[[#This Row],[Rank]]=29,2,IF(Table1567[[#This Row],[Rank]]=30,1,0)))))))))))))))))))))))))))))))</f>
        <v/>
      </c>
      <c r="D9" s="4" t="str">
        <f>IF(Table1567[[#This Row],[Category]]="","",IF(Table1567[[#This Row],[Category]]="M",COUNTIF($I$2:$I9,"M"),IF(Table1567[[#This Row],[Category]]="F",COUNTIF($I$2:$I9,"F"),0)))</f>
        <v/>
      </c>
      <c r="E9" s="26"/>
      <c r="F9" s="48"/>
      <c r="G9" s="28"/>
      <c r="H9" s="28"/>
      <c r="I9" s="29"/>
      <c r="J9" s="63"/>
      <c r="K9" s="63"/>
      <c r="L9" s="63"/>
      <c r="M9" s="63"/>
    </row>
    <row r="10" spans="1:13" x14ac:dyDescent="0.3">
      <c r="A10" s="18">
        <f>Table1567[[#This Row],[Full Name]]</f>
        <v>0</v>
      </c>
      <c r="B10" s="20" t="str">
        <f>IF(Table1567[[#This Row],[Full Name]]="","",IF(IFERROR(IFERROR(VLOOKUP(Table1567[[#This Row],[Full Name]],'Mens League'!B:B,1,FALSE),VLOOKUP(Table1567[[#This Row],[Full Name]],'Women''s League'!B:B,1,FALSE)),"NEEDS ADDING")="NEEDS ADDING","NEEDS ADDING","OK"))</f>
        <v/>
      </c>
      <c r="C10" s="20" t="str">
        <f>IF(Table1567[[#This Row],[Position]]="","",IF(Table1567[[#This Row],[Rank]]=1,30,IF(Table1567[[#This Row],[Rank]]=2,29,IF(Table1567[[#This Row],[Rank]]=3,28,IF(Table1567[[#This Row],[Rank]]=4,27,IF(Table1567[[#This Row],[Rank]]=5,26,IF(Table1567[[#This Row],[Rank]]=6,25,IF(Table1567[[#This Row],[Rank]]=7,24,IF(Table1567[[#This Row],[Rank]]=8,23,IF(Table1567[[#This Row],[Rank]]=9,22,IF(Table1567[[#This Row],[Rank]]=10,21,IF(Table1567[[#This Row],[Rank]]=11,20,IF(Table1567[[#This Row],[Rank]]=12,19,IF(Table1567[[#This Row],[Rank]]=13,18,IF(Table1567[[#This Row],[Rank]]=14,17,IF(Table1567[[#This Row],[Rank]]=15,16,IF(Table1567[[#This Row],[Rank]]=16,15,IF(Table1567[[#This Row],[Rank]]=17,14,IF(Table1567[[#This Row],[Rank]]=18,13,IF(Table1567[[#This Row],[Rank]]=19,12,IF(Table1567[[#This Row],[Rank]]=20,11,IF(Table1567[[#This Row],[Rank]]=21,10,IF(Table1567[[#This Row],[Rank]]=22,9,IF(Table1567[[#This Row],[Rank]]=23,8,IF(Table1567[[#This Row],[Rank]]=24,7,IF(Table1567[[#This Row],[Rank]]=25,6,IF(Table1567[[#This Row],[Rank]]=26,5,IF(Table1567[[#This Row],[Rank]]=27,4,IF(Table1567[[#This Row],[Rank]]=28,3,IF(Table1567[[#This Row],[Rank]]=29,2,IF(Table1567[[#This Row],[Rank]]=30,1,0)))))))))))))))))))))))))))))))</f>
        <v/>
      </c>
      <c r="D10" s="4" t="str">
        <f>IF(Table1567[[#This Row],[Category]]="","",IF(Table1567[[#This Row],[Category]]="M",COUNTIF($I$2:$I10,"M"),IF(Table1567[[#This Row],[Category]]="F",COUNTIF($I$2:$I10,"F"),0)))</f>
        <v/>
      </c>
      <c r="E10" s="26"/>
      <c r="F10" s="48"/>
      <c r="G10" s="28"/>
      <c r="H10" s="28"/>
      <c r="I10" s="29"/>
      <c r="J10" s="63"/>
      <c r="K10" s="63"/>
      <c r="L10" s="63"/>
      <c r="M10" s="63"/>
    </row>
    <row r="11" spans="1:13" x14ac:dyDescent="0.3">
      <c r="A11" s="18">
        <f>Table1567[[#This Row],[Full Name]]</f>
        <v>0</v>
      </c>
      <c r="B11" s="20" t="str">
        <f>IF(Table1567[[#This Row],[Full Name]]="","",IF(IFERROR(IFERROR(VLOOKUP(Table1567[[#This Row],[Full Name]],'Mens League'!B:B,1,FALSE),VLOOKUP(Table1567[[#This Row],[Full Name]],'Women''s League'!B:B,1,FALSE)),"NEEDS ADDING")="NEEDS ADDING","NEEDS ADDING","OK"))</f>
        <v/>
      </c>
      <c r="C11" s="20" t="str">
        <f>IF(Table1567[[#This Row],[Position]]="","",IF(Table1567[[#This Row],[Rank]]=1,30,IF(Table1567[[#This Row],[Rank]]=2,29,IF(Table1567[[#This Row],[Rank]]=3,28,IF(Table1567[[#This Row],[Rank]]=4,27,IF(Table1567[[#This Row],[Rank]]=5,26,IF(Table1567[[#This Row],[Rank]]=6,25,IF(Table1567[[#This Row],[Rank]]=7,24,IF(Table1567[[#This Row],[Rank]]=8,23,IF(Table1567[[#This Row],[Rank]]=9,22,IF(Table1567[[#This Row],[Rank]]=10,21,IF(Table1567[[#This Row],[Rank]]=11,20,IF(Table1567[[#This Row],[Rank]]=12,19,IF(Table1567[[#This Row],[Rank]]=13,18,IF(Table1567[[#This Row],[Rank]]=14,17,IF(Table1567[[#This Row],[Rank]]=15,16,IF(Table1567[[#This Row],[Rank]]=16,15,IF(Table1567[[#This Row],[Rank]]=17,14,IF(Table1567[[#This Row],[Rank]]=18,13,IF(Table1567[[#This Row],[Rank]]=19,12,IF(Table1567[[#This Row],[Rank]]=20,11,IF(Table1567[[#This Row],[Rank]]=21,10,IF(Table1567[[#This Row],[Rank]]=22,9,IF(Table1567[[#This Row],[Rank]]=23,8,IF(Table1567[[#This Row],[Rank]]=24,7,IF(Table1567[[#This Row],[Rank]]=25,6,IF(Table1567[[#This Row],[Rank]]=26,5,IF(Table1567[[#This Row],[Rank]]=27,4,IF(Table1567[[#This Row],[Rank]]=28,3,IF(Table1567[[#This Row],[Rank]]=29,2,IF(Table1567[[#This Row],[Rank]]=30,1,0)))))))))))))))))))))))))))))))</f>
        <v/>
      </c>
      <c r="D11" s="4" t="str">
        <f>IF(Table1567[[#This Row],[Category]]="","",IF(Table1567[[#This Row],[Category]]="M",COUNTIF($I$2:$I11,"M"),IF(Table1567[[#This Row],[Category]]="F",COUNTIF($I$2:$I11,"F"),0)))</f>
        <v/>
      </c>
      <c r="E11" s="26"/>
      <c r="F11" s="48"/>
      <c r="G11" s="28"/>
      <c r="H11" s="28"/>
      <c r="I11" s="29"/>
      <c r="J11" s="63"/>
      <c r="K11" s="63"/>
      <c r="L11" s="63"/>
      <c r="M11" s="63"/>
    </row>
    <row r="12" spans="1:13" x14ac:dyDescent="0.3">
      <c r="A12" s="18">
        <f>Table1567[[#This Row],[Full Name]]</f>
        <v>0</v>
      </c>
      <c r="B12" s="20" t="str">
        <f>IF(Table1567[[#This Row],[Full Name]]="","",IF(IFERROR(IFERROR(VLOOKUP(Table1567[[#This Row],[Full Name]],'Mens League'!B:B,1,FALSE),VLOOKUP(Table1567[[#This Row],[Full Name]],'Women''s League'!B:B,1,FALSE)),"NEEDS ADDING")="NEEDS ADDING","NEEDS ADDING","OK"))</f>
        <v/>
      </c>
      <c r="C12" s="20" t="str">
        <f>IF(Table1567[[#This Row],[Position]]="","",IF(Table1567[[#This Row],[Rank]]=1,30,IF(Table1567[[#This Row],[Rank]]=2,29,IF(Table1567[[#This Row],[Rank]]=3,28,IF(Table1567[[#This Row],[Rank]]=4,27,IF(Table1567[[#This Row],[Rank]]=5,26,IF(Table1567[[#This Row],[Rank]]=6,25,IF(Table1567[[#This Row],[Rank]]=7,24,IF(Table1567[[#This Row],[Rank]]=8,23,IF(Table1567[[#This Row],[Rank]]=9,22,IF(Table1567[[#This Row],[Rank]]=10,21,IF(Table1567[[#This Row],[Rank]]=11,20,IF(Table1567[[#This Row],[Rank]]=12,19,IF(Table1567[[#This Row],[Rank]]=13,18,IF(Table1567[[#This Row],[Rank]]=14,17,IF(Table1567[[#This Row],[Rank]]=15,16,IF(Table1567[[#This Row],[Rank]]=16,15,IF(Table1567[[#This Row],[Rank]]=17,14,IF(Table1567[[#This Row],[Rank]]=18,13,IF(Table1567[[#This Row],[Rank]]=19,12,IF(Table1567[[#This Row],[Rank]]=20,11,IF(Table1567[[#This Row],[Rank]]=21,10,IF(Table1567[[#This Row],[Rank]]=22,9,IF(Table1567[[#This Row],[Rank]]=23,8,IF(Table1567[[#This Row],[Rank]]=24,7,IF(Table1567[[#This Row],[Rank]]=25,6,IF(Table1567[[#This Row],[Rank]]=26,5,IF(Table1567[[#This Row],[Rank]]=27,4,IF(Table1567[[#This Row],[Rank]]=28,3,IF(Table1567[[#This Row],[Rank]]=29,2,IF(Table1567[[#This Row],[Rank]]=30,1,0)))))))))))))))))))))))))))))))</f>
        <v/>
      </c>
      <c r="D12" s="4" t="str">
        <f>IF(Table1567[[#This Row],[Category]]="","",IF(Table1567[[#This Row],[Category]]="M",COUNTIF($I$2:$I12,"M"),IF(Table1567[[#This Row],[Category]]="F",COUNTIF($I$2:$I12,"F"),0)))</f>
        <v/>
      </c>
      <c r="E12" s="26"/>
      <c r="F12" s="48"/>
      <c r="G12" s="28"/>
      <c r="H12" s="28"/>
      <c r="I12" s="29"/>
      <c r="J12" s="63"/>
      <c r="K12" s="63"/>
      <c r="L12" s="63"/>
      <c r="M12" s="63"/>
    </row>
    <row r="13" spans="1:13" x14ac:dyDescent="0.3">
      <c r="A13" s="18">
        <f>Table1567[[#This Row],[Full Name]]</f>
        <v>0</v>
      </c>
      <c r="B13" s="20" t="str">
        <f>IF(Table1567[[#This Row],[Full Name]]="","",IF(IFERROR(IFERROR(VLOOKUP(Table1567[[#This Row],[Full Name]],'Mens League'!B:B,1,FALSE),VLOOKUP(Table1567[[#This Row],[Full Name]],'Women''s League'!B:B,1,FALSE)),"NEEDS ADDING")="NEEDS ADDING","NEEDS ADDING","OK"))</f>
        <v/>
      </c>
      <c r="C13" s="20" t="str">
        <f>IF(Table1567[[#This Row],[Position]]="","",IF(Table1567[[#This Row],[Rank]]=1,30,IF(Table1567[[#This Row],[Rank]]=2,29,IF(Table1567[[#This Row],[Rank]]=3,28,IF(Table1567[[#This Row],[Rank]]=4,27,IF(Table1567[[#This Row],[Rank]]=5,26,IF(Table1567[[#This Row],[Rank]]=6,25,IF(Table1567[[#This Row],[Rank]]=7,24,IF(Table1567[[#This Row],[Rank]]=8,23,IF(Table1567[[#This Row],[Rank]]=9,22,IF(Table1567[[#This Row],[Rank]]=10,21,IF(Table1567[[#This Row],[Rank]]=11,20,IF(Table1567[[#This Row],[Rank]]=12,19,IF(Table1567[[#This Row],[Rank]]=13,18,IF(Table1567[[#This Row],[Rank]]=14,17,IF(Table1567[[#This Row],[Rank]]=15,16,IF(Table1567[[#This Row],[Rank]]=16,15,IF(Table1567[[#This Row],[Rank]]=17,14,IF(Table1567[[#This Row],[Rank]]=18,13,IF(Table1567[[#This Row],[Rank]]=19,12,IF(Table1567[[#This Row],[Rank]]=20,11,IF(Table1567[[#This Row],[Rank]]=21,10,IF(Table1567[[#This Row],[Rank]]=22,9,IF(Table1567[[#This Row],[Rank]]=23,8,IF(Table1567[[#This Row],[Rank]]=24,7,IF(Table1567[[#This Row],[Rank]]=25,6,IF(Table1567[[#This Row],[Rank]]=26,5,IF(Table1567[[#This Row],[Rank]]=27,4,IF(Table1567[[#This Row],[Rank]]=28,3,IF(Table1567[[#This Row],[Rank]]=29,2,IF(Table1567[[#This Row],[Rank]]=30,1,0)))))))))))))))))))))))))))))))</f>
        <v/>
      </c>
      <c r="D13" s="4" t="str">
        <f>IF(Table1567[[#This Row],[Category]]="","",IF(Table1567[[#This Row],[Category]]="M",COUNTIF($I$2:$I13,"M"),IF(Table1567[[#This Row],[Category]]="F",COUNTIF($I$2:$I13,"F"),0)))</f>
        <v/>
      </c>
      <c r="E13" s="26"/>
      <c r="F13" s="48"/>
      <c r="G13" s="28"/>
      <c r="H13" s="28"/>
      <c r="I13" s="29"/>
      <c r="J13" s="63"/>
      <c r="K13" s="63"/>
      <c r="L13" s="63"/>
      <c r="M13" s="63"/>
    </row>
    <row r="14" spans="1:13" x14ac:dyDescent="0.3">
      <c r="A14" s="19">
        <f>Table1567[[#This Row],[Full Name]]</f>
        <v>0</v>
      </c>
      <c r="B14" s="21" t="str">
        <f>IF(Table1567[[#This Row],[Full Name]]="","",IF(IFERROR(IFERROR(VLOOKUP(Table1567[[#This Row],[Full Name]],'Mens League'!B:B,1,FALSE),VLOOKUP(Table1567[[#This Row],[Full Name]],'Women''s League'!B:B,1,FALSE)),"NEEDS ADDING")="NEEDS ADDING","NEEDS ADDING","OK"))</f>
        <v/>
      </c>
      <c r="C14" s="21" t="str">
        <f>IF(Table1567[[#This Row],[Position]]="","",IF(Table1567[[#This Row],[Rank]]=1,30,IF(Table1567[[#This Row],[Rank]]=2,29,IF(Table1567[[#This Row],[Rank]]=3,28,IF(Table1567[[#This Row],[Rank]]=4,27,IF(Table1567[[#This Row],[Rank]]=5,26,IF(Table1567[[#This Row],[Rank]]=6,25,IF(Table1567[[#This Row],[Rank]]=7,24,IF(Table1567[[#This Row],[Rank]]=8,23,IF(Table1567[[#This Row],[Rank]]=9,22,IF(Table1567[[#This Row],[Rank]]=10,21,IF(Table1567[[#This Row],[Rank]]=11,20,IF(Table1567[[#This Row],[Rank]]=12,19,IF(Table1567[[#This Row],[Rank]]=13,18,IF(Table1567[[#This Row],[Rank]]=14,17,IF(Table1567[[#This Row],[Rank]]=15,16,IF(Table1567[[#This Row],[Rank]]=16,15,IF(Table1567[[#This Row],[Rank]]=17,14,IF(Table1567[[#This Row],[Rank]]=18,13,IF(Table1567[[#This Row],[Rank]]=19,12,IF(Table1567[[#This Row],[Rank]]=20,11,IF(Table1567[[#This Row],[Rank]]=21,10,IF(Table1567[[#This Row],[Rank]]=22,9,IF(Table1567[[#This Row],[Rank]]=23,8,IF(Table1567[[#This Row],[Rank]]=24,7,IF(Table1567[[#This Row],[Rank]]=25,6,IF(Table1567[[#This Row],[Rank]]=26,5,IF(Table1567[[#This Row],[Rank]]=27,4,IF(Table1567[[#This Row],[Rank]]=28,3,IF(Table1567[[#This Row],[Rank]]=29,2,IF(Table1567[[#This Row],[Rank]]=30,1,0)))))))))))))))))))))))))))))))</f>
        <v/>
      </c>
      <c r="D14" s="4" t="str">
        <f>IF(Table1567[[#This Row],[Category]]="","",IF(Table1567[[#This Row],[Category]]="M",COUNTIF($I$2:$I14,"M"),IF(Table1567[[#This Row],[Category]]="F",COUNTIF($I$2:$I14,"F"),0)))</f>
        <v/>
      </c>
      <c r="E14" s="30"/>
      <c r="F14" s="48"/>
      <c r="G14" s="32"/>
      <c r="H14" s="32"/>
      <c r="I14" s="33"/>
      <c r="J14" s="63"/>
      <c r="K14" s="63"/>
      <c r="L14" s="63"/>
      <c r="M14" s="63"/>
    </row>
    <row r="15" spans="1:13" x14ac:dyDescent="0.3">
      <c r="A15" s="19">
        <f>Table1567[[#This Row],[Full Name]]</f>
        <v>0</v>
      </c>
      <c r="B15" s="21" t="str">
        <f>IF(Table1567[[#This Row],[Full Name]]="","",IF(IFERROR(IFERROR(VLOOKUP(Table1567[[#This Row],[Full Name]],'Mens League'!B:B,1,FALSE),VLOOKUP(Table1567[[#This Row],[Full Name]],'Women''s League'!B:B,1,FALSE)),"NEEDS ADDING")="NEEDS ADDING","NEEDS ADDING","OK"))</f>
        <v/>
      </c>
      <c r="C15" s="21" t="str">
        <f>IF(Table1567[[#This Row],[Position]]="","",IF(Table1567[[#This Row],[Rank]]=1,30,IF(Table1567[[#This Row],[Rank]]=2,29,IF(Table1567[[#This Row],[Rank]]=3,28,IF(Table1567[[#This Row],[Rank]]=4,27,IF(Table1567[[#This Row],[Rank]]=5,26,IF(Table1567[[#This Row],[Rank]]=6,25,IF(Table1567[[#This Row],[Rank]]=7,24,IF(Table1567[[#This Row],[Rank]]=8,23,IF(Table1567[[#This Row],[Rank]]=9,22,IF(Table1567[[#This Row],[Rank]]=10,21,IF(Table1567[[#This Row],[Rank]]=11,20,IF(Table1567[[#This Row],[Rank]]=12,19,IF(Table1567[[#This Row],[Rank]]=13,18,IF(Table1567[[#This Row],[Rank]]=14,17,IF(Table1567[[#This Row],[Rank]]=15,16,IF(Table1567[[#This Row],[Rank]]=16,15,IF(Table1567[[#This Row],[Rank]]=17,14,IF(Table1567[[#This Row],[Rank]]=18,13,IF(Table1567[[#This Row],[Rank]]=19,12,IF(Table1567[[#This Row],[Rank]]=20,11,IF(Table1567[[#This Row],[Rank]]=21,10,IF(Table1567[[#This Row],[Rank]]=22,9,IF(Table1567[[#This Row],[Rank]]=23,8,IF(Table1567[[#This Row],[Rank]]=24,7,IF(Table1567[[#This Row],[Rank]]=25,6,IF(Table1567[[#This Row],[Rank]]=26,5,IF(Table1567[[#This Row],[Rank]]=27,4,IF(Table1567[[#This Row],[Rank]]=28,3,IF(Table1567[[#This Row],[Rank]]=29,2,IF(Table1567[[#This Row],[Rank]]=30,1,0)))))))))))))))))))))))))))))))</f>
        <v/>
      </c>
      <c r="D15" s="4" t="str">
        <f>IF(Table1567[[#This Row],[Category]]="","",IF(Table1567[[#This Row],[Category]]="M",COUNTIF($I$2:$I15,"M"),IF(Table1567[[#This Row],[Category]]="F",COUNTIF($I$2:$I15,"F"),0)))</f>
        <v/>
      </c>
      <c r="E15" s="26"/>
      <c r="F15" s="48"/>
      <c r="G15" s="28"/>
      <c r="H15" s="28"/>
      <c r="I15" s="29"/>
      <c r="J15" s="63"/>
      <c r="K15" s="63"/>
      <c r="L15" s="63"/>
      <c r="M15" s="63"/>
    </row>
    <row r="16" spans="1:13" x14ac:dyDescent="0.3">
      <c r="A16" s="19">
        <f>Table1567[[#This Row],[Full Name]]</f>
        <v>0</v>
      </c>
      <c r="B16" s="21" t="str">
        <f>IF(Table1567[[#This Row],[Full Name]]="","",IF(IFERROR(IFERROR(VLOOKUP(Table1567[[#This Row],[Full Name]],'Mens League'!B:B,1,FALSE),VLOOKUP(Table1567[[#This Row],[Full Name]],'Women''s League'!B:B,1,FALSE)),"NEEDS ADDING")="NEEDS ADDING","NEEDS ADDING","OK"))</f>
        <v/>
      </c>
      <c r="C16" s="21" t="str">
        <f>IF(Table1567[[#This Row],[Position]]="","",IF(Table1567[[#This Row],[Rank]]=1,30,IF(Table1567[[#This Row],[Rank]]=2,29,IF(Table1567[[#This Row],[Rank]]=3,28,IF(Table1567[[#This Row],[Rank]]=4,27,IF(Table1567[[#This Row],[Rank]]=5,26,IF(Table1567[[#This Row],[Rank]]=6,25,IF(Table1567[[#This Row],[Rank]]=7,24,IF(Table1567[[#This Row],[Rank]]=8,23,IF(Table1567[[#This Row],[Rank]]=9,22,IF(Table1567[[#This Row],[Rank]]=10,21,IF(Table1567[[#This Row],[Rank]]=11,20,IF(Table1567[[#This Row],[Rank]]=12,19,IF(Table1567[[#This Row],[Rank]]=13,18,IF(Table1567[[#This Row],[Rank]]=14,17,IF(Table1567[[#This Row],[Rank]]=15,16,IF(Table1567[[#This Row],[Rank]]=16,15,IF(Table1567[[#This Row],[Rank]]=17,14,IF(Table1567[[#This Row],[Rank]]=18,13,IF(Table1567[[#This Row],[Rank]]=19,12,IF(Table1567[[#This Row],[Rank]]=20,11,IF(Table1567[[#This Row],[Rank]]=21,10,IF(Table1567[[#This Row],[Rank]]=22,9,IF(Table1567[[#This Row],[Rank]]=23,8,IF(Table1567[[#This Row],[Rank]]=24,7,IF(Table1567[[#This Row],[Rank]]=25,6,IF(Table1567[[#This Row],[Rank]]=26,5,IF(Table1567[[#This Row],[Rank]]=27,4,IF(Table1567[[#This Row],[Rank]]=28,3,IF(Table1567[[#This Row],[Rank]]=29,2,IF(Table1567[[#This Row],[Rank]]=30,1,0)))))))))))))))))))))))))))))))</f>
        <v/>
      </c>
      <c r="D16" s="4" t="str">
        <f>IF(Table1567[[#This Row],[Category]]="","",IF(Table1567[[#This Row],[Category]]="M",COUNTIF($I$2:$I16,"M"),IF(Table1567[[#This Row],[Category]]="F",COUNTIF($I$2:$I16,"F"),0)))</f>
        <v/>
      </c>
      <c r="E16" s="26"/>
      <c r="F16" s="48"/>
      <c r="G16" s="28"/>
      <c r="H16" s="28"/>
      <c r="I16" s="29"/>
      <c r="J16" s="63"/>
      <c r="K16" s="63"/>
      <c r="L16" s="63"/>
      <c r="M16" s="63"/>
    </row>
    <row r="17" spans="1:13" x14ac:dyDescent="0.3">
      <c r="A17" s="19">
        <f>Table1567[[#This Row],[Full Name]]</f>
        <v>0</v>
      </c>
      <c r="B17" s="21" t="str">
        <f>IF(Table1567[[#This Row],[Full Name]]="","",IF(IFERROR(IFERROR(VLOOKUP(Table1567[[#This Row],[Full Name]],'Mens League'!B:B,1,FALSE),VLOOKUP(Table1567[[#This Row],[Full Name]],'Women''s League'!B:B,1,FALSE)),"NEEDS ADDING")="NEEDS ADDING","NEEDS ADDING","OK"))</f>
        <v/>
      </c>
      <c r="C17" s="21" t="str">
        <f>IF(Table1567[[#This Row],[Position]]="","",IF(Table1567[[#This Row],[Rank]]=1,30,IF(Table1567[[#This Row],[Rank]]=2,29,IF(Table1567[[#This Row],[Rank]]=3,28,IF(Table1567[[#This Row],[Rank]]=4,27,IF(Table1567[[#This Row],[Rank]]=5,26,IF(Table1567[[#This Row],[Rank]]=6,25,IF(Table1567[[#This Row],[Rank]]=7,24,IF(Table1567[[#This Row],[Rank]]=8,23,IF(Table1567[[#This Row],[Rank]]=9,22,IF(Table1567[[#This Row],[Rank]]=10,21,IF(Table1567[[#This Row],[Rank]]=11,20,IF(Table1567[[#This Row],[Rank]]=12,19,IF(Table1567[[#This Row],[Rank]]=13,18,IF(Table1567[[#This Row],[Rank]]=14,17,IF(Table1567[[#This Row],[Rank]]=15,16,IF(Table1567[[#This Row],[Rank]]=16,15,IF(Table1567[[#This Row],[Rank]]=17,14,IF(Table1567[[#This Row],[Rank]]=18,13,IF(Table1567[[#This Row],[Rank]]=19,12,IF(Table1567[[#This Row],[Rank]]=20,11,IF(Table1567[[#This Row],[Rank]]=21,10,IF(Table1567[[#This Row],[Rank]]=22,9,IF(Table1567[[#This Row],[Rank]]=23,8,IF(Table1567[[#This Row],[Rank]]=24,7,IF(Table1567[[#This Row],[Rank]]=25,6,IF(Table1567[[#This Row],[Rank]]=26,5,IF(Table1567[[#This Row],[Rank]]=27,4,IF(Table1567[[#This Row],[Rank]]=28,3,IF(Table1567[[#This Row],[Rank]]=29,2,IF(Table1567[[#This Row],[Rank]]=30,1,0)))))))))))))))))))))))))))))))</f>
        <v/>
      </c>
      <c r="D17" s="4" t="str">
        <f>IF(Table1567[[#This Row],[Category]]="","",IF(Table1567[[#This Row],[Category]]="M",COUNTIF($I$2:$I17,"M"),IF(Table1567[[#This Row],[Category]]="F",COUNTIF($I$2:$I17,"F"),0)))</f>
        <v/>
      </c>
      <c r="E17" s="26"/>
      <c r="F17" s="48"/>
      <c r="G17" s="28"/>
      <c r="H17" s="28"/>
      <c r="I17" s="29"/>
      <c r="J17" s="63"/>
      <c r="K17" s="63"/>
      <c r="L17" s="63"/>
      <c r="M17" s="63"/>
    </row>
    <row r="18" spans="1:13" x14ac:dyDescent="0.3">
      <c r="A18" s="19">
        <f>Table1567[[#This Row],[Full Name]]</f>
        <v>0</v>
      </c>
      <c r="B18" s="21" t="str">
        <f>IF(Table1567[[#This Row],[Full Name]]="","",IF(IFERROR(IFERROR(VLOOKUP(Table1567[[#This Row],[Full Name]],'Mens League'!B:B,1,FALSE),VLOOKUP(Table1567[[#This Row],[Full Name]],'Women''s League'!B:B,1,FALSE)),"NEEDS ADDING")="NEEDS ADDING","NEEDS ADDING","OK"))</f>
        <v/>
      </c>
      <c r="C18" s="21" t="str">
        <f>IF(Table1567[[#This Row],[Position]]="","",IF(Table1567[[#This Row],[Rank]]=1,30,IF(Table1567[[#This Row],[Rank]]=2,29,IF(Table1567[[#This Row],[Rank]]=3,28,IF(Table1567[[#This Row],[Rank]]=4,27,IF(Table1567[[#This Row],[Rank]]=5,26,IF(Table1567[[#This Row],[Rank]]=6,25,IF(Table1567[[#This Row],[Rank]]=7,24,IF(Table1567[[#This Row],[Rank]]=8,23,IF(Table1567[[#This Row],[Rank]]=9,22,IF(Table1567[[#This Row],[Rank]]=10,21,IF(Table1567[[#This Row],[Rank]]=11,20,IF(Table1567[[#This Row],[Rank]]=12,19,IF(Table1567[[#This Row],[Rank]]=13,18,IF(Table1567[[#This Row],[Rank]]=14,17,IF(Table1567[[#This Row],[Rank]]=15,16,IF(Table1567[[#This Row],[Rank]]=16,15,IF(Table1567[[#This Row],[Rank]]=17,14,IF(Table1567[[#This Row],[Rank]]=18,13,IF(Table1567[[#This Row],[Rank]]=19,12,IF(Table1567[[#This Row],[Rank]]=20,11,IF(Table1567[[#This Row],[Rank]]=21,10,IF(Table1567[[#This Row],[Rank]]=22,9,IF(Table1567[[#This Row],[Rank]]=23,8,IF(Table1567[[#This Row],[Rank]]=24,7,IF(Table1567[[#This Row],[Rank]]=25,6,IF(Table1567[[#This Row],[Rank]]=26,5,IF(Table1567[[#This Row],[Rank]]=27,4,IF(Table1567[[#This Row],[Rank]]=28,3,IF(Table1567[[#This Row],[Rank]]=29,2,IF(Table1567[[#This Row],[Rank]]=30,1,0)))))))))))))))))))))))))))))))</f>
        <v/>
      </c>
      <c r="D18" s="4" t="str">
        <f>IF(Table1567[[#This Row],[Category]]="","",IF(Table1567[[#This Row],[Category]]="M",COUNTIF($I$2:$I18,"M"),IF(Table1567[[#This Row],[Category]]="F",COUNTIF($I$2:$I18,"F"),0)))</f>
        <v/>
      </c>
      <c r="E18" s="26"/>
      <c r="F18" s="48"/>
      <c r="G18" s="28"/>
      <c r="H18" s="28"/>
      <c r="I18" s="29"/>
      <c r="J18" s="63"/>
      <c r="K18" s="63"/>
      <c r="L18" s="63"/>
      <c r="M18" s="63"/>
    </row>
    <row r="19" spans="1:13" x14ac:dyDescent="0.3">
      <c r="A19" s="19">
        <f>Table1567[[#This Row],[Full Name]]</f>
        <v>0</v>
      </c>
      <c r="B19" s="21" t="str">
        <f>IF(Table1567[[#This Row],[Full Name]]="","",IF(IFERROR(IFERROR(VLOOKUP(Table1567[[#This Row],[Full Name]],'Mens League'!B:B,1,FALSE),VLOOKUP(Table1567[[#This Row],[Full Name]],'Women''s League'!B:B,1,FALSE)),"NEEDS ADDING")="NEEDS ADDING","NEEDS ADDING","OK"))</f>
        <v/>
      </c>
      <c r="C19" s="21" t="str">
        <f>IF(Table1567[[#This Row],[Position]]="","",IF(Table1567[[#This Row],[Rank]]=1,30,IF(Table1567[[#This Row],[Rank]]=2,29,IF(Table1567[[#This Row],[Rank]]=3,28,IF(Table1567[[#This Row],[Rank]]=4,27,IF(Table1567[[#This Row],[Rank]]=5,26,IF(Table1567[[#This Row],[Rank]]=6,25,IF(Table1567[[#This Row],[Rank]]=7,24,IF(Table1567[[#This Row],[Rank]]=8,23,IF(Table1567[[#This Row],[Rank]]=9,22,IF(Table1567[[#This Row],[Rank]]=10,21,IF(Table1567[[#This Row],[Rank]]=11,20,IF(Table1567[[#This Row],[Rank]]=12,19,IF(Table1567[[#This Row],[Rank]]=13,18,IF(Table1567[[#This Row],[Rank]]=14,17,IF(Table1567[[#This Row],[Rank]]=15,16,IF(Table1567[[#This Row],[Rank]]=16,15,IF(Table1567[[#This Row],[Rank]]=17,14,IF(Table1567[[#This Row],[Rank]]=18,13,IF(Table1567[[#This Row],[Rank]]=19,12,IF(Table1567[[#This Row],[Rank]]=20,11,IF(Table1567[[#This Row],[Rank]]=21,10,IF(Table1567[[#This Row],[Rank]]=22,9,IF(Table1567[[#This Row],[Rank]]=23,8,IF(Table1567[[#This Row],[Rank]]=24,7,IF(Table1567[[#This Row],[Rank]]=25,6,IF(Table1567[[#This Row],[Rank]]=26,5,IF(Table1567[[#This Row],[Rank]]=27,4,IF(Table1567[[#This Row],[Rank]]=28,3,IF(Table1567[[#This Row],[Rank]]=29,2,IF(Table1567[[#This Row],[Rank]]=30,1,0)))))))))))))))))))))))))))))))</f>
        <v/>
      </c>
      <c r="D19" s="4" t="str">
        <f>IF(Table1567[[#This Row],[Category]]="","",IF(Table1567[[#This Row],[Category]]="M",COUNTIF($I$2:$I19,"M"),IF(Table1567[[#This Row],[Category]]="F",COUNTIF($I$2:$I19,"F"),0)))</f>
        <v/>
      </c>
      <c r="E19" s="26"/>
      <c r="F19" s="48"/>
      <c r="G19" s="28"/>
      <c r="H19" s="28"/>
      <c r="I19" s="29"/>
      <c r="J19" s="63"/>
      <c r="K19" s="63"/>
      <c r="L19" s="63"/>
      <c r="M19" s="63"/>
    </row>
    <row r="20" spans="1:13" x14ac:dyDescent="0.3">
      <c r="A20" s="19">
        <f>Table1567[[#This Row],[Full Name]]</f>
        <v>0</v>
      </c>
      <c r="B20" s="21" t="str">
        <f>IF(Table1567[[#This Row],[Full Name]]="","",IF(IFERROR(IFERROR(VLOOKUP(Table1567[[#This Row],[Full Name]],'Mens League'!B:B,1,FALSE),VLOOKUP(Table1567[[#This Row],[Full Name]],'Women''s League'!B:B,1,FALSE)),"NEEDS ADDING")="NEEDS ADDING","NEEDS ADDING","OK"))</f>
        <v/>
      </c>
      <c r="C20" s="21" t="str">
        <f>IF(Table1567[[#This Row],[Position]]="","",IF(Table1567[[#This Row],[Rank]]=1,30,IF(Table1567[[#This Row],[Rank]]=2,29,IF(Table1567[[#This Row],[Rank]]=3,28,IF(Table1567[[#This Row],[Rank]]=4,27,IF(Table1567[[#This Row],[Rank]]=5,26,IF(Table1567[[#This Row],[Rank]]=6,25,IF(Table1567[[#This Row],[Rank]]=7,24,IF(Table1567[[#This Row],[Rank]]=8,23,IF(Table1567[[#This Row],[Rank]]=9,22,IF(Table1567[[#This Row],[Rank]]=10,21,IF(Table1567[[#This Row],[Rank]]=11,20,IF(Table1567[[#This Row],[Rank]]=12,19,IF(Table1567[[#This Row],[Rank]]=13,18,IF(Table1567[[#This Row],[Rank]]=14,17,IF(Table1567[[#This Row],[Rank]]=15,16,IF(Table1567[[#This Row],[Rank]]=16,15,IF(Table1567[[#This Row],[Rank]]=17,14,IF(Table1567[[#This Row],[Rank]]=18,13,IF(Table1567[[#This Row],[Rank]]=19,12,IF(Table1567[[#This Row],[Rank]]=20,11,IF(Table1567[[#This Row],[Rank]]=21,10,IF(Table1567[[#This Row],[Rank]]=22,9,IF(Table1567[[#This Row],[Rank]]=23,8,IF(Table1567[[#This Row],[Rank]]=24,7,IF(Table1567[[#This Row],[Rank]]=25,6,IF(Table1567[[#This Row],[Rank]]=26,5,IF(Table1567[[#This Row],[Rank]]=27,4,IF(Table1567[[#This Row],[Rank]]=28,3,IF(Table1567[[#This Row],[Rank]]=29,2,IF(Table1567[[#This Row],[Rank]]=30,1,0)))))))))))))))))))))))))))))))</f>
        <v/>
      </c>
      <c r="D20" s="4" t="str">
        <f>IF(Table1567[[#This Row],[Category]]="","",IF(Table1567[[#This Row],[Category]]="M",COUNTIF($I$2:$I20,"M"),IF(Table1567[[#This Row],[Category]]="F",COUNTIF($I$2:$I20,"F"),0)))</f>
        <v/>
      </c>
      <c r="E20" s="26"/>
      <c r="F20" s="48"/>
      <c r="G20" s="28"/>
      <c r="H20" s="28"/>
      <c r="I20" s="29"/>
      <c r="J20" s="63"/>
      <c r="K20" s="63"/>
      <c r="L20" s="63"/>
      <c r="M20" s="63"/>
    </row>
    <row r="21" spans="1:13" x14ac:dyDescent="0.3">
      <c r="A21" s="19">
        <f>Table1567[[#This Row],[Full Name]]</f>
        <v>0</v>
      </c>
      <c r="B21" s="21" t="str">
        <f>IF(Table1567[[#This Row],[Full Name]]="","",IF(IFERROR(IFERROR(VLOOKUP(Table1567[[#This Row],[Full Name]],'Mens League'!B:B,1,FALSE),VLOOKUP(Table1567[[#This Row],[Full Name]],'Women''s League'!B:B,1,FALSE)),"NEEDS ADDING")="NEEDS ADDING","NEEDS ADDING","OK"))</f>
        <v/>
      </c>
      <c r="C21" s="21" t="str">
        <f>IF(Table1567[[#This Row],[Position]]="","",IF(Table1567[[#This Row],[Rank]]=1,30,IF(Table1567[[#This Row],[Rank]]=2,29,IF(Table1567[[#This Row],[Rank]]=3,28,IF(Table1567[[#This Row],[Rank]]=4,27,IF(Table1567[[#This Row],[Rank]]=5,26,IF(Table1567[[#This Row],[Rank]]=6,25,IF(Table1567[[#This Row],[Rank]]=7,24,IF(Table1567[[#This Row],[Rank]]=8,23,IF(Table1567[[#This Row],[Rank]]=9,22,IF(Table1567[[#This Row],[Rank]]=10,21,IF(Table1567[[#This Row],[Rank]]=11,20,IF(Table1567[[#This Row],[Rank]]=12,19,IF(Table1567[[#This Row],[Rank]]=13,18,IF(Table1567[[#This Row],[Rank]]=14,17,IF(Table1567[[#This Row],[Rank]]=15,16,IF(Table1567[[#This Row],[Rank]]=16,15,IF(Table1567[[#This Row],[Rank]]=17,14,IF(Table1567[[#This Row],[Rank]]=18,13,IF(Table1567[[#This Row],[Rank]]=19,12,IF(Table1567[[#This Row],[Rank]]=20,11,IF(Table1567[[#This Row],[Rank]]=21,10,IF(Table1567[[#This Row],[Rank]]=22,9,IF(Table1567[[#This Row],[Rank]]=23,8,IF(Table1567[[#This Row],[Rank]]=24,7,IF(Table1567[[#This Row],[Rank]]=25,6,IF(Table1567[[#This Row],[Rank]]=26,5,IF(Table1567[[#This Row],[Rank]]=27,4,IF(Table1567[[#This Row],[Rank]]=28,3,IF(Table1567[[#This Row],[Rank]]=29,2,IF(Table1567[[#This Row],[Rank]]=30,1,0)))))))))))))))))))))))))))))))</f>
        <v/>
      </c>
      <c r="D21" s="4" t="str">
        <f>IF(Table1567[[#This Row],[Category]]="","",IF(Table1567[[#This Row],[Category]]="M",COUNTIF($I$2:$I21,"M"),IF(Table1567[[#This Row],[Category]]="F",COUNTIF($I$2:$I21,"F"),0)))</f>
        <v/>
      </c>
      <c r="E21" s="26"/>
      <c r="F21" s="48"/>
      <c r="G21" s="28"/>
      <c r="H21" s="28"/>
      <c r="I21" s="29"/>
      <c r="J21" s="63"/>
      <c r="K21" s="63"/>
      <c r="L21" s="63"/>
      <c r="M21" s="63"/>
    </row>
    <row r="22" spans="1:13" x14ac:dyDescent="0.3">
      <c r="A22" s="19">
        <f>Table1567[[#This Row],[Full Name]]</f>
        <v>0</v>
      </c>
      <c r="B22" s="21" t="str">
        <f>IF(Table1567[[#This Row],[Full Name]]="","",IF(IFERROR(IFERROR(VLOOKUP(Table1567[[#This Row],[Full Name]],'Mens League'!B:B,1,FALSE),VLOOKUP(Table1567[[#This Row],[Full Name]],'Women''s League'!B:B,1,FALSE)),"NEEDS ADDING")="NEEDS ADDING","NEEDS ADDING","OK"))</f>
        <v/>
      </c>
      <c r="C22" s="21" t="str">
        <f>IF(Table1567[[#This Row],[Position]]="","",IF(Table1567[[#This Row],[Rank]]=1,30,IF(Table1567[[#This Row],[Rank]]=2,29,IF(Table1567[[#This Row],[Rank]]=3,28,IF(Table1567[[#This Row],[Rank]]=4,27,IF(Table1567[[#This Row],[Rank]]=5,26,IF(Table1567[[#This Row],[Rank]]=6,25,IF(Table1567[[#This Row],[Rank]]=7,24,IF(Table1567[[#This Row],[Rank]]=8,23,IF(Table1567[[#This Row],[Rank]]=9,22,IF(Table1567[[#This Row],[Rank]]=10,21,IF(Table1567[[#This Row],[Rank]]=11,20,IF(Table1567[[#This Row],[Rank]]=12,19,IF(Table1567[[#This Row],[Rank]]=13,18,IF(Table1567[[#This Row],[Rank]]=14,17,IF(Table1567[[#This Row],[Rank]]=15,16,IF(Table1567[[#This Row],[Rank]]=16,15,IF(Table1567[[#This Row],[Rank]]=17,14,IF(Table1567[[#This Row],[Rank]]=18,13,IF(Table1567[[#This Row],[Rank]]=19,12,IF(Table1567[[#This Row],[Rank]]=20,11,IF(Table1567[[#This Row],[Rank]]=21,10,IF(Table1567[[#This Row],[Rank]]=22,9,IF(Table1567[[#This Row],[Rank]]=23,8,IF(Table1567[[#This Row],[Rank]]=24,7,IF(Table1567[[#This Row],[Rank]]=25,6,IF(Table1567[[#This Row],[Rank]]=26,5,IF(Table1567[[#This Row],[Rank]]=27,4,IF(Table1567[[#This Row],[Rank]]=28,3,IF(Table1567[[#This Row],[Rank]]=29,2,IF(Table1567[[#This Row],[Rank]]=30,1,0)))))))))))))))))))))))))))))))</f>
        <v/>
      </c>
      <c r="D22" s="4" t="str">
        <f>IF(Table1567[[#This Row],[Category]]="","",IF(Table1567[[#This Row],[Category]]="M",COUNTIF($I$2:$I22,"M"),IF(Table1567[[#This Row],[Category]]="F",COUNTIF($I$2:$I22,"F"),0)))</f>
        <v/>
      </c>
      <c r="E22" s="26"/>
      <c r="F22" s="48"/>
      <c r="G22" s="28"/>
      <c r="H22" s="28"/>
      <c r="I22" s="29"/>
      <c r="J22" s="63"/>
      <c r="K22" s="63"/>
      <c r="L22" s="63"/>
      <c r="M22" s="63"/>
    </row>
    <row r="23" spans="1:13" x14ac:dyDescent="0.3">
      <c r="A23" s="19">
        <f>Table1567[[#This Row],[Full Name]]</f>
        <v>0</v>
      </c>
      <c r="B23" s="21" t="str">
        <f>IF(Table1567[[#This Row],[Full Name]]="","",IF(IFERROR(IFERROR(VLOOKUP(Table1567[[#This Row],[Full Name]],'Mens League'!B:B,1,FALSE),VLOOKUP(Table1567[[#This Row],[Full Name]],'Women''s League'!B:B,1,FALSE)),"NEEDS ADDING")="NEEDS ADDING","NEEDS ADDING","OK"))</f>
        <v/>
      </c>
      <c r="C23" s="21" t="str">
        <f>IF(Table1567[[#This Row],[Position]]="","",IF(Table1567[[#This Row],[Rank]]=1,30,IF(Table1567[[#This Row],[Rank]]=2,29,IF(Table1567[[#This Row],[Rank]]=3,28,IF(Table1567[[#This Row],[Rank]]=4,27,IF(Table1567[[#This Row],[Rank]]=5,26,IF(Table1567[[#This Row],[Rank]]=6,25,IF(Table1567[[#This Row],[Rank]]=7,24,IF(Table1567[[#This Row],[Rank]]=8,23,IF(Table1567[[#This Row],[Rank]]=9,22,IF(Table1567[[#This Row],[Rank]]=10,21,IF(Table1567[[#This Row],[Rank]]=11,20,IF(Table1567[[#This Row],[Rank]]=12,19,IF(Table1567[[#This Row],[Rank]]=13,18,IF(Table1567[[#This Row],[Rank]]=14,17,IF(Table1567[[#This Row],[Rank]]=15,16,IF(Table1567[[#This Row],[Rank]]=16,15,IF(Table1567[[#This Row],[Rank]]=17,14,IF(Table1567[[#This Row],[Rank]]=18,13,IF(Table1567[[#This Row],[Rank]]=19,12,IF(Table1567[[#This Row],[Rank]]=20,11,IF(Table1567[[#This Row],[Rank]]=21,10,IF(Table1567[[#This Row],[Rank]]=22,9,IF(Table1567[[#This Row],[Rank]]=23,8,IF(Table1567[[#This Row],[Rank]]=24,7,IF(Table1567[[#This Row],[Rank]]=25,6,IF(Table1567[[#This Row],[Rank]]=26,5,IF(Table1567[[#This Row],[Rank]]=27,4,IF(Table1567[[#This Row],[Rank]]=28,3,IF(Table1567[[#This Row],[Rank]]=29,2,IF(Table1567[[#This Row],[Rank]]=30,1,0)))))))))))))))))))))))))))))))</f>
        <v/>
      </c>
      <c r="D23" s="4" t="str">
        <f>IF(Table1567[[#This Row],[Category]]="","",IF(Table1567[[#This Row],[Category]]="M",COUNTIF($I$2:$I23,"M"),IF(Table1567[[#This Row],[Category]]="F",COUNTIF($I$2:$I23,"F"),0)))</f>
        <v/>
      </c>
      <c r="E23" s="26"/>
      <c r="F23" s="48"/>
      <c r="G23" s="28"/>
      <c r="H23" s="28"/>
      <c r="I23" s="29"/>
      <c r="J23" s="63"/>
      <c r="K23" s="63"/>
      <c r="L23" s="63"/>
      <c r="M23" s="63"/>
    </row>
    <row r="24" spans="1:13" x14ac:dyDescent="0.3">
      <c r="A24" s="19">
        <f>Table1567[[#This Row],[Full Name]]</f>
        <v>0</v>
      </c>
      <c r="B24" s="21" t="str">
        <f>IF(Table1567[[#This Row],[Full Name]]="","",IF(IFERROR(IFERROR(VLOOKUP(Table1567[[#This Row],[Full Name]],'Mens League'!B:B,1,FALSE),VLOOKUP(Table1567[[#This Row],[Full Name]],'Women''s League'!B:B,1,FALSE)),"NEEDS ADDING")="NEEDS ADDING","NEEDS ADDING","OK"))</f>
        <v/>
      </c>
      <c r="C24" s="21" t="str">
        <f>IF(Table1567[[#This Row],[Position]]="","",IF(Table1567[[#This Row],[Rank]]=1,30,IF(Table1567[[#This Row],[Rank]]=2,29,IF(Table1567[[#This Row],[Rank]]=3,28,IF(Table1567[[#This Row],[Rank]]=4,27,IF(Table1567[[#This Row],[Rank]]=5,26,IF(Table1567[[#This Row],[Rank]]=6,25,IF(Table1567[[#This Row],[Rank]]=7,24,IF(Table1567[[#This Row],[Rank]]=8,23,IF(Table1567[[#This Row],[Rank]]=9,22,IF(Table1567[[#This Row],[Rank]]=10,21,IF(Table1567[[#This Row],[Rank]]=11,20,IF(Table1567[[#This Row],[Rank]]=12,19,IF(Table1567[[#This Row],[Rank]]=13,18,IF(Table1567[[#This Row],[Rank]]=14,17,IF(Table1567[[#This Row],[Rank]]=15,16,IF(Table1567[[#This Row],[Rank]]=16,15,IF(Table1567[[#This Row],[Rank]]=17,14,IF(Table1567[[#This Row],[Rank]]=18,13,IF(Table1567[[#This Row],[Rank]]=19,12,IF(Table1567[[#This Row],[Rank]]=20,11,IF(Table1567[[#This Row],[Rank]]=21,10,IF(Table1567[[#This Row],[Rank]]=22,9,IF(Table1567[[#This Row],[Rank]]=23,8,IF(Table1567[[#This Row],[Rank]]=24,7,IF(Table1567[[#This Row],[Rank]]=25,6,IF(Table1567[[#This Row],[Rank]]=26,5,IF(Table1567[[#This Row],[Rank]]=27,4,IF(Table1567[[#This Row],[Rank]]=28,3,IF(Table1567[[#This Row],[Rank]]=29,2,IF(Table1567[[#This Row],[Rank]]=30,1,0)))))))))))))))))))))))))))))))</f>
        <v/>
      </c>
      <c r="D24" s="4" t="str">
        <f>IF(Table1567[[#This Row],[Category]]="","",IF(Table1567[[#This Row],[Category]]="M",COUNTIF($I$2:$I24,"M"),IF(Table1567[[#This Row],[Category]]="F",COUNTIF($I$2:$I24,"F"),0)))</f>
        <v/>
      </c>
      <c r="E24" s="26"/>
      <c r="F24" s="48"/>
      <c r="G24" s="28"/>
      <c r="H24" s="28"/>
      <c r="I24" s="29"/>
      <c r="J24" s="63"/>
      <c r="K24" s="63"/>
      <c r="L24" s="63"/>
      <c r="M24" s="63"/>
    </row>
    <row r="25" spans="1:13" x14ac:dyDescent="0.3">
      <c r="A25" s="19">
        <f>Table1567[[#This Row],[Full Name]]</f>
        <v>0</v>
      </c>
      <c r="B25" s="21" t="str">
        <f>IF(Table1567[[#This Row],[Full Name]]="","",IF(IFERROR(IFERROR(VLOOKUP(Table1567[[#This Row],[Full Name]],'Mens League'!B:B,1,FALSE),VLOOKUP(Table1567[[#This Row],[Full Name]],'Women''s League'!B:B,1,FALSE)),"NEEDS ADDING")="NEEDS ADDING","NEEDS ADDING","OK"))</f>
        <v/>
      </c>
      <c r="C25" s="21" t="str">
        <f>IF(Table1567[[#This Row],[Position]]="","",IF(Table1567[[#This Row],[Rank]]=1,30,IF(Table1567[[#This Row],[Rank]]=2,29,IF(Table1567[[#This Row],[Rank]]=3,28,IF(Table1567[[#This Row],[Rank]]=4,27,IF(Table1567[[#This Row],[Rank]]=5,26,IF(Table1567[[#This Row],[Rank]]=6,25,IF(Table1567[[#This Row],[Rank]]=7,24,IF(Table1567[[#This Row],[Rank]]=8,23,IF(Table1567[[#This Row],[Rank]]=9,22,IF(Table1567[[#This Row],[Rank]]=10,21,IF(Table1567[[#This Row],[Rank]]=11,20,IF(Table1567[[#This Row],[Rank]]=12,19,IF(Table1567[[#This Row],[Rank]]=13,18,IF(Table1567[[#This Row],[Rank]]=14,17,IF(Table1567[[#This Row],[Rank]]=15,16,IF(Table1567[[#This Row],[Rank]]=16,15,IF(Table1567[[#This Row],[Rank]]=17,14,IF(Table1567[[#This Row],[Rank]]=18,13,IF(Table1567[[#This Row],[Rank]]=19,12,IF(Table1567[[#This Row],[Rank]]=20,11,IF(Table1567[[#This Row],[Rank]]=21,10,IF(Table1567[[#This Row],[Rank]]=22,9,IF(Table1567[[#This Row],[Rank]]=23,8,IF(Table1567[[#This Row],[Rank]]=24,7,IF(Table1567[[#This Row],[Rank]]=25,6,IF(Table1567[[#This Row],[Rank]]=26,5,IF(Table1567[[#This Row],[Rank]]=27,4,IF(Table1567[[#This Row],[Rank]]=28,3,IF(Table1567[[#This Row],[Rank]]=29,2,IF(Table1567[[#This Row],[Rank]]=30,1,0)))))))))))))))))))))))))))))))</f>
        <v/>
      </c>
      <c r="D25" s="4" t="str">
        <f>IF(Table1567[[#This Row],[Category]]="","",IF(Table1567[[#This Row],[Category]]="M",COUNTIF($I$2:$I25,"M"),IF(Table1567[[#This Row],[Category]]="F",COUNTIF($I$2:$I25,"F"),0)))</f>
        <v/>
      </c>
      <c r="E25" s="26"/>
      <c r="F25" s="48"/>
      <c r="G25" s="28"/>
      <c r="H25" s="28"/>
      <c r="I25" s="29"/>
      <c r="J25" s="63"/>
      <c r="K25" s="63"/>
      <c r="L25" s="63"/>
      <c r="M25" s="63"/>
    </row>
    <row r="26" spans="1:13" x14ac:dyDescent="0.3">
      <c r="A26" s="19">
        <f>Table1567[[#This Row],[Full Name]]</f>
        <v>0</v>
      </c>
      <c r="B26" s="21" t="str">
        <f>IF(Table1567[[#This Row],[Full Name]]="","",IF(IFERROR(IFERROR(VLOOKUP(Table1567[[#This Row],[Full Name]],'Mens League'!B:B,1,FALSE),VLOOKUP(Table1567[[#This Row],[Full Name]],'Women''s League'!B:B,1,FALSE)),"NEEDS ADDING")="NEEDS ADDING","NEEDS ADDING","OK"))</f>
        <v/>
      </c>
      <c r="C26" s="21" t="str">
        <f>IF(Table1567[[#This Row],[Position]]="","",IF(Table1567[[#This Row],[Rank]]=1,30,IF(Table1567[[#This Row],[Rank]]=2,29,IF(Table1567[[#This Row],[Rank]]=3,28,IF(Table1567[[#This Row],[Rank]]=4,27,IF(Table1567[[#This Row],[Rank]]=5,26,IF(Table1567[[#This Row],[Rank]]=6,25,IF(Table1567[[#This Row],[Rank]]=7,24,IF(Table1567[[#This Row],[Rank]]=8,23,IF(Table1567[[#This Row],[Rank]]=9,22,IF(Table1567[[#This Row],[Rank]]=10,21,IF(Table1567[[#This Row],[Rank]]=11,20,IF(Table1567[[#This Row],[Rank]]=12,19,IF(Table1567[[#This Row],[Rank]]=13,18,IF(Table1567[[#This Row],[Rank]]=14,17,IF(Table1567[[#This Row],[Rank]]=15,16,IF(Table1567[[#This Row],[Rank]]=16,15,IF(Table1567[[#This Row],[Rank]]=17,14,IF(Table1567[[#This Row],[Rank]]=18,13,IF(Table1567[[#This Row],[Rank]]=19,12,IF(Table1567[[#This Row],[Rank]]=20,11,IF(Table1567[[#This Row],[Rank]]=21,10,IF(Table1567[[#This Row],[Rank]]=22,9,IF(Table1567[[#This Row],[Rank]]=23,8,IF(Table1567[[#This Row],[Rank]]=24,7,IF(Table1567[[#This Row],[Rank]]=25,6,IF(Table1567[[#This Row],[Rank]]=26,5,IF(Table1567[[#This Row],[Rank]]=27,4,IF(Table1567[[#This Row],[Rank]]=28,3,IF(Table1567[[#This Row],[Rank]]=29,2,IF(Table1567[[#This Row],[Rank]]=30,1,0)))))))))))))))))))))))))))))))</f>
        <v/>
      </c>
      <c r="D26" s="4" t="str">
        <f>IF(Table1567[[#This Row],[Category]]="","",IF(Table1567[[#This Row],[Category]]="M",COUNTIF($I$2:$I26,"M"),IF(Table1567[[#This Row],[Category]]="F",COUNTIF($I$2:$I26,"F"),0)))</f>
        <v/>
      </c>
      <c r="E26" s="26"/>
      <c r="F26" s="48"/>
      <c r="G26" s="28"/>
      <c r="H26" s="28"/>
      <c r="I26" s="29"/>
      <c r="J26" s="63"/>
      <c r="K26" s="63"/>
      <c r="L26" s="63"/>
      <c r="M26" s="63"/>
    </row>
    <row r="27" spans="1:13" x14ac:dyDescent="0.3">
      <c r="A27" s="19">
        <f>Table1567[[#This Row],[Full Name]]</f>
        <v>0</v>
      </c>
      <c r="B27" s="21" t="str">
        <f>IF(Table1567[[#This Row],[Full Name]]="","",IF(IFERROR(IFERROR(VLOOKUP(Table1567[[#This Row],[Full Name]],'Mens League'!B:B,1,FALSE),VLOOKUP(Table1567[[#This Row],[Full Name]],'Women''s League'!B:B,1,FALSE)),"NEEDS ADDING")="NEEDS ADDING","NEEDS ADDING","OK"))</f>
        <v/>
      </c>
      <c r="C27" s="21" t="str">
        <f>IF(Table1567[[#This Row],[Position]]="","",IF(Table1567[[#This Row],[Rank]]=1,30,IF(Table1567[[#This Row],[Rank]]=2,29,IF(Table1567[[#This Row],[Rank]]=3,28,IF(Table1567[[#This Row],[Rank]]=4,27,IF(Table1567[[#This Row],[Rank]]=5,26,IF(Table1567[[#This Row],[Rank]]=6,25,IF(Table1567[[#This Row],[Rank]]=7,24,IF(Table1567[[#This Row],[Rank]]=8,23,IF(Table1567[[#This Row],[Rank]]=9,22,IF(Table1567[[#This Row],[Rank]]=10,21,IF(Table1567[[#This Row],[Rank]]=11,20,IF(Table1567[[#This Row],[Rank]]=12,19,IF(Table1567[[#This Row],[Rank]]=13,18,IF(Table1567[[#This Row],[Rank]]=14,17,IF(Table1567[[#This Row],[Rank]]=15,16,IF(Table1567[[#This Row],[Rank]]=16,15,IF(Table1567[[#This Row],[Rank]]=17,14,IF(Table1567[[#This Row],[Rank]]=18,13,IF(Table1567[[#This Row],[Rank]]=19,12,IF(Table1567[[#This Row],[Rank]]=20,11,IF(Table1567[[#This Row],[Rank]]=21,10,IF(Table1567[[#This Row],[Rank]]=22,9,IF(Table1567[[#This Row],[Rank]]=23,8,IF(Table1567[[#This Row],[Rank]]=24,7,IF(Table1567[[#This Row],[Rank]]=25,6,IF(Table1567[[#This Row],[Rank]]=26,5,IF(Table1567[[#This Row],[Rank]]=27,4,IF(Table1567[[#This Row],[Rank]]=28,3,IF(Table1567[[#This Row],[Rank]]=29,2,IF(Table1567[[#This Row],[Rank]]=30,1,0)))))))))))))))))))))))))))))))</f>
        <v/>
      </c>
      <c r="D27" s="4" t="str">
        <f>IF(Table1567[[#This Row],[Category]]="","",IF(Table1567[[#This Row],[Category]]="M",COUNTIF($I$2:$I27,"M"),IF(Table1567[[#This Row],[Category]]="F",COUNTIF($I$2:$I27,"F"),0)))</f>
        <v/>
      </c>
      <c r="E27" s="26"/>
      <c r="F27" s="48"/>
      <c r="G27" s="28"/>
      <c r="H27" s="28"/>
      <c r="I27" s="29"/>
      <c r="J27" s="63"/>
      <c r="K27" s="63"/>
      <c r="L27" s="63"/>
      <c r="M27" s="63"/>
    </row>
    <row r="28" spans="1:13" x14ac:dyDescent="0.3">
      <c r="A28" s="19">
        <f>Table1567[[#This Row],[Full Name]]</f>
        <v>0</v>
      </c>
      <c r="B28" s="21" t="str">
        <f>IF(Table1567[[#This Row],[Full Name]]="","",IF(IFERROR(IFERROR(VLOOKUP(Table1567[[#This Row],[Full Name]],'Mens League'!B:B,1,FALSE),VLOOKUP(Table1567[[#This Row],[Full Name]],'Women''s League'!B:B,1,FALSE)),"NEEDS ADDING")="NEEDS ADDING","NEEDS ADDING","OK"))</f>
        <v/>
      </c>
      <c r="C28" s="21" t="str">
        <f>IF(Table1567[[#This Row],[Position]]="","",IF(Table1567[[#This Row],[Rank]]=1,30,IF(Table1567[[#This Row],[Rank]]=2,29,IF(Table1567[[#This Row],[Rank]]=3,28,IF(Table1567[[#This Row],[Rank]]=4,27,IF(Table1567[[#This Row],[Rank]]=5,26,IF(Table1567[[#This Row],[Rank]]=6,25,IF(Table1567[[#This Row],[Rank]]=7,24,IF(Table1567[[#This Row],[Rank]]=8,23,IF(Table1567[[#This Row],[Rank]]=9,22,IF(Table1567[[#This Row],[Rank]]=10,21,IF(Table1567[[#This Row],[Rank]]=11,20,IF(Table1567[[#This Row],[Rank]]=12,19,IF(Table1567[[#This Row],[Rank]]=13,18,IF(Table1567[[#This Row],[Rank]]=14,17,IF(Table1567[[#This Row],[Rank]]=15,16,IF(Table1567[[#This Row],[Rank]]=16,15,IF(Table1567[[#This Row],[Rank]]=17,14,IF(Table1567[[#This Row],[Rank]]=18,13,IF(Table1567[[#This Row],[Rank]]=19,12,IF(Table1567[[#This Row],[Rank]]=20,11,IF(Table1567[[#This Row],[Rank]]=21,10,IF(Table1567[[#This Row],[Rank]]=22,9,IF(Table1567[[#This Row],[Rank]]=23,8,IF(Table1567[[#This Row],[Rank]]=24,7,IF(Table1567[[#This Row],[Rank]]=25,6,IF(Table1567[[#This Row],[Rank]]=26,5,IF(Table1567[[#This Row],[Rank]]=27,4,IF(Table1567[[#This Row],[Rank]]=28,3,IF(Table1567[[#This Row],[Rank]]=29,2,IF(Table1567[[#This Row],[Rank]]=30,1,0)))))))))))))))))))))))))))))))</f>
        <v/>
      </c>
      <c r="D28" s="4" t="str">
        <f>IF(Table1567[[#This Row],[Category]]="","",IF(Table1567[[#This Row],[Category]]="M",COUNTIF($I$2:$I28,"M"),IF(Table1567[[#This Row],[Category]]="F",COUNTIF($I$2:$I28,"F"),0)))</f>
        <v/>
      </c>
      <c r="E28" s="26"/>
      <c r="F28" s="48"/>
      <c r="G28" s="28"/>
      <c r="H28" s="28"/>
      <c r="I28" s="29"/>
      <c r="J28" s="63"/>
      <c r="K28" s="63"/>
      <c r="L28" s="63"/>
      <c r="M28" s="63"/>
    </row>
    <row r="29" spans="1:13" x14ac:dyDescent="0.3">
      <c r="A29" s="19">
        <f>Table1567[[#This Row],[Full Name]]</f>
        <v>0</v>
      </c>
      <c r="B29" s="21" t="str">
        <f>IF(Table1567[[#This Row],[Full Name]]="","",IF(IFERROR(IFERROR(VLOOKUP(Table1567[[#This Row],[Full Name]],'Mens League'!B:B,1,FALSE),VLOOKUP(Table1567[[#This Row],[Full Name]],'Women''s League'!B:B,1,FALSE)),"NEEDS ADDING")="NEEDS ADDING","NEEDS ADDING","OK"))</f>
        <v/>
      </c>
      <c r="C29" s="21" t="str">
        <f>IF(Table1567[[#This Row],[Position]]="","",IF(Table1567[[#This Row],[Rank]]=1,30,IF(Table1567[[#This Row],[Rank]]=2,29,IF(Table1567[[#This Row],[Rank]]=3,28,IF(Table1567[[#This Row],[Rank]]=4,27,IF(Table1567[[#This Row],[Rank]]=5,26,IF(Table1567[[#This Row],[Rank]]=6,25,IF(Table1567[[#This Row],[Rank]]=7,24,IF(Table1567[[#This Row],[Rank]]=8,23,IF(Table1567[[#This Row],[Rank]]=9,22,IF(Table1567[[#This Row],[Rank]]=10,21,IF(Table1567[[#This Row],[Rank]]=11,20,IF(Table1567[[#This Row],[Rank]]=12,19,IF(Table1567[[#This Row],[Rank]]=13,18,IF(Table1567[[#This Row],[Rank]]=14,17,IF(Table1567[[#This Row],[Rank]]=15,16,IF(Table1567[[#This Row],[Rank]]=16,15,IF(Table1567[[#This Row],[Rank]]=17,14,IF(Table1567[[#This Row],[Rank]]=18,13,IF(Table1567[[#This Row],[Rank]]=19,12,IF(Table1567[[#This Row],[Rank]]=20,11,IF(Table1567[[#This Row],[Rank]]=21,10,IF(Table1567[[#This Row],[Rank]]=22,9,IF(Table1567[[#This Row],[Rank]]=23,8,IF(Table1567[[#This Row],[Rank]]=24,7,IF(Table1567[[#This Row],[Rank]]=25,6,IF(Table1567[[#This Row],[Rank]]=26,5,IF(Table1567[[#This Row],[Rank]]=27,4,IF(Table1567[[#This Row],[Rank]]=28,3,IF(Table1567[[#This Row],[Rank]]=29,2,IF(Table1567[[#This Row],[Rank]]=30,1,0)))))))))))))))))))))))))))))))</f>
        <v/>
      </c>
      <c r="D29" s="4" t="str">
        <f>IF(Table1567[[#This Row],[Category]]="","",IF(Table1567[[#This Row],[Category]]="M",COUNTIF($I$2:$I29,"M"),IF(Table1567[[#This Row],[Category]]="F",COUNTIF($I$2:$I29,"F"),0)))</f>
        <v/>
      </c>
      <c r="E29" s="26"/>
      <c r="F29" s="48"/>
      <c r="G29" s="28"/>
      <c r="H29" s="28"/>
      <c r="I29" s="29"/>
      <c r="J29" s="63"/>
      <c r="K29" s="63"/>
      <c r="L29" s="63"/>
      <c r="M29" s="63"/>
    </row>
    <row r="30" spans="1:13" x14ac:dyDescent="0.3">
      <c r="A30" s="19">
        <f>Table1567[[#This Row],[Full Name]]</f>
        <v>0</v>
      </c>
      <c r="B30" s="21" t="str">
        <f>IF(Table1567[[#This Row],[Full Name]]="","",IF(IFERROR(IFERROR(VLOOKUP(Table1567[[#This Row],[Full Name]],'Mens League'!B:B,1,FALSE),VLOOKUP(Table1567[[#This Row],[Full Name]],'Women''s League'!B:B,1,FALSE)),"NEEDS ADDING")="NEEDS ADDING","NEEDS ADDING","OK"))</f>
        <v/>
      </c>
      <c r="C30" s="21" t="str">
        <f>IF(Table1567[[#This Row],[Position]]="","",IF(Table1567[[#This Row],[Rank]]=1,30,IF(Table1567[[#This Row],[Rank]]=2,29,IF(Table1567[[#This Row],[Rank]]=3,28,IF(Table1567[[#This Row],[Rank]]=4,27,IF(Table1567[[#This Row],[Rank]]=5,26,IF(Table1567[[#This Row],[Rank]]=6,25,IF(Table1567[[#This Row],[Rank]]=7,24,IF(Table1567[[#This Row],[Rank]]=8,23,IF(Table1567[[#This Row],[Rank]]=9,22,IF(Table1567[[#This Row],[Rank]]=10,21,IF(Table1567[[#This Row],[Rank]]=11,20,IF(Table1567[[#This Row],[Rank]]=12,19,IF(Table1567[[#This Row],[Rank]]=13,18,IF(Table1567[[#This Row],[Rank]]=14,17,IF(Table1567[[#This Row],[Rank]]=15,16,IF(Table1567[[#This Row],[Rank]]=16,15,IF(Table1567[[#This Row],[Rank]]=17,14,IF(Table1567[[#This Row],[Rank]]=18,13,IF(Table1567[[#This Row],[Rank]]=19,12,IF(Table1567[[#This Row],[Rank]]=20,11,IF(Table1567[[#This Row],[Rank]]=21,10,IF(Table1567[[#This Row],[Rank]]=22,9,IF(Table1567[[#This Row],[Rank]]=23,8,IF(Table1567[[#This Row],[Rank]]=24,7,IF(Table1567[[#This Row],[Rank]]=25,6,IF(Table1567[[#This Row],[Rank]]=26,5,IF(Table1567[[#This Row],[Rank]]=27,4,IF(Table1567[[#This Row],[Rank]]=28,3,IF(Table1567[[#This Row],[Rank]]=29,2,IF(Table1567[[#This Row],[Rank]]=30,1,0)))))))))))))))))))))))))))))))</f>
        <v/>
      </c>
      <c r="D30" s="4" t="str">
        <f>IF(Table1567[[#This Row],[Category]]="","",IF(Table1567[[#This Row],[Category]]="M",COUNTIF($I$2:$I30,"M"),IF(Table1567[[#This Row],[Category]]="F",COUNTIF($I$2:$I30,"F"),0)))</f>
        <v/>
      </c>
      <c r="E30" s="26"/>
      <c r="F30" s="48"/>
      <c r="G30" s="28"/>
      <c r="H30" s="28"/>
      <c r="I30" s="29"/>
      <c r="J30" s="63"/>
      <c r="K30" s="63"/>
      <c r="L30" s="63"/>
      <c r="M30" s="63"/>
    </row>
    <row r="31" spans="1:13" x14ac:dyDescent="0.3">
      <c r="A31" s="19">
        <f>Table1567[[#This Row],[Full Name]]</f>
        <v>0</v>
      </c>
      <c r="B31" s="21" t="str">
        <f>IF(Table1567[[#This Row],[Full Name]]="","",IF(IFERROR(IFERROR(VLOOKUP(Table1567[[#This Row],[Full Name]],'Mens League'!B:B,1,FALSE),VLOOKUP(Table1567[[#This Row],[Full Name]],'Women''s League'!B:B,1,FALSE)),"NEEDS ADDING")="NEEDS ADDING","NEEDS ADDING","OK"))</f>
        <v/>
      </c>
      <c r="C31" s="21" t="str">
        <f>IF(Table1567[[#This Row],[Position]]="","",IF(Table1567[[#This Row],[Rank]]=1,30,IF(Table1567[[#This Row],[Rank]]=2,29,IF(Table1567[[#This Row],[Rank]]=3,28,IF(Table1567[[#This Row],[Rank]]=4,27,IF(Table1567[[#This Row],[Rank]]=5,26,IF(Table1567[[#This Row],[Rank]]=6,25,IF(Table1567[[#This Row],[Rank]]=7,24,IF(Table1567[[#This Row],[Rank]]=8,23,IF(Table1567[[#This Row],[Rank]]=9,22,IF(Table1567[[#This Row],[Rank]]=10,21,IF(Table1567[[#This Row],[Rank]]=11,20,IF(Table1567[[#This Row],[Rank]]=12,19,IF(Table1567[[#This Row],[Rank]]=13,18,IF(Table1567[[#This Row],[Rank]]=14,17,IF(Table1567[[#This Row],[Rank]]=15,16,IF(Table1567[[#This Row],[Rank]]=16,15,IF(Table1567[[#This Row],[Rank]]=17,14,IF(Table1567[[#This Row],[Rank]]=18,13,IF(Table1567[[#This Row],[Rank]]=19,12,IF(Table1567[[#This Row],[Rank]]=20,11,IF(Table1567[[#This Row],[Rank]]=21,10,IF(Table1567[[#This Row],[Rank]]=22,9,IF(Table1567[[#This Row],[Rank]]=23,8,IF(Table1567[[#This Row],[Rank]]=24,7,IF(Table1567[[#This Row],[Rank]]=25,6,IF(Table1567[[#This Row],[Rank]]=26,5,IF(Table1567[[#This Row],[Rank]]=27,4,IF(Table1567[[#This Row],[Rank]]=28,3,IF(Table1567[[#This Row],[Rank]]=29,2,IF(Table1567[[#This Row],[Rank]]=30,1,0)))))))))))))))))))))))))))))))</f>
        <v/>
      </c>
      <c r="D31" s="4" t="str">
        <f>IF(Table1567[[#This Row],[Category]]="","",IF(Table1567[[#This Row],[Category]]="M",COUNTIF($I$2:$I31,"M"),IF(Table1567[[#This Row],[Category]]="F",COUNTIF($I$2:$I31,"F"),0)))</f>
        <v/>
      </c>
      <c r="E31" s="26"/>
      <c r="F31" s="48"/>
      <c r="G31" s="28"/>
      <c r="H31" s="28"/>
      <c r="I31" s="29"/>
      <c r="J31" s="63"/>
      <c r="K31" s="63"/>
      <c r="L31" s="63"/>
      <c r="M31" s="63"/>
    </row>
    <row r="32" spans="1:13" x14ac:dyDescent="0.3">
      <c r="A32" s="19">
        <f>Table1567[[#This Row],[Full Name]]</f>
        <v>0</v>
      </c>
      <c r="B32" s="21" t="str">
        <f>IF(Table1567[[#This Row],[Full Name]]="","",IF(IFERROR(IFERROR(VLOOKUP(Table1567[[#This Row],[Full Name]],'Mens League'!B:B,1,FALSE),VLOOKUP(Table1567[[#This Row],[Full Name]],'Women''s League'!B:B,1,FALSE)),"NEEDS ADDING")="NEEDS ADDING","NEEDS ADDING","OK"))</f>
        <v/>
      </c>
      <c r="C32" s="21" t="str">
        <f>IF(Table1567[[#This Row],[Position]]="","",IF(Table1567[[#This Row],[Rank]]=1,30,IF(Table1567[[#This Row],[Rank]]=2,29,IF(Table1567[[#This Row],[Rank]]=3,28,IF(Table1567[[#This Row],[Rank]]=4,27,IF(Table1567[[#This Row],[Rank]]=5,26,IF(Table1567[[#This Row],[Rank]]=6,25,IF(Table1567[[#This Row],[Rank]]=7,24,IF(Table1567[[#This Row],[Rank]]=8,23,IF(Table1567[[#This Row],[Rank]]=9,22,IF(Table1567[[#This Row],[Rank]]=10,21,IF(Table1567[[#This Row],[Rank]]=11,20,IF(Table1567[[#This Row],[Rank]]=12,19,IF(Table1567[[#This Row],[Rank]]=13,18,IF(Table1567[[#This Row],[Rank]]=14,17,IF(Table1567[[#This Row],[Rank]]=15,16,IF(Table1567[[#This Row],[Rank]]=16,15,IF(Table1567[[#This Row],[Rank]]=17,14,IF(Table1567[[#This Row],[Rank]]=18,13,IF(Table1567[[#This Row],[Rank]]=19,12,IF(Table1567[[#This Row],[Rank]]=20,11,IF(Table1567[[#This Row],[Rank]]=21,10,IF(Table1567[[#This Row],[Rank]]=22,9,IF(Table1567[[#This Row],[Rank]]=23,8,IF(Table1567[[#This Row],[Rank]]=24,7,IF(Table1567[[#This Row],[Rank]]=25,6,IF(Table1567[[#This Row],[Rank]]=26,5,IF(Table1567[[#This Row],[Rank]]=27,4,IF(Table1567[[#This Row],[Rank]]=28,3,IF(Table1567[[#This Row],[Rank]]=29,2,IF(Table1567[[#This Row],[Rank]]=30,1,0)))))))))))))))))))))))))))))))</f>
        <v/>
      </c>
      <c r="D32" s="4" t="str">
        <f>IF(Table1567[[#This Row],[Category]]="","",IF(Table1567[[#This Row],[Category]]="M",COUNTIF($I$2:$I32,"M"),IF(Table1567[[#This Row],[Category]]="F",COUNTIF($I$2:$I32,"F"),0)))</f>
        <v/>
      </c>
      <c r="E32" s="26"/>
      <c r="F32" s="48"/>
      <c r="G32" s="28"/>
      <c r="H32" s="28"/>
      <c r="I32" s="29"/>
      <c r="J32" s="63"/>
      <c r="K32" s="63"/>
      <c r="L32" s="63"/>
      <c r="M32" s="63"/>
    </row>
    <row r="33" spans="1:13" x14ac:dyDescent="0.3">
      <c r="A33" s="19">
        <f>Table1567[[#This Row],[Full Name]]</f>
        <v>0</v>
      </c>
      <c r="B33" s="21" t="str">
        <f>IF(Table1567[[#This Row],[Full Name]]="","",IF(IFERROR(IFERROR(VLOOKUP(Table1567[[#This Row],[Full Name]],'Mens League'!B:B,1,FALSE),VLOOKUP(Table1567[[#This Row],[Full Name]],'Women''s League'!B:B,1,FALSE)),"NEEDS ADDING")="NEEDS ADDING","NEEDS ADDING","OK"))</f>
        <v/>
      </c>
      <c r="C33" s="21" t="str">
        <f>IF(Table1567[[#This Row],[Position]]="","",IF(Table1567[[#This Row],[Rank]]=1,30,IF(Table1567[[#This Row],[Rank]]=2,29,IF(Table1567[[#This Row],[Rank]]=3,28,IF(Table1567[[#This Row],[Rank]]=4,27,IF(Table1567[[#This Row],[Rank]]=5,26,IF(Table1567[[#This Row],[Rank]]=6,25,IF(Table1567[[#This Row],[Rank]]=7,24,IF(Table1567[[#This Row],[Rank]]=8,23,IF(Table1567[[#This Row],[Rank]]=9,22,IF(Table1567[[#This Row],[Rank]]=10,21,IF(Table1567[[#This Row],[Rank]]=11,20,IF(Table1567[[#This Row],[Rank]]=12,19,IF(Table1567[[#This Row],[Rank]]=13,18,IF(Table1567[[#This Row],[Rank]]=14,17,IF(Table1567[[#This Row],[Rank]]=15,16,IF(Table1567[[#This Row],[Rank]]=16,15,IF(Table1567[[#This Row],[Rank]]=17,14,IF(Table1567[[#This Row],[Rank]]=18,13,IF(Table1567[[#This Row],[Rank]]=19,12,IF(Table1567[[#This Row],[Rank]]=20,11,IF(Table1567[[#This Row],[Rank]]=21,10,IF(Table1567[[#This Row],[Rank]]=22,9,IF(Table1567[[#This Row],[Rank]]=23,8,IF(Table1567[[#This Row],[Rank]]=24,7,IF(Table1567[[#This Row],[Rank]]=25,6,IF(Table1567[[#This Row],[Rank]]=26,5,IF(Table1567[[#This Row],[Rank]]=27,4,IF(Table1567[[#This Row],[Rank]]=28,3,IF(Table1567[[#This Row],[Rank]]=29,2,IF(Table1567[[#This Row],[Rank]]=30,1,0)))))))))))))))))))))))))))))))</f>
        <v/>
      </c>
      <c r="D33" s="4" t="str">
        <f>IF(Table1567[[#This Row],[Category]]="","",IF(Table1567[[#This Row],[Category]]="M",COUNTIF($I$2:$I33,"M"),IF(Table1567[[#This Row],[Category]]="F",COUNTIF($I$2:$I33,"F"),0)))</f>
        <v/>
      </c>
      <c r="E33" s="26"/>
      <c r="F33" s="48"/>
      <c r="G33" s="28"/>
      <c r="H33" s="28"/>
      <c r="I33" s="29"/>
      <c r="J33" s="63"/>
      <c r="K33" s="63"/>
      <c r="L33" s="63"/>
      <c r="M33" s="63"/>
    </row>
    <row r="34" spans="1:13" x14ac:dyDescent="0.3">
      <c r="A34" s="19">
        <f>Table1567[[#This Row],[Full Name]]</f>
        <v>0</v>
      </c>
      <c r="B34" s="21" t="str">
        <f>IF(Table1567[[#This Row],[Full Name]]="","",IF(IFERROR(IFERROR(VLOOKUP(Table1567[[#This Row],[Full Name]],'Mens League'!B:B,1,FALSE),VLOOKUP(Table1567[[#This Row],[Full Name]],'Women''s League'!B:B,1,FALSE)),"NEEDS ADDING")="NEEDS ADDING","NEEDS ADDING","OK"))</f>
        <v/>
      </c>
      <c r="C34" s="21" t="str">
        <f>IF(Table1567[[#This Row],[Position]]="","",IF(Table1567[[#This Row],[Rank]]=1,30,IF(Table1567[[#This Row],[Rank]]=2,29,IF(Table1567[[#This Row],[Rank]]=3,28,IF(Table1567[[#This Row],[Rank]]=4,27,IF(Table1567[[#This Row],[Rank]]=5,26,IF(Table1567[[#This Row],[Rank]]=6,25,IF(Table1567[[#This Row],[Rank]]=7,24,IF(Table1567[[#This Row],[Rank]]=8,23,IF(Table1567[[#This Row],[Rank]]=9,22,IF(Table1567[[#This Row],[Rank]]=10,21,IF(Table1567[[#This Row],[Rank]]=11,20,IF(Table1567[[#This Row],[Rank]]=12,19,IF(Table1567[[#This Row],[Rank]]=13,18,IF(Table1567[[#This Row],[Rank]]=14,17,IF(Table1567[[#This Row],[Rank]]=15,16,IF(Table1567[[#This Row],[Rank]]=16,15,IF(Table1567[[#This Row],[Rank]]=17,14,IF(Table1567[[#This Row],[Rank]]=18,13,IF(Table1567[[#This Row],[Rank]]=19,12,IF(Table1567[[#This Row],[Rank]]=20,11,IF(Table1567[[#This Row],[Rank]]=21,10,IF(Table1567[[#This Row],[Rank]]=22,9,IF(Table1567[[#This Row],[Rank]]=23,8,IF(Table1567[[#This Row],[Rank]]=24,7,IF(Table1567[[#This Row],[Rank]]=25,6,IF(Table1567[[#This Row],[Rank]]=26,5,IF(Table1567[[#This Row],[Rank]]=27,4,IF(Table1567[[#This Row],[Rank]]=28,3,IF(Table1567[[#This Row],[Rank]]=29,2,IF(Table1567[[#This Row],[Rank]]=30,1,0)))))))))))))))))))))))))))))))</f>
        <v/>
      </c>
      <c r="D34" s="4" t="str">
        <f>IF(Table1567[[#This Row],[Category]]="","",IF(Table1567[[#This Row],[Category]]="M",COUNTIF($I$2:$I34,"M"),IF(Table1567[[#This Row],[Category]]="F",COUNTIF($I$2:$I34,"F"),0)))</f>
        <v/>
      </c>
      <c r="E34" s="26"/>
      <c r="F34" s="48"/>
      <c r="G34" s="28"/>
      <c r="H34" s="28"/>
      <c r="I34" s="29"/>
      <c r="J34" s="63"/>
      <c r="K34" s="63"/>
      <c r="L34" s="63"/>
      <c r="M34" s="63"/>
    </row>
    <row r="35" spans="1:13" x14ac:dyDescent="0.3">
      <c r="A35" s="19">
        <f>Table1567[[#This Row],[Full Name]]</f>
        <v>0</v>
      </c>
      <c r="B35" s="21" t="str">
        <f>IF(Table1567[[#This Row],[Full Name]]="","",IF(IFERROR(IFERROR(VLOOKUP(Table1567[[#This Row],[Full Name]],'Mens League'!B:B,1,FALSE),VLOOKUP(Table1567[[#This Row],[Full Name]],'Women''s League'!B:B,1,FALSE)),"NEEDS ADDING")="NEEDS ADDING","NEEDS ADDING","OK"))</f>
        <v/>
      </c>
      <c r="C35" s="21" t="str">
        <f>IF(Table1567[[#This Row],[Position]]="","",IF(Table1567[[#This Row],[Rank]]=1,30,IF(Table1567[[#This Row],[Rank]]=2,29,IF(Table1567[[#This Row],[Rank]]=3,28,IF(Table1567[[#This Row],[Rank]]=4,27,IF(Table1567[[#This Row],[Rank]]=5,26,IF(Table1567[[#This Row],[Rank]]=6,25,IF(Table1567[[#This Row],[Rank]]=7,24,IF(Table1567[[#This Row],[Rank]]=8,23,IF(Table1567[[#This Row],[Rank]]=9,22,IF(Table1567[[#This Row],[Rank]]=10,21,IF(Table1567[[#This Row],[Rank]]=11,20,IF(Table1567[[#This Row],[Rank]]=12,19,IF(Table1567[[#This Row],[Rank]]=13,18,IF(Table1567[[#This Row],[Rank]]=14,17,IF(Table1567[[#This Row],[Rank]]=15,16,IF(Table1567[[#This Row],[Rank]]=16,15,IF(Table1567[[#This Row],[Rank]]=17,14,IF(Table1567[[#This Row],[Rank]]=18,13,IF(Table1567[[#This Row],[Rank]]=19,12,IF(Table1567[[#This Row],[Rank]]=20,11,IF(Table1567[[#This Row],[Rank]]=21,10,IF(Table1567[[#This Row],[Rank]]=22,9,IF(Table1567[[#This Row],[Rank]]=23,8,IF(Table1567[[#This Row],[Rank]]=24,7,IF(Table1567[[#This Row],[Rank]]=25,6,IF(Table1567[[#This Row],[Rank]]=26,5,IF(Table1567[[#This Row],[Rank]]=27,4,IF(Table1567[[#This Row],[Rank]]=28,3,IF(Table1567[[#This Row],[Rank]]=29,2,IF(Table1567[[#This Row],[Rank]]=30,1,0)))))))))))))))))))))))))))))))</f>
        <v/>
      </c>
      <c r="D35" s="4" t="str">
        <f>IF(Table1567[[#This Row],[Category]]="","",IF(Table1567[[#This Row],[Category]]="M",COUNTIF($I$2:$I35,"M"),IF(Table1567[[#This Row],[Category]]="F",COUNTIF($I$2:$I35,"F"),0)))</f>
        <v/>
      </c>
      <c r="E35" s="26"/>
      <c r="F35" s="48"/>
      <c r="G35" s="28"/>
      <c r="H35" s="28"/>
      <c r="I35" s="29"/>
      <c r="J35" s="63"/>
      <c r="K35" s="63"/>
      <c r="L35" s="63"/>
      <c r="M35" s="63"/>
    </row>
    <row r="36" spans="1:13" x14ac:dyDescent="0.3">
      <c r="A36" s="19">
        <f>Table1567[[#This Row],[Full Name]]</f>
        <v>0</v>
      </c>
      <c r="B36" s="21" t="str">
        <f>IF(Table1567[[#This Row],[Full Name]]="","",IF(IFERROR(IFERROR(VLOOKUP(Table1567[[#This Row],[Full Name]],'Mens League'!B:B,1,FALSE),VLOOKUP(Table1567[[#This Row],[Full Name]],'Women''s League'!B:B,1,FALSE)),"NEEDS ADDING")="NEEDS ADDING","NEEDS ADDING","OK"))</f>
        <v/>
      </c>
      <c r="C36" s="21" t="str">
        <f>IF(Table1567[[#This Row],[Position]]="","",IF(Table1567[[#This Row],[Rank]]=1,30,IF(Table1567[[#This Row],[Rank]]=2,29,IF(Table1567[[#This Row],[Rank]]=3,28,IF(Table1567[[#This Row],[Rank]]=4,27,IF(Table1567[[#This Row],[Rank]]=5,26,IF(Table1567[[#This Row],[Rank]]=6,25,IF(Table1567[[#This Row],[Rank]]=7,24,IF(Table1567[[#This Row],[Rank]]=8,23,IF(Table1567[[#This Row],[Rank]]=9,22,IF(Table1567[[#This Row],[Rank]]=10,21,IF(Table1567[[#This Row],[Rank]]=11,20,IF(Table1567[[#This Row],[Rank]]=12,19,IF(Table1567[[#This Row],[Rank]]=13,18,IF(Table1567[[#This Row],[Rank]]=14,17,IF(Table1567[[#This Row],[Rank]]=15,16,IF(Table1567[[#This Row],[Rank]]=16,15,IF(Table1567[[#This Row],[Rank]]=17,14,IF(Table1567[[#This Row],[Rank]]=18,13,IF(Table1567[[#This Row],[Rank]]=19,12,IF(Table1567[[#This Row],[Rank]]=20,11,IF(Table1567[[#This Row],[Rank]]=21,10,IF(Table1567[[#This Row],[Rank]]=22,9,IF(Table1567[[#This Row],[Rank]]=23,8,IF(Table1567[[#This Row],[Rank]]=24,7,IF(Table1567[[#This Row],[Rank]]=25,6,IF(Table1567[[#This Row],[Rank]]=26,5,IF(Table1567[[#This Row],[Rank]]=27,4,IF(Table1567[[#This Row],[Rank]]=28,3,IF(Table1567[[#This Row],[Rank]]=29,2,IF(Table1567[[#This Row],[Rank]]=30,1,0)))))))))))))))))))))))))))))))</f>
        <v/>
      </c>
      <c r="D36" s="4" t="str">
        <f>IF(Table1567[[#This Row],[Category]]="","",IF(Table1567[[#This Row],[Category]]="M",COUNTIF($I$2:$I36,"M"),IF(Table1567[[#This Row],[Category]]="F",COUNTIF($I$2:$I36,"F"),0)))</f>
        <v/>
      </c>
      <c r="E36" s="26"/>
      <c r="F36" s="48"/>
      <c r="G36" s="28"/>
      <c r="H36" s="28"/>
      <c r="I36" s="29"/>
      <c r="J36" s="63"/>
      <c r="K36" s="63"/>
      <c r="L36" s="63"/>
      <c r="M36" s="63"/>
    </row>
    <row r="37" spans="1:13" x14ac:dyDescent="0.3">
      <c r="A37" s="19">
        <f>Table1567[[#This Row],[Full Name]]</f>
        <v>0</v>
      </c>
      <c r="B37" s="21" t="str">
        <f>IF(Table1567[[#This Row],[Full Name]]="","",IF(IFERROR(IFERROR(VLOOKUP(Table1567[[#This Row],[Full Name]],'Mens League'!B:B,1,FALSE),VLOOKUP(Table1567[[#This Row],[Full Name]],'Women''s League'!B:B,1,FALSE)),"NEEDS ADDING")="NEEDS ADDING","NEEDS ADDING","OK"))</f>
        <v/>
      </c>
      <c r="C37" s="21" t="str">
        <f>IF(Table1567[[#This Row],[Position]]="","",IF(Table1567[[#This Row],[Rank]]=1,30,IF(Table1567[[#This Row],[Rank]]=2,29,IF(Table1567[[#This Row],[Rank]]=3,28,IF(Table1567[[#This Row],[Rank]]=4,27,IF(Table1567[[#This Row],[Rank]]=5,26,IF(Table1567[[#This Row],[Rank]]=6,25,IF(Table1567[[#This Row],[Rank]]=7,24,IF(Table1567[[#This Row],[Rank]]=8,23,IF(Table1567[[#This Row],[Rank]]=9,22,IF(Table1567[[#This Row],[Rank]]=10,21,IF(Table1567[[#This Row],[Rank]]=11,20,IF(Table1567[[#This Row],[Rank]]=12,19,IF(Table1567[[#This Row],[Rank]]=13,18,IF(Table1567[[#This Row],[Rank]]=14,17,IF(Table1567[[#This Row],[Rank]]=15,16,IF(Table1567[[#This Row],[Rank]]=16,15,IF(Table1567[[#This Row],[Rank]]=17,14,IF(Table1567[[#This Row],[Rank]]=18,13,IF(Table1567[[#This Row],[Rank]]=19,12,IF(Table1567[[#This Row],[Rank]]=20,11,IF(Table1567[[#This Row],[Rank]]=21,10,IF(Table1567[[#This Row],[Rank]]=22,9,IF(Table1567[[#This Row],[Rank]]=23,8,IF(Table1567[[#This Row],[Rank]]=24,7,IF(Table1567[[#This Row],[Rank]]=25,6,IF(Table1567[[#This Row],[Rank]]=26,5,IF(Table1567[[#This Row],[Rank]]=27,4,IF(Table1567[[#This Row],[Rank]]=28,3,IF(Table1567[[#This Row],[Rank]]=29,2,IF(Table1567[[#This Row],[Rank]]=30,1,0)))))))))))))))))))))))))))))))</f>
        <v/>
      </c>
      <c r="D37" s="4" t="str">
        <f>IF(Table1567[[#This Row],[Category]]="","",IF(Table1567[[#This Row],[Category]]="M",COUNTIF($I$2:$I37,"M"),IF(Table1567[[#This Row],[Category]]="F",COUNTIF($I$2:$I37,"F"),0)))</f>
        <v/>
      </c>
      <c r="E37" s="26"/>
      <c r="F37" s="48"/>
      <c r="G37" s="28"/>
      <c r="H37" s="28"/>
      <c r="I37" s="29"/>
      <c r="J37" s="63"/>
      <c r="K37" s="63"/>
      <c r="L37" s="63"/>
      <c r="M37" s="63"/>
    </row>
    <row r="38" spans="1:13" x14ac:dyDescent="0.3">
      <c r="A38" s="19">
        <f>Table1567[[#This Row],[Full Name]]</f>
        <v>0</v>
      </c>
      <c r="B38" s="21" t="str">
        <f>IF(Table1567[[#This Row],[Full Name]]="","",IF(IFERROR(IFERROR(VLOOKUP(Table1567[[#This Row],[Full Name]],'Mens League'!B:B,1,FALSE),VLOOKUP(Table1567[[#This Row],[Full Name]],'Women''s League'!B:B,1,FALSE)),"NEEDS ADDING")="NEEDS ADDING","NEEDS ADDING","OK"))</f>
        <v/>
      </c>
      <c r="C38" s="21" t="str">
        <f>IF(Table1567[[#This Row],[Position]]="","",IF(Table1567[[#This Row],[Rank]]=1,30,IF(Table1567[[#This Row],[Rank]]=2,29,IF(Table1567[[#This Row],[Rank]]=3,28,IF(Table1567[[#This Row],[Rank]]=4,27,IF(Table1567[[#This Row],[Rank]]=5,26,IF(Table1567[[#This Row],[Rank]]=6,25,IF(Table1567[[#This Row],[Rank]]=7,24,IF(Table1567[[#This Row],[Rank]]=8,23,IF(Table1567[[#This Row],[Rank]]=9,22,IF(Table1567[[#This Row],[Rank]]=10,21,IF(Table1567[[#This Row],[Rank]]=11,20,IF(Table1567[[#This Row],[Rank]]=12,19,IF(Table1567[[#This Row],[Rank]]=13,18,IF(Table1567[[#This Row],[Rank]]=14,17,IF(Table1567[[#This Row],[Rank]]=15,16,IF(Table1567[[#This Row],[Rank]]=16,15,IF(Table1567[[#This Row],[Rank]]=17,14,IF(Table1567[[#This Row],[Rank]]=18,13,IF(Table1567[[#This Row],[Rank]]=19,12,IF(Table1567[[#This Row],[Rank]]=20,11,IF(Table1567[[#This Row],[Rank]]=21,10,IF(Table1567[[#This Row],[Rank]]=22,9,IF(Table1567[[#This Row],[Rank]]=23,8,IF(Table1567[[#This Row],[Rank]]=24,7,IF(Table1567[[#This Row],[Rank]]=25,6,IF(Table1567[[#This Row],[Rank]]=26,5,IF(Table1567[[#This Row],[Rank]]=27,4,IF(Table1567[[#This Row],[Rank]]=28,3,IF(Table1567[[#This Row],[Rank]]=29,2,IF(Table1567[[#This Row],[Rank]]=30,1,0)))))))))))))))))))))))))))))))</f>
        <v/>
      </c>
      <c r="D38" s="4" t="str">
        <f>IF(Table1567[[#This Row],[Category]]="","",IF(Table1567[[#This Row],[Category]]="M",COUNTIF($I$2:$I38,"M"),IF(Table1567[[#This Row],[Category]]="F",COUNTIF($I$2:$I38,"F"),0)))</f>
        <v/>
      </c>
      <c r="E38" s="26"/>
      <c r="F38" s="48"/>
      <c r="G38" s="28"/>
      <c r="H38" s="28"/>
      <c r="I38" s="29"/>
      <c r="J38" s="63"/>
      <c r="K38" s="63"/>
      <c r="L38" s="63"/>
      <c r="M38" s="63"/>
    </row>
    <row r="39" spans="1:13" x14ac:dyDescent="0.3">
      <c r="A39" s="19">
        <f>Table1567[[#This Row],[Full Name]]</f>
        <v>0</v>
      </c>
      <c r="B39" s="21" t="str">
        <f>IF(Table1567[[#This Row],[Full Name]]="","",IF(IFERROR(IFERROR(VLOOKUP(Table1567[[#This Row],[Full Name]],'Mens League'!B:B,1,FALSE),VLOOKUP(Table1567[[#This Row],[Full Name]],'Women''s League'!B:B,1,FALSE)),"NEEDS ADDING")="NEEDS ADDING","NEEDS ADDING","OK"))</f>
        <v/>
      </c>
      <c r="C39" s="21" t="str">
        <f>IF(Table1567[[#This Row],[Position]]="","",IF(Table1567[[#This Row],[Rank]]=1,30,IF(Table1567[[#This Row],[Rank]]=2,29,IF(Table1567[[#This Row],[Rank]]=3,28,IF(Table1567[[#This Row],[Rank]]=4,27,IF(Table1567[[#This Row],[Rank]]=5,26,IF(Table1567[[#This Row],[Rank]]=6,25,IF(Table1567[[#This Row],[Rank]]=7,24,IF(Table1567[[#This Row],[Rank]]=8,23,IF(Table1567[[#This Row],[Rank]]=9,22,IF(Table1567[[#This Row],[Rank]]=10,21,IF(Table1567[[#This Row],[Rank]]=11,20,IF(Table1567[[#This Row],[Rank]]=12,19,IF(Table1567[[#This Row],[Rank]]=13,18,IF(Table1567[[#This Row],[Rank]]=14,17,IF(Table1567[[#This Row],[Rank]]=15,16,IF(Table1567[[#This Row],[Rank]]=16,15,IF(Table1567[[#This Row],[Rank]]=17,14,IF(Table1567[[#This Row],[Rank]]=18,13,IF(Table1567[[#This Row],[Rank]]=19,12,IF(Table1567[[#This Row],[Rank]]=20,11,IF(Table1567[[#This Row],[Rank]]=21,10,IF(Table1567[[#This Row],[Rank]]=22,9,IF(Table1567[[#This Row],[Rank]]=23,8,IF(Table1567[[#This Row],[Rank]]=24,7,IF(Table1567[[#This Row],[Rank]]=25,6,IF(Table1567[[#This Row],[Rank]]=26,5,IF(Table1567[[#This Row],[Rank]]=27,4,IF(Table1567[[#This Row],[Rank]]=28,3,IF(Table1567[[#This Row],[Rank]]=29,2,IF(Table1567[[#This Row],[Rank]]=30,1,0)))))))))))))))))))))))))))))))</f>
        <v/>
      </c>
      <c r="D39" s="4" t="str">
        <f>IF(Table1567[[#This Row],[Category]]="","",IF(Table1567[[#This Row],[Category]]="M",COUNTIF($I$2:$I39,"M"),IF(Table1567[[#This Row],[Category]]="F",COUNTIF($I$2:$I39,"F"),0)))</f>
        <v/>
      </c>
      <c r="E39" s="26"/>
      <c r="F39" s="48"/>
      <c r="G39" s="28"/>
      <c r="H39" s="28"/>
      <c r="I39" s="29"/>
      <c r="J39" s="63"/>
      <c r="K39" s="63"/>
      <c r="L39" s="63"/>
      <c r="M39" s="63"/>
    </row>
    <row r="40" spans="1:13" x14ac:dyDescent="0.3">
      <c r="A40" s="19">
        <f>Table1567[[#This Row],[Full Name]]</f>
        <v>0</v>
      </c>
      <c r="B40" s="21" t="str">
        <f>IF(Table1567[[#This Row],[Full Name]]="","",IF(IFERROR(IFERROR(VLOOKUP(Table1567[[#This Row],[Full Name]],'Mens League'!B:B,1,FALSE),VLOOKUP(Table1567[[#This Row],[Full Name]],'Women''s League'!B:B,1,FALSE)),"NEEDS ADDING")="NEEDS ADDING","NEEDS ADDING","OK"))</f>
        <v/>
      </c>
      <c r="C40" s="21" t="str">
        <f>IF(Table1567[[#This Row],[Position]]="","",IF(Table1567[[#This Row],[Rank]]=1,30,IF(Table1567[[#This Row],[Rank]]=2,29,IF(Table1567[[#This Row],[Rank]]=3,28,IF(Table1567[[#This Row],[Rank]]=4,27,IF(Table1567[[#This Row],[Rank]]=5,26,IF(Table1567[[#This Row],[Rank]]=6,25,IF(Table1567[[#This Row],[Rank]]=7,24,IF(Table1567[[#This Row],[Rank]]=8,23,IF(Table1567[[#This Row],[Rank]]=9,22,IF(Table1567[[#This Row],[Rank]]=10,21,IF(Table1567[[#This Row],[Rank]]=11,20,IF(Table1567[[#This Row],[Rank]]=12,19,IF(Table1567[[#This Row],[Rank]]=13,18,IF(Table1567[[#This Row],[Rank]]=14,17,IF(Table1567[[#This Row],[Rank]]=15,16,IF(Table1567[[#This Row],[Rank]]=16,15,IF(Table1567[[#This Row],[Rank]]=17,14,IF(Table1567[[#This Row],[Rank]]=18,13,IF(Table1567[[#This Row],[Rank]]=19,12,IF(Table1567[[#This Row],[Rank]]=20,11,IF(Table1567[[#This Row],[Rank]]=21,10,IF(Table1567[[#This Row],[Rank]]=22,9,IF(Table1567[[#This Row],[Rank]]=23,8,IF(Table1567[[#This Row],[Rank]]=24,7,IF(Table1567[[#This Row],[Rank]]=25,6,IF(Table1567[[#This Row],[Rank]]=26,5,IF(Table1567[[#This Row],[Rank]]=27,4,IF(Table1567[[#This Row],[Rank]]=28,3,IF(Table1567[[#This Row],[Rank]]=29,2,IF(Table1567[[#This Row],[Rank]]=30,1,0)))))))))))))))))))))))))))))))</f>
        <v/>
      </c>
      <c r="D40" s="4" t="str">
        <f>IF(Table1567[[#This Row],[Category]]="","",IF(Table1567[[#This Row],[Category]]="M",COUNTIF($I$2:$I40,"M"),IF(Table1567[[#This Row],[Category]]="F",COUNTIF($I$2:$I40,"F"),0)))</f>
        <v/>
      </c>
      <c r="E40" s="26"/>
      <c r="F40" s="48"/>
      <c r="G40" s="28"/>
      <c r="H40" s="28"/>
      <c r="I40" s="29"/>
      <c r="J40" s="63"/>
      <c r="K40" s="63"/>
      <c r="L40" s="63"/>
      <c r="M40" s="63"/>
    </row>
    <row r="41" spans="1:13" x14ac:dyDescent="0.3">
      <c r="A41" s="19">
        <f>Table1567[[#This Row],[Full Name]]</f>
        <v>0</v>
      </c>
      <c r="B41" s="21" t="str">
        <f>IF(Table1567[[#This Row],[Full Name]]="","",IF(IFERROR(IFERROR(VLOOKUP(Table1567[[#This Row],[Full Name]],'Mens League'!B:B,1,FALSE),VLOOKUP(Table1567[[#This Row],[Full Name]],'Women''s League'!B:B,1,FALSE)),"NEEDS ADDING")="NEEDS ADDING","NEEDS ADDING","OK"))</f>
        <v/>
      </c>
      <c r="C41" s="21" t="str">
        <f>IF(Table1567[[#This Row],[Position]]="","",IF(Table1567[[#This Row],[Rank]]=1,30,IF(Table1567[[#This Row],[Rank]]=2,29,IF(Table1567[[#This Row],[Rank]]=3,28,IF(Table1567[[#This Row],[Rank]]=4,27,IF(Table1567[[#This Row],[Rank]]=5,26,IF(Table1567[[#This Row],[Rank]]=6,25,IF(Table1567[[#This Row],[Rank]]=7,24,IF(Table1567[[#This Row],[Rank]]=8,23,IF(Table1567[[#This Row],[Rank]]=9,22,IF(Table1567[[#This Row],[Rank]]=10,21,IF(Table1567[[#This Row],[Rank]]=11,20,IF(Table1567[[#This Row],[Rank]]=12,19,IF(Table1567[[#This Row],[Rank]]=13,18,IF(Table1567[[#This Row],[Rank]]=14,17,IF(Table1567[[#This Row],[Rank]]=15,16,IF(Table1567[[#This Row],[Rank]]=16,15,IF(Table1567[[#This Row],[Rank]]=17,14,IF(Table1567[[#This Row],[Rank]]=18,13,IF(Table1567[[#This Row],[Rank]]=19,12,IF(Table1567[[#This Row],[Rank]]=20,11,IF(Table1567[[#This Row],[Rank]]=21,10,IF(Table1567[[#This Row],[Rank]]=22,9,IF(Table1567[[#This Row],[Rank]]=23,8,IF(Table1567[[#This Row],[Rank]]=24,7,IF(Table1567[[#This Row],[Rank]]=25,6,IF(Table1567[[#This Row],[Rank]]=26,5,IF(Table1567[[#This Row],[Rank]]=27,4,IF(Table1567[[#This Row],[Rank]]=28,3,IF(Table1567[[#This Row],[Rank]]=29,2,IF(Table1567[[#This Row],[Rank]]=30,1,0)))))))))))))))))))))))))))))))</f>
        <v/>
      </c>
      <c r="D41" s="4" t="str">
        <f>IF(Table1567[[#This Row],[Category]]="","",IF(Table1567[[#This Row],[Category]]="M",COUNTIF($I$2:$I41,"M"),IF(Table1567[[#This Row],[Category]]="F",COUNTIF($I$2:$I41,"F"),0)))</f>
        <v/>
      </c>
      <c r="E41" s="26"/>
      <c r="F41" s="48"/>
      <c r="G41" s="28"/>
      <c r="H41" s="28"/>
      <c r="I41" s="29"/>
      <c r="J41" s="63"/>
      <c r="K41" s="63"/>
      <c r="L41" s="63"/>
      <c r="M41" s="63"/>
    </row>
    <row r="42" spans="1:13" x14ac:dyDescent="0.3">
      <c r="A42" s="19">
        <f>Table1567[[#This Row],[Full Name]]</f>
        <v>0</v>
      </c>
      <c r="B42" s="21" t="str">
        <f>IF(Table1567[[#This Row],[Full Name]]="","",IF(IFERROR(IFERROR(VLOOKUP(Table1567[[#This Row],[Full Name]],'Mens League'!B:B,1,FALSE),VLOOKUP(Table1567[[#This Row],[Full Name]],'Women''s League'!B:B,1,FALSE)),"NEEDS ADDING")="NEEDS ADDING","NEEDS ADDING","OK"))</f>
        <v/>
      </c>
      <c r="C42" s="21" t="str">
        <f>IF(Table1567[[#This Row],[Position]]="","",IF(Table1567[[#This Row],[Rank]]=1,30,IF(Table1567[[#This Row],[Rank]]=2,29,IF(Table1567[[#This Row],[Rank]]=3,28,IF(Table1567[[#This Row],[Rank]]=4,27,IF(Table1567[[#This Row],[Rank]]=5,26,IF(Table1567[[#This Row],[Rank]]=6,25,IF(Table1567[[#This Row],[Rank]]=7,24,IF(Table1567[[#This Row],[Rank]]=8,23,IF(Table1567[[#This Row],[Rank]]=9,22,IF(Table1567[[#This Row],[Rank]]=10,21,IF(Table1567[[#This Row],[Rank]]=11,20,IF(Table1567[[#This Row],[Rank]]=12,19,IF(Table1567[[#This Row],[Rank]]=13,18,IF(Table1567[[#This Row],[Rank]]=14,17,IF(Table1567[[#This Row],[Rank]]=15,16,IF(Table1567[[#This Row],[Rank]]=16,15,IF(Table1567[[#This Row],[Rank]]=17,14,IF(Table1567[[#This Row],[Rank]]=18,13,IF(Table1567[[#This Row],[Rank]]=19,12,IF(Table1567[[#This Row],[Rank]]=20,11,IF(Table1567[[#This Row],[Rank]]=21,10,IF(Table1567[[#This Row],[Rank]]=22,9,IF(Table1567[[#This Row],[Rank]]=23,8,IF(Table1567[[#This Row],[Rank]]=24,7,IF(Table1567[[#This Row],[Rank]]=25,6,IF(Table1567[[#This Row],[Rank]]=26,5,IF(Table1567[[#This Row],[Rank]]=27,4,IF(Table1567[[#This Row],[Rank]]=28,3,IF(Table1567[[#This Row],[Rank]]=29,2,IF(Table1567[[#This Row],[Rank]]=30,1,0)))))))))))))))))))))))))))))))</f>
        <v/>
      </c>
      <c r="D42" s="4" t="str">
        <f>IF(Table1567[[#This Row],[Category]]="","",IF(Table1567[[#This Row],[Category]]="M",COUNTIF($I$2:$I42,"M"),IF(Table1567[[#This Row],[Category]]="F",COUNTIF($I$2:$I42,"F"),0)))</f>
        <v/>
      </c>
      <c r="E42" s="26"/>
      <c r="F42" s="48"/>
      <c r="G42" s="28"/>
      <c r="H42" s="28"/>
      <c r="I42" s="29"/>
      <c r="J42" s="63"/>
      <c r="K42" s="63"/>
      <c r="L42" s="63"/>
      <c r="M42" s="63"/>
    </row>
    <row r="43" spans="1:13" x14ac:dyDescent="0.3">
      <c r="A43" s="19">
        <f>Table1567[[#This Row],[Full Name]]</f>
        <v>0</v>
      </c>
      <c r="B43" s="21" t="str">
        <f>IF(Table1567[[#This Row],[Full Name]]="","",IF(IFERROR(IFERROR(VLOOKUP(Table1567[[#This Row],[Full Name]],'Mens League'!B:B,1,FALSE),VLOOKUP(Table1567[[#This Row],[Full Name]],'Women''s League'!B:B,1,FALSE)),"NEEDS ADDING")="NEEDS ADDING","NEEDS ADDING","OK"))</f>
        <v/>
      </c>
      <c r="C43" s="21" t="str">
        <f>IF(Table1567[[#This Row],[Position]]="","",IF(Table1567[[#This Row],[Rank]]=1,30,IF(Table1567[[#This Row],[Rank]]=2,29,IF(Table1567[[#This Row],[Rank]]=3,28,IF(Table1567[[#This Row],[Rank]]=4,27,IF(Table1567[[#This Row],[Rank]]=5,26,IF(Table1567[[#This Row],[Rank]]=6,25,IF(Table1567[[#This Row],[Rank]]=7,24,IF(Table1567[[#This Row],[Rank]]=8,23,IF(Table1567[[#This Row],[Rank]]=9,22,IF(Table1567[[#This Row],[Rank]]=10,21,IF(Table1567[[#This Row],[Rank]]=11,20,IF(Table1567[[#This Row],[Rank]]=12,19,IF(Table1567[[#This Row],[Rank]]=13,18,IF(Table1567[[#This Row],[Rank]]=14,17,IF(Table1567[[#This Row],[Rank]]=15,16,IF(Table1567[[#This Row],[Rank]]=16,15,IF(Table1567[[#This Row],[Rank]]=17,14,IF(Table1567[[#This Row],[Rank]]=18,13,IF(Table1567[[#This Row],[Rank]]=19,12,IF(Table1567[[#This Row],[Rank]]=20,11,IF(Table1567[[#This Row],[Rank]]=21,10,IF(Table1567[[#This Row],[Rank]]=22,9,IF(Table1567[[#This Row],[Rank]]=23,8,IF(Table1567[[#This Row],[Rank]]=24,7,IF(Table1567[[#This Row],[Rank]]=25,6,IF(Table1567[[#This Row],[Rank]]=26,5,IF(Table1567[[#This Row],[Rank]]=27,4,IF(Table1567[[#This Row],[Rank]]=28,3,IF(Table1567[[#This Row],[Rank]]=29,2,IF(Table1567[[#This Row],[Rank]]=30,1,0)))))))))))))))))))))))))))))))</f>
        <v/>
      </c>
      <c r="D43" s="4" t="str">
        <f>IF(Table1567[[#This Row],[Category]]="","",IF(Table1567[[#This Row],[Category]]="M",COUNTIF($I$2:$I43,"M"),IF(Table1567[[#This Row],[Category]]="F",COUNTIF($I$2:$I43,"F"),0)))</f>
        <v/>
      </c>
      <c r="E43" s="26"/>
      <c r="F43" s="48"/>
      <c r="G43" s="28"/>
      <c r="H43" s="28"/>
      <c r="I43" s="29"/>
      <c r="J43" s="63"/>
      <c r="K43" s="63"/>
      <c r="L43" s="63"/>
      <c r="M43" s="63"/>
    </row>
    <row r="44" spans="1:13" x14ac:dyDescent="0.3">
      <c r="A44" s="19">
        <f>Table1567[[#This Row],[Full Name]]</f>
        <v>0</v>
      </c>
      <c r="B44" s="21" t="str">
        <f>IF(Table1567[[#This Row],[Full Name]]="","",IF(IFERROR(IFERROR(VLOOKUP(Table1567[[#This Row],[Full Name]],'Mens League'!B:B,1,FALSE),VLOOKUP(Table1567[[#This Row],[Full Name]],'Women''s League'!B:B,1,FALSE)),"NEEDS ADDING")="NEEDS ADDING","NEEDS ADDING","OK"))</f>
        <v/>
      </c>
      <c r="C44" s="21" t="str">
        <f>IF(Table1567[[#This Row],[Position]]="","",IF(Table1567[[#This Row],[Rank]]=1,30,IF(Table1567[[#This Row],[Rank]]=2,29,IF(Table1567[[#This Row],[Rank]]=3,28,IF(Table1567[[#This Row],[Rank]]=4,27,IF(Table1567[[#This Row],[Rank]]=5,26,IF(Table1567[[#This Row],[Rank]]=6,25,IF(Table1567[[#This Row],[Rank]]=7,24,IF(Table1567[[#This Row],[Rank]]=8,23,IF(Table1567[[#This Row],[Rank]]=9,22,IF(Table1567[[#This Row],[Rank]]=10,21,IF(Table1567[[#This Row],[Rank]]=11,20,IF(Table1567[[#This Row],[Rank]]=12,19,IF(Table1567[[#This Row],[Rank]]=13,18,IF(Table1567[[#This Row],[Rank]]=14,17,IF(Table1567[[#This Row],[Rank]]=15,16,IF(Table1567[[#This Row],[Rank]]=16,15,IF(Table1567[[#This Row],[Rank]]=17,14,IF(Table1567[[#This Row],[Rank]]=18,13,IF(Table1567[[#This Row],[Rank]]=19,12,IF(Table1567[[#This Row],[Rank]]=20,11,IF(Table1567[[#This Row],[Rank]]=21,10,IF(Table1567[[#This Row],[Rank]]=22,9,IF(Table1567[[#This Row],[Rank]]=23,8,IF(Table1567[[#This Row],[Rank]]=24,7,IF(Table1567[[#This Row],[Rank]]=25,6,IF(Table1567[[#This Row],[Rank]]=26,5,IF(Table1567[[#This Row],[Rank]]=27,4,IF(Table1567[[#This Row],[Rank]]=28,3,IF(Table1567[[#This Row],[Rank]]=29,2,IF(Table1567[[#This Row],[Rank]]=30,1,0)))))))))))))))))))))))))))))))</f>
        <v/>
      </c>
      <c r="D44" s="4" t="str">
        <f>IF(Table1567[[#This Row],[Category]]="","",IF(Table1567[[#This Row],[Category]]="M",COUNTIF($I$2:$I44,"M"),IF(Table1567[[#This Row],[Category]]="F",COUNTIF($I$2:$I44,"F"),0)))</f>
        <v/>
      </c>
      <c r="E44" s="26"/>
      <c r="F44" s="48"/>
      <c r="G44" s="28"/>
      <c r="H44" s="28"/>
      <c r="I44" s="29"/>
      <c r="J44" s="63"/>
      <c r="K44" s="63"/>
      <c r="L44" s="63"/>
      <c r="M44" s="63"/>
    </row>
    <row r="45" spans="1:13" x14ac:dyDescent="0.3">
      <c r="A45" s="19">
        <f>Table1567[[#This Row],[Full Name]]</f>
        <v>0</v>
      </c>
      <c r="B45" s="21" t="str">
        <f>IF(Table1567[[#This Row],[Full Name]]="","",IF(IFERROR(IFERROR(VLOOKUP(Table1567[[#This Row],[Full Name]],'Mens League'!B:B,1,FALSE),VLOOKUP(Table1567[[#This Row],[Full Name]],'Women''s League'!B:B,1,FALSE)),"NEEDS ADDING")="NEEDS ADDING","NEEDS ADDING","OK"))</f>
        <v/>
      </c>
      <c r="C45" s="21" t="str">
        <f>IF(Table1567[[#This Row],[Position]]="","",IF(Table1567[[#This Row],[Rank]]=1,30,IF(Table1567[[#This Row],[Rank]]=2,29,IF(Table1567[[#This Row],[Rank]]=3,28,IF(Table1567[[#This Row],[Rank]]=4,27,IF(Table1567[[#This Row],[Rank]]=5,26,IF(Table1567[[#This Row],[Rank]]=6,25,IF(Table1567[[#This Row],[Rank]]=7,24,IF(Table1567[[#This Row],[Rank]]=8,23,IF(Table1567[[#This Row],[Rank]]=9,22,IF(Table1567[[#This Row],[Rank]]=10,21,IF(Table1567[[#This Row],[Rank]]=11,20,IF(Table1567[[#This Row],[Rank]]=12,19,IF(Table1567[[#This Row],[Rank]]=13,18,IF(Table1567[[#This Row],[Rank]]=14,17,IF(Table1567[[#This Row],[Rank]]=15,16,IF(Table1567[[#This Row],[Rank]]=16,15,IF(Table1567[[#This Row],[Rank]]=17,14,IF(Table1567[[#This Row],[Rank]]=18,13,IF(Table1567[[#This Row],[Rank]]=19,12,IF(Table1567[[#This Row],[Rank]]=20,11,IF(Table1567[[#This Row],[Rank]]=21,10,IF(Table1567[[#This Row],[Rank]]=22,9,IF(Table1567[[#This Row],[Rank]]=23,8,IF(Table1567[[#This Row],[Rank]]=24,7,IF(Table1567[[#This Row],[Rank]]=25,6,IF(Table1567[[#This Row],[Rank]]=26,5,IF(Table1567[[#This Row],[Rank]]=27,4,IF(Table1567[[#This Row],[Rank]]=28,3,IF(Table1567[[#This Row],[Rank]]=29,2,IF(Table1567[[#This Row],[Rank]]=30,1,0)))))))))))))))))))))))))))))))</f>
        <v/>
      </c>
      <c r="D45" s="4" t="str">
        <f>IF(Table1567[[#This Row],[Category]]="","",IF(Table1567[[#This Row],[Category]]="M",COUNTIF($I$2:$I45,"M"),IF(Table1567[[#This Row],[Category]]="F",COUNTIF($I$2:$I45,"F"),0)))</f>
        <v/>
      </c>
      <c r="E45" s="26"/>
      <c r="F45" s="48"/>
      <c r="G45" s="28"/>
      <c r="H45" s="28"/>
      <c r="I45" s="29"/>
      <c r="J45" s="63"/>
      <c r="K45" s="63"/>
      <c r="L45" s="63"/>
      <c r="M45" s="63"/>
    </row>
    <row r="46" spans="1:13" x14ac:dyDescent="0.3">
      <c r="A46" s="19">
        <f>Table1567[[#This Row],[Full Name]]</f>
        <v>0</v>
      </c>
      <c r="B46" s="21" t="str">
        <f>IF(Table1567[[#This Row],[Full Name]]="","",IF(IFERROR(IFERROR(VLOOKUP(Table1567[[#This Row],[Full Name]],'Mens League'!B:B,1,FALSE),VLOOKUP(Table1567[[#This Row],[Full Name]],'Women''s League'!B:B,1,FALSE)),"NEEDS ADDING")="NEEDS ADDING","NEEDS ADDING","OK"))</f>
        <v/>
      </c>
      <c r="C46" s="21" t="str">
        <f>IF(Table1567[[#This Row],[Position]]="","",IF(Table1567[[#This Row],[Rank]]=1,30,IF(Table1567[[#This Row],[Rank]]=2,29,IF(Table1567[[#This Row],[Rank]]=3,28,IF(Table1567[[#This Row],[Rank]]=4,27,IF(Table1567[[#This Row],[Rank]]=5,26,IF(Table1567[[#This Row],[Rank]]=6,25,IF(Table1567[[#This Row],[Rank]]=7,24,IF(Table1567[[#This Row],[Rank]]=8,23,IF(Table1567[[#This Row],[Rank]]=9,22,IF(Table1567[[#This Row],[Rank]]=10,21,IF(Table1567[[#This Row],[Rank]]=11,20,IF(Table1567[[#This Row],[Rank]]=12,19,IF(Table1567[[#This Row],[Rank]]=13,18,IF(Table1567[[#This Row],[Rank]]=14,17,IF(Table1567[[#This Row],[Rank]]=15,16,IF(Table1567[[#This Row],[Rank]]=16,15,IF(Table1567[[#This Row],[Rank]]=17,14,IF(Table1567[[#This Row],[Rank]]=18,13,IF(Table1567[[#This Row],[Rank]]=19,12,IF(Table1567[[#This Row],[Rank]]=20,11,IF(Table1567[[#This Row],[Rank]]=21,10,IF(Table1567[[#This Row],[Rank]]=22,9,IF(Table1567[[#This Row],[Rank]]=23,8,IF(Table1567[[#This Row],[Rank]]=24,7,IF(Table1567[[#This Row],[Rank]]=25,6,IF(Table1567[[#This Row],[Rank]]=26,5,IF(Table1567[[#This Row],[Rank]]=27,4,IF(Table1567[[#This Row],[Rank]]=28,3,IF(Table1567[[#This Row],[Rank]]=29,2,IF(Table1567[[#This Row],[Rank]]=30,1,0)))))))))))))))))))))))))))))))</f>
        <v/>
      </c>
      <c r="D46" s="4" t="str">
        <f>IF(Table1567[[#This Row],[Category]]="","",IF(Table1567[[#This Row],[Category]]="M",COUNTIF($I$2:$I46,"M"),IF(Table1567[[#This Row],[Category]]="F",COUNTIF($I$2:$I46,"F"),0)))</f>
        <v/>
      </c>
      <c r="E46" s="26"/>
      <c r="F46" s="48"/>
      <c r="G46" s="28"/>
      <c r="H46" s="28"/>
      <c r="I46" s="29"/>
      <c r="J46" s="63"/>
      <c r="K46" s="63"/>
      <c r="L46" s="63"/>
      <c r="M46" s="63"/>
    </row>
    <row r="47" spans="1:13" x14ac:dyDescent="0.3">
      <c r="A47" s="19">
        <f>Table1567[[#This Row],[Full Name]]</f>
        <v>0</v>
      </c>
      <c r="B47" s="21" t="str">
        <f>IF(Table1567[[#This Row],[Full Name]]="","",IF(IFERROR(IFERROR(VLOOKUP(Table1567[[#This Row],[Full Name]],'Mens League'!B:B,1,FALSE),VLOOKUP(Table1567[[#This Row],[Full Name]],'Women''s League'!B:B,1,FALSE)),"NEEDS ADDING")="NEEDS ADDING","NEEDS ADDING","OK"))</f>
        <v/>
      </c>
      <c r="C47" s="21" t="str">
        <f>IF(Table1567[[#This Row],[Position]]="","",IF(Table1567[[#This Row],[Rank]]=1,30,IF(Table1567[[#This Row],[Rank]]=2,29,IF(Table1567[[#This Row],[Rank]]=3,28,IF(Table1567[[#This Row],[Rank]]=4,27,IF(Table1567[[#This Row],[Rank]]=5,26,IF(Table1567[[#This Row],[Rank]]=6,25,IF(Table1567[[#This Row],[Rank]]=7,24,IF(Table1567[[#This Row],[Rank]]=8,23,IF(Table1567[[#This Row],[Rank]]=9,22,IF(Table1567[[#This Row],[Rank]]=10,21,IF(Table1567[[#This Row],[Rank]]=11,20,IF(Table1567[[#This Row],[Rank]]=12,19,IF(Table1567[[#This Row],[Rank]]=13,18,IF(Table1567[[#This Row],[Rank]]=14,17,IF(Table1567[[#This Row],[Rank]]=15,16,IF(Table1567[[#This Row],[Rank]]=16,15,IF(Table1567[[#This Row],[Rank]]=17,14,IF(Table1567[[#This Row],[Rank]]=18,13,IF(Table1567[[#This Row],[Rank]]=19,12,IF(Table1567[[#This Row],[Rank]]=20,11,IF(Table1567[[#This Row],[Rank]]=21,10,IF(Table1567[[#This Row],[Rank]]=22,9,IF(Table1567[[#This Row],[Rank]]=23,8,IF(Table1567[[#This Row],[Rank]]=24,7,IF(Table1567[[#This Row],[Rank]]=25,6,IF(Table1567[[#This Row],[Rank]]=26,5,IF(Table1567[[#This Row],[Rank]]=27,4,IF(Table1567[[#This Row],[Rank]]=28,3,IF(Table1567[[#This Row],[Rank]]=29,2,IF(Table1567[[#This Row],[Rank]]=30,1,0)))))))))))))))))))))))))))))))</f>
        <v/>
      </c>
      <c r="D47" s="4" t="str">
        <f>IF(Table1567[[#This Row],[Category]]="","",IF(Table1567[[#This Row],[Category]]="M",COUNTIF($I$2:$I47,"M"),IF(Table1567[[#This Row],[Category]]="F",COUNTIF($I$2:$I47,"F"),0)))</f>
        <v/>
      </c>
      <c r="E47" s="26"/>
      <c r="F47" s="48"/>
      <c r="G47" s="28"/>
      <c r="H47" s="28"/>
      <c r="I47" s="29"/>
      <c r="J47" s="63"/>
      <c r="K47" s="63"/>
      <c r="L47" s="63"/>
      <c r="M47" s="63"/>
    </row>
    <row r="48" spans="1:13" x14ac:dyDescent="0.3">
      <c r="A48" s="19">
        <f>Table1567[[#This Row],[Full Name]]</f>
        <v>0</v>
      </c>
      <c r="B48" s="21" t="str">
        <f>IF(Table1567[[#This Row],[Full Name]]="","",IF(IFERROR(IFERROR(VLOOKUP(Table1567[[#This Row],[Full Name]],'Mens League'!B:B,1,FALSE),VLOOKUP(Table1567[[#This Row],[Full Name]],'Women''s League'!B:B,1,FALSE)),"NEEDS ADDING")="NEEDS ADDING","NEEDS ADDING","OK"))</f>
        <v/>
      </c>
      <c r="C48" s="21" t="str">
        <f>IF(Table1567[[#This Row],[Position]]="","",IF(Table1567[[#This Row],[Rank]]=1,30,IF(Table1567[[#This Row],[Rank]]=2,29,IF(Table1567[[#This Row],[Rank]]=3,28,IF(Table1567[[#This Row],[Rank]]=4,27,IF(Table1567[[#This Row],[Rank]]=5,26,IF(Table1567[[#This Row],[Rank]]=6,25,IF(Table1567[[#This Row],[Rank]]=7,24,IF(Table1567[[#This Row],[Rank]]=8,23,IF(Table1567[[#This Row],[Rank]]=9,22,IF(Table1567[[#This Row],[Rank]]=10,21,IF(Table1567[[#This Row],[Rank]]=11,20,IF(Table1567[[#This Row],[Rank]]=12,19,IF(Table1567[[#This Row],[Rank]]=13,18,IF(Table1567[[#This Row],[Rank]]=14,17,IF(Table1567[[#This Row],[Rank]]=15,16,IF(Table1567[[#This Row],[Rank]]=16,15,IF(Table1567[[#This Row],[Rank]]=17,14,IF(Table1567[[#This Row],[Rank]]=18,13,IF(Table1567[[#This Row],[Rank]]=19,12,IF(Table1567[[#This Row],[Rank]]=20,11,IF(Table1567[[#This Row],[Rank]]=21,10,IF(Table1567[[#This Row],[Rank]]=22,9,IF(Table1567[[#This Row],[Rank]]=23,8,IF(Table1567[[#This Row],[Rank]]=24,7,IF(Table1567[[#This Row],[Rank]]=25,6,IF(Table1567[[#This Row],[Rank]]=26,5,IF(Table1567[[#This Row],[Rank]]=27,4,IF(Table1567[[#This Row],[Rank]]=28,3,IF(Table1567[[#This Row],[Rank]]=29,2,IF(Table1567[[#This Row],[Rank]]=30,1,0)))))))))))))))))))))))))))))))</f>
        <v/>
      </c>
      <c r="D48" s="4" t="str">
        <f>IF(Table1567[[#This Row],[Category]]="","",IF(Table1567[[#This Row],[Category]]="M",COUNTIF($I$2:$I48,"M"),IF(Table1567[[#This Row],[Category]]="F",COUNTIF($I$2:$I48,"F"),0)))</f>
        <v/>
      </c>
      <c r="E48" s="26"/>
      <c r="F48" s="48"/>
      <c r="G48" s="28"/>
      <c r="H48" s="28"/>
      <c r="I48" s="29"/>
      <c r="J48" s="63"/>
      <c r="K48" s="63"/>
      <c r="L48" s="63"/>
      <c r="M48" s="63"/>
    </row>
    <row r="49" spans="1:13" x14ac:dyDescent="0.3">
      <c r="A49" s="19">
        <f>Table1567[[#This Row],[Full Name]]</f>
        <v>0</v>
      </c>
      <c r="B49" s="21" t="str">
        <f>IF(Table1567[[#This Row],[Full Name]]="","",IF(IFERROR(IFERROR(VLOOKUP(Table1567[[#This Row],[Full Name]],'Mens League'!B:B,1,FALSE),VLOOKUP(Table1567[[#This Row],[Full Name]],'Women''s League'!B:B,1,FALSE)),"NEEDS ADDING")="NEEDS ADDING","NEEDS ADDING","OK"))</f>
        <v/>
      </c>
      <c r="C49" s="21" t="str">
        <f>IF(Table1567[[#This Row],[Position]]="","",IF(Table1567[[#This Row],[Rank]]=1,30,IF(Table1567[[#This Row],[Rank]]=2,29,IF(Table1567[[#This Row],[Rank]]=3,28,IF(Table1567[[#This Row],[Rank]]=4,27,IF(Table1567[[#This Row],[Rank]]=5,26,IF(Table1567[[#This Row],[Rank]]=6,25,IF(Table1567[[#This Row],[Rank]]=7,24,IF(Table1567[[#This Row],[Rank]]=8,23,IF(Table1567[[#This Row],[Rank]]=9,22,IF(Table1567[[#This Row],[Rank]]=10,21,IF(Table1567[[#This Row],[Rank]]=11,20,IF(Table1567[[#This Row],[Rank]]=12,19,IF(Table1567[[#This Row],[Rank]]=13,18,IF(Table1567[[#This Row],[Rank]]=14,17,IF(Table1567[[#This Row],[Rank]]=15,16,IF(Table1567[[#This Row],[Rank]]=16,15,IF(Table1567[[#This Row],[Rank]]=17,14,IF(Table1567[[#This Row],[Rank]]=18,13,IF(Table1567[[#This Row],[Rank]]=19,12,IF(Table1567[[#This Row],[Rank]]=20,11,IF(Table1567[[#This Row],[Rank]]=21,10,IF(Table1567[[#This Row],[Rank]]=22,9,IF(Table1567[[#This Row],[Rank]]=23,8,IF(Table1567[[#This Row],[Rank]]=24,7,IF(Table1567[[#This Row],[Rank]]=25,6,IF(Table1567[[#This Row],[Rank]]=26,5,IF(Table1567[[#This Row],[Rank]]=27,4,IF(Table1567[[#This Row],[Rank]]=28,3,IF(Table1567[[#This Row],[Rank]]=29,2,IF(Table1567[[#This Row],[Rank]]=30,1,0)))))))))))))))))))))))))))))))</f>
        <v/>
      </c>
      <c r="D49" s="4" t="str">
        <f>IF(Table1567[[#This Row],[Category]]="","",IF(Table1567[[#This Row],[Category]]="M",COUNTIF($I$2:$I49,"M"),IF(Table1567[[#This Row],[Category]]="F",COUNTIF($I$2:$I49,"F"),0)))</f>
        <v/>
      </c>
      <c r="E49" s="26"/>
      <c r="F49" s="48"/>
      <c r="G49" s="28"/>
      <c r="H49" s="28"/>
      <c r="I49" s="29"/>
      <c r="J49" s="63"/>
      <c r="K49" s="63"/>
      <c r="L49" s="63"/>
      <c r="M49" s="63"/>
    </row>
  </sheetData>
  <phoneticPr fontId="5" type="noConversion"/>
  <conditionalFormatting sqref="B2:B49">
    <cfRule type="containsText" dxfId="41" priority="1" operator="containsText" text="OK">
      <formula>NOT(ISERROR(SEARCH("OK",B2)))</formula>
    </cfRule>
    <cfRule type="containsText" dxfId="40" priority="2" operator="containsText" text="NEEDS ADDING">
      <formula>NOT(ISERROR(SEARCH("NEEDS ADDING",B2)))</formula>
    </cfRule>
  </conditionalFormatting>
  <pageMargins left="0.7" right="0.7" top="0.75" bottom="0.75" header="0.3" footer="0.3"/>
  <pageSetup paperSize="9" orientation="portrait" horizontalDpi="4294967293" verticalDpi="0" r:id="rId1"/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718184-81AD-481E-B78B-96DF2D75C4A5}">
  <sheetPr>
    <tabColor rgb="FF00B0F0"/>
  </sheetPr>
  <dimension ref="A1:M49"/>
  <sheetViews>
    <sheetView topLeftCell="B1" workbookViewId="0">
      <selection activeCell="G70" sqref="G70"/>
    </sheetView>
  </sheetViews>
  <sheetFormatPr defaultRowHeight="14.4" x14ac:dyDescent="0.3"/>
  <cols>
    <col min="1" max="1" width="23.33203125" hidden="1" customWidth="1"/>
    <col min="2" max="2" width="23.33203125" customWidth="1"/>
    <col min="3" max="4" width="13.6640625" customWidth="1"/>
    <col min="5" max="5" width="16" bestFit="1" customWidth="1"/>
    <col min="6" max="6" width="12.109375" style="13" bestFit="1" customWidth="1"/>
    <col min="7" max="7" width="12" bestFit="1" customWidth="1"/>
    <col min="8" max="8" width="23.33203125" bestFit="1" customWidth="1"/>
    <col min="9" max="9" width="17.33203125" bestFit="1" customWidth="1"/>
  </cols>
  <sheetData>
    <row r="1" spans="1:13" ht="33.6" x14ac:dyDescent="0.3">
      <c r="A1" s="14" t="s">
        <v>17</v>
      </c>
      <c r="B1" s="14" t="s">
        <v>84</v>
      </c>
      <c r="C1" s="14" t="s">
        <v>22</v>
      </c>
      <c r="D1" s="14" t="s">
        <v>83</v>
      </c>
      <c r="E1" s="15" t="s">
        <v>18</v>
      </c>
      <c r="F1" s="16" t="s">
        <v>24</v>
      </c>
      <c r="G1" s="15" t="s">
        <v>23</v>
      </c>
      <c r="H1" s="15" t="s">
        <v>0</v>
      </c>
      <c r="I1" s="17" t="s">
        <v>25</v>
      </c>
      <c r="J1" s="64" t="s">
        <v>161</v>
      </c>
      <c r="K1" s="64" t="s">
        <v>162</v>
      </c>
      <c r="L1" s="64" t="s">
        <v>163</v>
      </c>
      <c r="M1" s="64" t="s">
        <v>164</v>
      </c>
    </row>
    <row r="2" spans="1:13" x14ac:dyDescent="0.3">
      <c r="A2" s="18">
        <f>Table156729[[#This Row],[Full Name]]</f>
        <v>0</v>
      </c>
      <c r="B2" s="20" t="str">
        <f>IF(Table156729[[#This Row],[Full Name]]="","",IF(IFERROR(IFERROR(VLOOKUP(Table156729[[#This Row],[Full Name]],'Mens League'!B:B,1,FALSE),VLOOKUP(Table156729[[#This Row],[Full Name]],'Women''s League'!B:B,1,FALSE)),"NEEDS ADDING")="NEEDS ADDING","NEEDS ADDING","OK"))</f>
        <v/>
      </c>
      <c r="C2" s="20" t="str">
        <f>IF(Table156729[[#This Row],[Position]]="","",IF(Table156729[[#This Row],[Rank]]=1,30,IF(Table156729[[#This Row],[Rank]]=2,29,IF(Table156729[[#This Row],[Rank]]=3,28,IF(Table156729[[#This Row],[Rank]]=4,27,IF(Table156729[[#This Row],[Rank]]=5,26,IF(Table156729[[#This Row],[Rank]]=6,25,IF(Table156729[[#This Row],[Rank]]=7,24,IF(Table156729[[#This Row],[Rank]]=8,23,IF(Table156729[[#This Row],[Rank]]=9,22,IF(Table156729[[#This Row],[Rank]]=10,21,IF(Table156729[[#This Row],[Rank]]=11,20,IF(Table156729[[#This Row],[Rank]]=12,19,IF(Table156729[[#This Row],[Rank]]=13,18,IF(Table156729[[#This Row],[Rank]]=14,17,IF(Table156729[[#This Row],[Rank]]=15,16,IF(Table156729[[#This Row],[Rank]]=16,15,IF(Table156729[[#This Row],[Rank]]=17,14,IF(Table156729[[#This Row],[Rank]]=18,13,IF(Table156729[[#This Row],[Rank]]=19,12,IF(Table156729[[#This Row],[Rank]]=20,11,IF(Table156729[[#This Row],[Rank]]=21,10,IF(Table156729[[#This Row],[Rank]]=22,9,IF(Table156729[[#This Row],[Rank]]=23,8,IF(Table156729[[#This Row],[Rank]]=24,7,IF(Table156729[[#This Row],[Rank]]=25,6,IF(Table156729[[#This Row],[Rank]]=26,5,IF(Table156729[[#This Row],[Rank]]=27,4,IF(Table156729[[#This Row],[Rank]]=28,3,IF(Table156729[[#This Row],[Rank]]=29,2,IF(Table156729[[#This Row],[Rank]]=30,1,0)))))))))))))))))))))))))))))))</f>
        <v/>
      </c>
      <c r="D2" s="4" t="str">
        <f>IF(Table156729[[#This Row],[Category]]="","",IF(Table156729[[#This Row],[Category]]="M",COUNTIF($I$2:$I2,"M"),IF(Table156729[[#This Row],[Category]]="F",COUNTIF($I$2:$I2,"F"),0)))</f>
        <v/>
      </c>
      <c r="E2" s="26"/>
      <c r="F2" s="48"/>
      <c r="G2" s="28"/>
      <c r="H2" s="28"/>
      <c r="I2" s="29"/>
      <c r="J2" s="63"/>
      <c r="K2" s="63"/>
      <c r="L2" s="63"/>
      <c r="M2" s="63"/>
    </row>
    <row r="3" spans="1:13" x14ac:dyDescent="0.3">
      <c r="A3" s="18">
        <f>Table156729[[#This Row],[Full Name]]</f>
        <v>0</v>
      </c>
      <c r="B3" s="20" t="str">
        <f>IF(Table156729[[#This Row],[Full Name]]="","",IF(IFERROR(IFERROR(VLOOKUP(Table156729[[#This Row],[Full Name]],'Mens League'!B:B,1,FALSE),VLOOKUP(Table156729[[#This Row],[Full Name]],'Women''s League'!B:B,1,FALSE)),"NEEDS ADDING")="NEEDS ADDING","NEEDS ADDING","OK"))</f>
        <v/>
      </c>
      <c r="C3" s="20" t="str">
        <f>IF(Table156729[[#This Row],[Position]]="","",IF(Table156729[[#This Row],[Rank]]=1,30,IF(Table156729[[#This Row],[Rank]]=2,29,IF(Table156729[[#This Row],[Rank]]=3,28,IF(Table156729[[#This Row],[Rank]]=4,27,IF(Table156729[[#This Row],[Rank]]=5,26,IF(Table156729[[#This Row],[Rank]]=6,25,IF(Table156729[[#This Row],[Rank]]=7,24,IF(Table156729[[#This Row],[Rank]]=8,23,IF(Table156729[[#This Row],[Rank]]=9,22,IF(Table156729[[#This Row],[Rank]]=10,21,IF(Table156729[[#This Row],[Rank]]=11,20,IF(Table156729[[#This Row],[Rank]]=12,19,IF(Table156729[[#This Row],[Rank]]=13,18,IF(Table156729[[#This Row],[Rank]]=14,17,IF(Table156729[[#This Row],[Rank]]=15,16,IF(Table156729[[#This Row],[Rank]]=16,15,IF(Table156729[[#This Row],[Rank]]=17,14,IF(Table156729[[#This Row],[Rank]]=18,13,IF(Table156729[[#This Row],[Rank]]=19,12,IF(Table156729[[#This Row],[Rank]]=20,11,IF(Table156729[[#This Row],[Rank]]=21,10,IF(Table156729[[#This Row],[Rank]]=22,9,IF(Table156729[[#This Row],[Rank]]=23,8,IF(Table156729[[#This Row],[Rank]]=24,7,IF(Table156729[[#This Row],[Rank]]=25,6,IF(Table156729[[#This Row],[Rank]]=26,5,IF(Table156729[[#This Row],[Rank]]=27,4,IF(Table156729[[#This Row],[Rank]]=28,3,IF(Table156729[[#This Row],[Rank]]=29,2,IF(Table156729[[#This Row],[Rank]]=30,1,0)))))))))))))))))))))))))))))))</f>
        <v/>
      </c>
      <c r="D3" s="4" t="str">
        <f>IF(Table156729[[#This Row],[Category]]="","",IF(Table156729[[#This Row],[Category]]="M",COUNTIF($I$2:$I3,"M"),IF(Table156729[[#This Row],[Category]]="F",COUNTIF($I$2:$I3,"F"),0)))</f>
        <v/>
      </c>
      <c r="E3" s="26"/>
      <c r="F3" s="48"/>
      <c r="G3" s="28"/>
      <c r="H3" s="28"/>
      <c r="I3" s="29"/>
      <c r="J3" s="63"/>
      <c r="K3" s="63"/>
      <c r="L3" s="63"/>
      <c r="M3" s="63"/>
    </row>
    <row r="4" spans="1:13" x14ac:dyDescent="0.3">
      <c r="A4" s="18">
        <f>Table156729[[#This Row],[Full Name]]</f>
        <v>0</v>
      </c>
      <c r="B4" s="20" t="str">
        <f>IF(Table156729[[#This Row],[Full Name]]="","",IF(IFERROR(IFERROR(VLOOKUP(Table156729[[#This Row],[Full Name]],'Mens League'!B:B,1,FALSE),VLOOKUP(Table156729[[#This Row],[Full Name]],'Women''s League'!B:B,1,FALSE)),"NEEDS ADDING")="NEEDS ADDING","NEEDS ADDING","OK"))</f>
        <v/>
      </c>
      <c r="C4" s="20" t="str">
        <f>IF(Table156729[[#This Row],[Position]]="","",IF(Table156729[[#This Row],[Rank]]=1,30,IF(Table156729[[#This Row],[Rank]]=2,29,IF(Table156729[[#This Row],[Rank]]=3,28,IF(Table156729[[#This Row],[Rank]]=4,27,IF(Table156729[[#This Row],[Rank]]=5,26,IF(Table156729[[#This Row],[Rank]]=6,25,IF(Table156729[[#This Row],[Rank]]=7,24,IF(Table156729[[#This Row],[Rank]]=8,23,IF(Table156729[[#This Row],[Rank]]=9,22,IF(Table156729[[#This Row],[Rank]]=10,21,IF(Table156729[[#This Row],[Rank]]=11,20,IF(Table156729[[#This Row],[Rank]]=12,19,IF(Table156729[[#This Row],[Rank]]=13,18,IF(Table156729[[#This Row],[Rank]]=14,17,IF(Table156729[[#This Row],[Rank]]=15,16,IF(Table156729[[#This Row],[Rank]]=16,15,IF(Table156729[[#This Row],[Rank]]=17,14,IF(Table156729[[#This Row],[Rank]]=18,13,IF(Table156729[[#This Row],[Rank]]=19,12,IF(Table156729[[#This Row],[Rank]]=20,11,IF(Table156729[[#This Row],[Rank]]=21,10,IF(Table156729[[#This Row],[Rank]]=22,9,IF(Table156729[[#This Row],[Rank]]=23,8,IF(Table156729[[#This Row],[Rank]]=24,7,IF(Table156729[[#This Row],[Rank]]=25,6,IF(Table156729[[#This Row],[Rank]]=26,5,IF(Table156729[[#This Row],[Rank]]=27,4,IF(Table156729[[#This Row],[Rank]]=28,3,IF(Table156729[[#This Row],[Rank]]=29,2,IF(Table156729[[#This Row],[Rank]]=30,1,0)))))))))))))))))))))))))))))))</f>
        <v/>
      </c>
      <c r="D4" s="4" t="str">
        <f>IF(Table156729[[#This Row],[Category]]="","",IF(Table156729[[#This Row],[Category]]="M",COUNTIF($I$2:$I4,"M"),IF(Table156729[[#This Row],[Category]]="F",COUNTIF($I$2:$I4,"F"),0)))</f>
        <v/>
      </c>
      <c r="E4" s="26"/>
      <c r="F4" s="48"/>
      <c r="G4" s="28"/>
      <c r="H4" s="28"/>
      <c r="I4" s="29"/>
      <c r="J4" s="63"/>
      <c r="K4" s="63"/>
      <c r="L4" s="63"/>
      <c r="M4" s="63"/>
    </row>
    <row r="5" spans="1:13" x14ac:dyDescent="0.3">
      <c r="A5" s="18">
        <f>Table156729[[#This Row],[Full Name]]</f>
        <v>0</v>
      </c>
      <c r="B5" s="20" t="str">
        <f>IF(Table156729[[#This Row],[Full Name]]="","",IF(IFERROR(IFERROR(VLOOKUP(Table156729[[#This Row],[Full Name]],'Mens League'!B:B,1,FALSE),VLOOKUP(Table156729[[#This Row],[Full Name]],'Women''s League'!B:B,1,FALSE)),"NEEDS ADDING")="NEEDS ADDING","NEEDS ADDING","OK"))</f>
        <v/>
      </c>
      <c r="C5" s="20" t="str">
        <f>IF(Table156729[[#This Row],[Position]]="","",IF(Table156729[[#This Row],[Rank]]=1,30,IF(Table156729[[#This Row],[Rank]]=2,29,IF(Table156729[[#This Row],[Rank]]=3,28,IF(Table156729[[#This Row],[Rank]]=4,27,IF(Table156729[[#This Row],[Rank]]=5,26,IF(Table156729[[#This Row],[Rank]]=6,25,IF(Table156729[[#This Row],[Rank]]=7,24,IF(Table156729[[#This Row],[Rank]]=8,23,IF(Table156729[[#This Row],[Rank]]=9,22,IF(Table156729[[#This Row],[Rank]]=10,21,IF(Table156729[[#This Row],[Rank]]=11,20,IF(Table156729[[#This Row],[Rank]]=12,19,IF(Table156729[[#This Row],[Rank]]=13,18,IF(Table156729[[#This Row],[Rank]]=14,17,IF(Table156729[[#This Row],[Rank]]=15,16,IF(Table156729[[#This Row],[Rank]]=16,15,IF(Table156729[[#This Row],[Rank]]=17,14,IF(Table156729[[#This Row],[Rank]]=18,13,IF(Table156729[[#This Row],[Rank]]=19,12,IF(Table156729[[#This Row],[Rank]]=20,11,IF(Table156729[[#This Row],[Rank]]=21,10,IF(Table156729[[#This Row],[Rank]]=22,9,IF(Table156729[[#This Row],[Rank]]=23,8,IF(Table156729[[#This Row],[Rank]]=24,7,IF(Table156729[[#This Row],[Rank]]=25,6,IF(Table156729[[#This Row],[Rank]]=26,5,IF(Table156729[[#This Row],[Rank]]=27,4,IF(Table156729[[#This Row],[Rank]]=28,3,IF(Table156729[[#This Row],[Rank]]=29,2,IF(Table156729[[#This Row],[Rank]]=30,1,0)))))))))))))))))))))))))))))))</f>
        <v/>
      </c>
      <c r="D5" s="4" t="str">
        <f>IF(Table156729[[#This Row],[Category]]="","",IF(Table156729[[#This Row],[Category]]="M",COUNTIF($I$2:$I5,"M"),IF(Table156729[[#This Row],[Category]]="F",COUNTIF($I$2:$I5,"F"),0)))</f>
        <v/>
      </c>
      <c r="E5" s="26"/>
      <c r="F5" s="48"/>
      <c r="G5" s="28"/>
      <c r="H5" s="28"/>
      <c r="I5" s="29"/>
      <c r="J5" s="63"/>
      <c r="K5" s="63"/>
      <c r="L5" s="63"/>
      <c r="M5" s="63"/>
    </row>
    <row r="6" spans="1:13" x14ac:dyDescent="0.3">
      <c r="A6" s="18">
        <f>Table156729[[#This Row],[Full Name]]</f>
        <v>0</v>
      </c>
      <c r="B6" s="20" t="str">
        <f>IF(Table156729[[#This Row],[Full Name]]="","",IF(IFERROR(IFERROR(VLOOKUP(Table156729[[#This Row],[Full Name]],'Mens League'!B:B,1,FALSE),VLOOKUP(Table156729[[#This Row],[Full Name]],'Women''s League'!B:B,1,FALSE)),"NEEDS ADDING")="NEEDS ADDING","NEEDS ADDING","OK"))</f>
        <v/>
      </c>
      <c r="C6" s="20" t="str">
        <f>IF(Table156729[[#This Row],[Position]]="","",IF(Table156729[[#This Row],[Rank]]=1,30,IF(Table156729[[#This Row],[Rank]]=2,29,IF(Table156729[[#This Row],[Rank]]=3,28,IF(Table156729[[#This Row],[Rank]]=4,27,IF(Table156729[[#This Row],[Rank]]=5,26,IF(Table156729[[#This Row],[Rank]]=6,25,IF(Table156729[[#This Row],[Rank]]=7,24,IF(Table156729[[#This Row],[Rank]]=8,23,IF(Table156729[[#This Row],[Rank]]=9,22,IF(Table156729[[#This Row],[Rank]]=10,21,IF(Table156729[[#This Row],[Rank]]=11,20,IF(Table156729[[#This Row],[Rank]]=12,19,IF(Table156729[[#This Row],[Rank]]=13,18,IF(Table156729[[#This Row],[Rank]]=14,17,IF(Table156729[[#This Row],[Rank]]=15,16,IF(Table156729[[#This Row],[Rank]]=16,15,IF(Table156729[[#This Row],[Rank]]=17,14,IF(Table156729[[#This Row],[Rank]]=18,13,IF(Table156729[[#This Row],[Rank]]=19,12,IF(Table156729[[#This Row],[Rank]]=20,11,IF(Table156729[[#This Row],[Rank]]=21,10,IF(Table156729[[#This Row],[Rank]]=22,9,IF(Table156729[[#This Row],[Rank]]=23,8,IF(Table156729[[#This Row],[Rank]]=24,7,IF(Table156729[[#This Row],[Rank]]=25,6,IF(Table156729[[#This Row],[Rank]]=26,5,IF(Table156729[[#This Row],[Rank]]=27,4,IF(Table156729[[#This Row],[Rank]]=28,3,IF(Table156729[[#This Row],[Rank]]=29,2,IF(Table156729[[#This Row],[Rank]]=30,1,0)))))))))))))))))))))))))))))))</f>
        <v/>
      </c>
      <c r="D6" s="4" t="str">
        <f>IF(Table156729[[#This Row],[Category]]="","",IF(Table156729[[#This Row],[Category]]="M",COUNTIF($I$2:$I6,"M"),IF(Table156729[[#This Row],[Category]]="F",COUNTIF($I$2:$I6,"F"),0)))</f>
        <v/>
      </c>
      <c r="E6" s="26"/>
      <c r="F6" s="48"/>
      <c r="G6" s="28"/>
      <c r="H6" s="28"/>
      <c r="I6" s="29"/>
      <c r="J6" s="63"/>
      <c r="K6" s="63"/>
      <c r="L6" s="63"/>
      <c r="M6" s="63"/>
    </row>
    <row r="7" spans="1:13" x14ac:dyDescent="0.3">
      <c r="A7" s="18">
        <f>Table156729[[#This Row],[Full Name]]</f>
        <v>0</v>
      </c>
      <c r="B7" s="20" t="str">
        <f>IF(Table156729[[#This Row],[Full Name]]="","",IF(IFERROR(IFERROR(VLOOKUP(Table156729[[#This Row],[Full Name]],'Mens League'!B:B,1,FALSE),VLOOKUP(Table156729[[#This Row],[Full Name]],'Women''s League'!B:B,1,FALSE)),"NEEDS ADDING")="NEEDS ADDING","NEEDS ADDING","OK"))</f>
        <v/>
      </c>
      <c r="C7" s="20" t="str">
        <f>IF(Table156729[[#This Row],[Position]]="","",IF(Table156729[[#This Row],[Rank]]=1,30,IF(Table156729[[#This Row],[Rank]]=2,29,IF(Table156729[[#This Row],[Rank]]=3,28,IF(Table156729[[#This Row],[Rank]]=4,27,IF(Table156729[[#This Row],[Rank]]=5,26,IF(Table156729[[#This Row],[Rank]]=6,25,IF(Table156729[[#This Row],[Rank]]=7,24,IF(Table156729[[#This Row],[Rank]]=8,23,IF(Table156729[[#This Row],[Rank]]=9,22,IF(Table156729[[#This Row],[Rank]]=10,21,IF(Table156729[[#This Row],[Rank]]=11,20,IF(Table156729[[#This Row],[Rank]]=12,19,IF(Table156729[[#This Row],[Rank]]=13,18,IF(Table156729[[#This Row],[Rank]]=14,17,IF(Table156729[[#This Row],[Rank]]=15,16,IF(Table156729[[#This Row],[Rank]]=16,15,IF(Table156729[[#This Row],[Rank]]=17,14,IF(Table156729[[#This Row],[Rank]]=18,13,IF(Table156729[[#This Row],[Rank]]=19,12,IF(Table156729[[#This Row],[Rank]]=20,11,IF(Table156729[[#This Row],[Rank]]=21,10,IF(Table156729[[#This Row],[Rank]]=22,9,IF(Table156729[[#This Row],[Rank]]=23,8,IF(Table156729[[#This Row],[Rank]]=24,7,IF(Table156729[[#This Row],[Rank]]=25,6,IF(Table156729[[#This Row],[Rank]]=26,5,IF(Table156729[[#This Row],[Rank]]=27,4,IF(Table156729[[#This Row],[Rank]]=28,3,IF(Table156729[[#This Row],[Rank]]=29,2,IF(Table156729[[#This Row],[Rank]]=30,1,0)))))))))))))))))))))))))))))))</f>
        <v/>
      </c>
      <c r="D7" s="4" t="str">
        <f>IF(Table156729[[#This Row],[Category]]="","",IF(Table156729[[#This Row],[Category]]="M",COUNTIF($I$2:$I7,"M"),IF(Table156729[[#This Row],[Category]]="F",COUNTIF($I$2:$I7,"F"),0)))</f>
        <v/>
      </c>
      <c r="E7" s="26"/>
      <c r="F7" s="48"/>
      <c r="G7" s="28"/>
      <c r="H7" s="28"/>
      <c r="I7" s="29"/>
      <c r="J7" s="63"/>
      <c r="K7" s="63"/>
      <c r="L7" s="63"/>
      <c r="M7" s="63"/>
    </row>
    <row r="8" spans="1:13" x14ac:dyDescent="0.3">
      <c r="A8" s="18">
        <f>Table156729[[#This Row],[Full Name]]</f>
        <v>0</v>
      </c>
      <c r="B8" s="20" t="str">
        <f>IF(Table156729[[#This Row],[Full Name]]="","",IF(IFERROR(IFERROR(VLOOKUP(Table156729[[#This Row],[Full Name]],'Mens League'!B:B,1,FALSE),VLOOKUP(Table156729[[#This Row],[Full Name]],'Women''s League'!B:B,1,FALSE)),"NEEDS ADDING")="NEEDS ADDING","NEEDS ADDING","OK"))</f>
        <v/>
      </c>
      <c r="C8" s="20" t="str">
        <f>IF(Table156729[[#This Row],[Position]]="","",IF(Table156729[[#This Row],[Rank]]=1,30,IF(Table156729[[#This Row],[Rank]]=2,29,IF(Table156729[[#This Row],[Rank]]=3,28,IF(Table156729[[#This Row],[Rank]]=4,27,IF(Table156729[[#This Row],[Rank]]=5,26,IF(Table156729[[#This Row],[Rank]]=6,25,IF(Table156729[[#This Row],[Rank]]=7,24,IF(Table156729[[#This Row],[Rank]]=8,23,IF(Table156729[[#This Row],[Rank]]=9,22,IF(Table156729[[#This Row],[Rank]]=10,21,IF(Table156729[[#This Row],[Rank]]=11,20,IF(Table156729[[#This Row],[Rank]]=12,19,IF(Table156729[[#This Row],[Rank]]=13,18,IF(Table156729[[#This Row],[Rank]]=14,17,IF(Table156729[[#This Row],[Rank]]=15,16,IF(Table156729[[#This Row],[Rank]]=16,15,IF(Table156729[[#This Row],[Rank]]=17,14,IF(Table156729[[#This Row],[Rank]]=18,13,IF(Table156729[[#This Row],[Rank]]=19,12,IF(Table156729[[#This Row],[Rank]]=20,11,IF(Table156729[[#This Row],[Rank]]=21,10,IF(Table156729[[#This Row],[Rank]]=22,9,IF(Table156729[[#This Row],[Rank]]=23,8,IF(Table156729[[#This Row],[Rank]]=24,7,IF(Table156729[[#This Row],[Rank]]=25,6,IF(Table156729[[#This Row],[Rank]]=26,5,IF(Table156729[[#This Row],[Rank]]=27,4,IF(Table156729[[#This Row],[Rank]]=28,3,IF(Table156729[[#This Row],[Rank]]=29,2,IF(Table156729[[#This Row],[Rank]]=30,1,0)))))))))))))))))))))))))))))))</f>
        <v/>
      </c>
      <c r="D8" s="4" t="str">
        <f>IF(Table156729[[#This Row],[Category]]="","",IF(Table156729[[#This Row],[Category]]="M",COUNTIF($I$2:$I8,"M"),IF(Table156729[[#This Row],[Category]]="F",COUNTIF($I$2:$I8,"F"),0)))</f>
        <v/>
      </c>
      <c r="E8" s="26"/>
      <c r="F8" s="48"/>
      <c r="G8" s="28"/>
      <c r="H8" s="28"/>
      <c r="I8" s="29"/>
      <c r="J8" s="63"/>
      <c r="K8" s="63"/>
      <c r="L8" s="63"/>
      <c r="M8" s="63"/>
    </row>
    <row r="9" spans="1:13" x14ac:dyDescent="0.3">
      <c r="A9" s="18">
        <f>Table156729[[#This Row],[Full Name]]</f>
        <v>0</v>
      </c>
      <c r="B9" s="20" t="str">
        <f>IF(Table156729[[#This Row],[Full Name]]="","",IF(IFERROR(IFERROR(VLOOKUP(Table156729[[#This Row],[Full Name]],'Mens League'!B:B,1,FALSE),VLOOKUP(Table156729[[#This Row],[Full Name]],'Women''s League'!B:B,1,FALSE)),"NEEDS ADDING")="NEEDS ADDING","NEEDS ADDING","OK"))</f>
        <v/>
      </c>
      <c r="C9" s="20" t="str">
        <f>IF(Table156729[[#This Row],[Position]]="","",IF(Table156729[[#This Row],[Rank]]=1,30,IF(Table156729[[#This Row],[Rank]]=2,29,IF(Table156729[[#This Row],[Rank]]=3,28,IF(Table156729[[#This Row],[Rank]]=4,27,IF(Table156729[[#This Row],[Rank]]=5,26,IF(Table156729[[#This Row],[Rank]]=6,25,IF(Table156729[[#This Row],[Rank]]=7,24,IF(Table156729[[#This Row],[Rank]]=8,23,IF(Table156729[[#This Row],[Rank]]=9,22,IF(Table156729[[#This Row],[Rank]]=10,21,IF(Table156729[[#This Row],[Rank]]=11,20,IF(Table156729[[#This Row],[Rank]]=12,19,IF(Table156729[[#This Row],[Rank]]=13,18,IF(Table156729[[#This Row],[Rank]]=14,17,IF(Table156729[[#This Row],[Rank]]=15,16,IF(Table156729[[#This Row],[Rank]]=16,15,IF(Table156729[[#This Row],[Rank]]=17,14,IF(Table156729[[#This Row],[Rank]]=18,13,IF(Table156729[[#This Row],[Rank]]=19,12,IF(Table156729[[#This Row],[Rank]]=20,11,IF(Table156729[[#This Row],[Rank]]=21,10,IF(Table156729[[#This Row],[Rank]]=22,9,IF(Table156729[[#This Row],[Rank]]=23,8,IF(Table156729[[#This Row],[Rank]]=24,7,IF(Table156729[[#This Row],[Rank]]=25,6,IF(Table156729[[#This Row],[Rank]]=26,5,IF(Table156729[[#This Row],[Rank]]=27,4,IF(Table156729[[#This Row],[Rank]]=28,3,IF(Table156729[[#This Row],[Rank]]=29,2,IF(Table156729[[#This Row],[Rank]]=30,1,0)))))))))))))))))))))))))))))))</f>
        <v/>
      </c>
      <c r="D9" s="4" t="str">
        <f>IF(Table156729[[#This Row],[Category]]="","",IF(Table156729[[#This Row],[Category]]="M",COUNTIF($I$2:$I9,"M"),IF(Table156729[[#This Row],[Category]]="F",COUNTIF($I$2:$I9,"F"),0)))</f>
        <v/>
      </c>
      <c r="E9" s="26"/>
      <c r="F9" s="48"/>
      <c r="G9" s="28"/>
      <c r="H9" s="28"/>
      <c r="I9" s="29"/>
      <c r="J9" s="63"/>
      <c r="K9" s="63"/>
      <c r="L9" s="63"/>
      <c r="M9" s="63"/>
    </row>
    <row r="10" spans="1:13" x14ac:dyDescent="0.3">
      <c r="A10" s="18">
        <f>Table156729[[#This Row],[Full Name]]</f>
        <v>0</v>
      </c>
      <c r="B10" s="20" t="str">
        <f>IF(Table156729[[#This Row],[Full Name]]="","",IF(IFERROR(IFERROR(VLOOKUP(Table156729[[#This Row],[Full Name]],'Mens League'!B:B,1,FALSE),VLOOKUP(Table156729[[#This Row],[Full Name]],'Women''s League'!B:B,1,FALSE)),"NEEDS ADDING")="NEEDS ADDING","NEEDS ADDING","OK"))</f>
        <v/>
      </c>
      <c r="C10" s="20" t="str">
        <f>IF(Table156729[[#This Row],[Position]]="","",IF(Table156729[[#This Row],[Rank]]=1,30,IF(Table156729[[#This Row],[Rank]]=2,29,IF(Table156729[[#This Row],[Rank]]=3,28,IF(Table156729[[#This Row],[Rank]]=4,27,IF(Table156729[[#This Row],[Rank]]=5,26,IF(Table156729[[#This Row],[Rank]]=6,25,IF(Table156729[[#This Row],[Rank]]=7,24,IF(Table156729[[#This Row],[Rank]]=8,23,IF(Table156729[[#This Row],[Rank]]=9,22,IF(Table156729[[#This Row],[Rank]]=10,21,IF(Table156729[[#This Row],[Rank]]=11,20,IF(Table156729[[#This Row],[Rank]]=12,19,IF(Table156729[[#This Row],[Rank]]=13,18,IF(Table156729[[#This Row],[Rank]]=14,17,IF(Table156729[[#This Row],[Rank]]=15,16,IF(Table156729[[#This Row],[Rank]]=16,15,IF(Table156729[[#This Row],[Rank]]=17,14,IF(Table156729[[#This Row],[Rank]]=18,13,IF(Table156729[[#This Row],[Rank]]=19,12,IF(Table156729[[#This Row],[Rank]]=20,11,IF(Table156729[[#This Row],[Rank]]=21,10,IF(Table156729[[#This Row],[Rank]]=22,9,IF(Table156729[[#This Row],[Rank]]=23,8,IF(Table156729[[#This Row],[Rank]]=24,7,IF(Table156729[[#This Row],[Rank]]=25,6,IF(Table156729[[#This Row],[Rank]]=26,5,IF(Table156729[[#This Row],[Rank]]=27,4,IF(Table156729[[#This Row],[Rank]]=28,3,IF(Table156729[[#This Row],[Rank]]=29,2,IF(Table156729[[#This Row],[Rank]]=30,1,0)))))))))))))))))))))))))))))))</f>
        <v/>
      </c>
      <c r="D10" s="4" t="str">
        <f>IF(Table156729[[#This Row],[Category]]="","",IF(Table156729[[#This Row],[Category]]="M",COUNTIF($I$2:$I10,"M"),IF(Table156729[[#This Row],[Category]]="F",COUNTIF($I$2:$I10,"F"),0)))</f>
        <v/>
      </c>
      <c r="E10" s="26"/>
      <c r="F10" s="48"/>
      <c r="G10" s="28"/>
      <c r="H10" s="28"/>
      <c r="I10" s="29"/>
      <c r="J10" s="63"/>
      <c r="K10" s="63"/>
      <c r="L10" s="63"/>
      <c r="M10" s="63"/>
    </row>
    <row r="11" spans="1:13" x14ac:dyDescent="0.3">
      <c r="A11" s="18">
        <f>Table156729[[#This Row],[Full Name]]</f>
        <v>0</v>
      </c>
      <c r="B11" s="20" t="str">
        <f>IF(Table156729[[#This Row],[Full Name]]="","",IF(IFERROR(IFERROR(VLOOKUP(Table156729[[#This Row],[Full Name]],'Mens League'!B:B,1,FALSE),VLOOKUP(Table156729[[#This Row],[Full Name]],'Women''s League'!B:B,1,FALSE)),"NEEDS ADDING")="NEEDS ADDING","NEEDS ADDING","OK"))</f>
        <v/>
      </c>
      <c r="C11" s="20" t="str">
        <f>IF(Table156729[[#This Row],[Position]]="","",IF(Table156729[[#This Row],[Rank]]=1,30,IF(Table156729[[#This Row],[Rank]]=2,29,IF(Table156729[[#This Row],[Rank]]=3,28,IF(Table156729[[#This Row],[Rank]]=4,27,IF(Table156729[[#This Row],[Rank]]=5,26,IF(Table156729[[#This Row],[Rank]]=6,25,IF(Table156729[[#This Row],[Rank]]=7,24,IF(Table156729[[#This Row],[Rank]]=8,23,IF(Table156729[[#This Row],[Rank]]=9,22,IF(Table156729[[#This Row],[Rank]]=10,21,IF(Table156729[[#This Row],[Rank]]=11,20,IF(Table156729[[#This Row],[Rank]]=12,19,IF(Table156729[[#This Row],[Rank]]=13,18,IF(Table156729[[#This Row],[Rank]]=14,17,IF(Table156729[[#This Row],[Rank]]=15,16,IF(Table156729[[#This Row],[Rank]]=16,15,IF(Table156729[[#This Row],[Rank]]=17,14,IF(Table156729[[#This Row],[Rank]]=18,13,IF(Table156729[[#This Row],[Rank]]=19,12,IF(Table156729[[#This Row],[Rank]]=20,11,IF(Table156729[[#This Row],[Rank]]=21,10,IF(Table156729[[#This Row],[Rank]]=22,9,IF(Table156729[[#This Row],[Rank]]=23,8,IF(Table156729[[#This Row],[Rank]]=24,7,IF(Table156729[[#This Row],[Rank]]=25,6,IF(Table156729[[#This Row],[Rank]]=26,5,IF(Table156729[[#This Row],[Rank]]=27,4,IF(Table156729[[#This Row],[Rank]]=28,3,IF(Table156729[[#This Row],[Rank]]=29,2,IF(Table156729[[#This Row],[Rank]]=30,1,0)))))))))))))))))))))))))))))))</f>
        <v/>
      </c>
      <c r="D11" s="4" t="str">
        <f>IF(Table156729[[#This Row],[Category]]="","",IF(Table156729[[#This Row],[Category]]="M",COUNTIF($I$2:$I11,"M"),IF(Table156729[[#This Row],[Category]]="F",COUNTIF($I$2:$I11,"F"),0)))</f>
        <v/>
      </c>
      <c r="E11" s="26"/>
      <c r="F11" s="48"/>
      <c r="G11" s="28"/>
      <c r="H11" s="28"/>
      <c r="I11" s="29"/>
      <c r="J11" s="63"/>
      <c r="K11" s="63"/>
      <c r="L11" s="63"/>
      <c r="M11" s="63"/>
    </row>
    <row r="12" spans="1:13" x14ac:dyDescent="0.3">
      <c r="A12" s="18">
        <f>Table156729[[#This Row],[Full Name]]</f>
        <v>0</v>
      </c>
      <c r="B12" s="20" t="str">
        <f>IF(Table156729[[#This Row],[Full Name]]="","",IF(IFERROR(IFERROR(VLOOKUP(Table156729[[#This Row],[Full Name]],'Mens League'!B:B,1,FALSE),VLOOKUP(Table156729[[#This Row],[Full Name]],'Women''s League'!B:B,1,FALSE)),"NEEDS ADDING")="NEEDS ADDING","NEEDS ADDING","OK"))</f>
        <v/>
      </c>
      <c r="C12" s="20" t="str">
        <f>IF(Table156729[[#This Row],[Position]]="","",IF(Table156729[[#This Row],[Rank]]=1,30,IF(Table156729[[#This Row],[Rank]]=2,29,IF(Table156729[[#This Row],[Rank]]=3,28,IF(Table156729[[#This Row],[Rank]]=4,27,IF(Table156729[[#This Row],[Rank]]=5,26,IF(Table156729[[#This Row],[Rank]]=6,25,IF(Table156729[[#This Row],[Rank]]=7,24,IF(Table156729[[#This Row],[Rank]]=8,23,IF(Table156729[[#This Row],[Rank]]=9,22,IF(Table156729[[#This Row],[Rank]]=10,21,IF(Table156729[[#This Row],[Rank]]=11,20,IF(Table156729[[#This Row],[Rank]]=12,19,IF(Table156729[[#This Row],[Rank]]=13,18,IF(Table156729[[#This Row],[Rank]]=14,17,IF(Table156729[[#This Row],[Rank]]=15,16,IF(Table156729[[#This Row],[Rank]]=16,15,IF(Table156729[[#This Row],[Rank]]=17,14,IF(Table156729[[#This Row],[Rank]]=18,13,IF(Table156729[[#This Row],[Rank]]=19,12,IF(Table156729[[#This Row],[Rank]]=20,11,IF(Table156729[[#This Row],[Rank]]=21,10,IF(Table156729[[#This Row],[Rank]]=22,9,IF(Table156729[[#This Row],[Rank]]=23,8,IF(Table156729[[#This Row],[Rank]]=24,7,IF(Table156729[[#This Row],[Rank]]=25,6,IF(Table156729[[#This Row],[Rank]]=26,5,IF(Table156729[[#This Row],[Rank]]=27,4,IF(Table156729[[#This Row],[Rank]]=28,3,IF(Table156729[[#This Row],[Rank]]=29,2,IF(Table156729[[#This Row],[Rank]]=30,1,0)))))))))))))))))))))))))))))))</f>
        <v/>
      </c>
      <c r="D12" s="4" t="str">
        <f>IF(Table156729[[#This Row],[Category]]="","",IF(Table156729[[#This Row],[Category]]="M",COUNTIF($I$2:$I12,"M"),IF(Table156729[[#This Row],[Category]]="F",COUNTIF($I$2:$I12,"F"),0)))</f>
        <v/>
      </c>
      <c r="E12" s="26"/>
      <c r="F12" s="48"/>
      <c r="G12" s="28"/>
      <c r="H12" s="28"/>
      <c r="I12" s="29"/>
      <c r="J12" s="63"/>
      <c r="K12" s="63"/>
      <c r="L12" s="63"/>
      <c r="M12" s="63"/>
    </row>
    <row r="13" spans="1:13" x14ac:dyDescent="0.3">
      <c r="A13" s="18">
        <f>Table156729[[#This Row],[Full Name]]</f>
        <v>0</v>
      </c>
      <c r="B13" s="20" t="str">
        <f>IF(Table156729[[#This Row],[Full Name]]="","",IF(IFERROR(IFERROR(VLOOKUP(Table156729[[#This Row],[Full Name]],'Mens League'!B:B,1,FALSE),VLOOKUP(Table156729[[#This Row],[Full Name]],'Women''s League'!B:B,1,FALSE)),"NEEDS ADDING")="NEEDS ADDING","NEEDS ADDING","OK"))</f>
        <v/>
      </c>
      <c r="C13" s="20" t="str">
        <f>IF(Table156729[[#This Row],[Position]]="","",IF(Table156729[[#This Row],[Rank]]=1,30,IF(Table156729[[#This Row],[Rank]]=2,29,IF(Table156729[[#This Row],[Rank]]=3,28,IF(Table156729[[#This Row],[Rank]]=4,27,IF(Table156729[[#This Row],[Rank]]=5,26,IF(Table156729[[#This Row],[Rank]]=6,25,IF(Table156729[[#This Row],[Rank]]=7,24,IF(Table156729[[#This Row],[Rank]]=8,23,IF(Table156729[[#This Row],[Rank]]=9,22,IF(Table156729[[#This Row],[Rank]]=10,21,IF(Table156729[[#This Row],[Rank]]=11,20,IF(Table156729[[#This Row],[Rank]]=12,19,IF(Table156729[[#This Row],[Rank]]=13,18,IF(Table156729[[#This Row],[Rank]]=14,17,IF(Table156729[[#This Row],[Rank]]=15,16,IF(Table156729[[#This Row],[Rank]]=16,15,IF(Table156729[[#This Row],[Rank]]=17,14,IF(Table156729[[#This Row],[Rank]]=18,13,IF(Table156729[[#This Row],[Rank]]=19,12,IF(Table156729[[#This Row],[Rank]]=20,11,IF(Table156729[[#This Row],[Rank]]=21,10,IF(Table156729[[#This Row],[Rank]]=22,9,IF(Table156729[[#This Row],[Rank]]=23,8,IF(Table156729[[#This Row],[Rank]]=24,7,IF(Table156729[[#This Row],[Rank]]=25,6,IF(Table156729[[#This Row],[Rank]]=26,5,IF(Table156729[[#This Row],[Rank]]=27,4,IF(Table156729[[#This Row],[Rank]]=28,3,IF(Table156729[[#This Row],[Rank]]=29,2,IF(Table156729[[#This Row],[Rank]]=30,1,0)))))))))))))))))))))))))))))))</f>
        <v/>
      </c>
      <c r="D13" s="4" t="str">
        <f>IF(Table156729[[#This Row],[Category]]="","",IF(Table156729[[#This Row],[Category]]="M",COUNTIF($I$2:$I13,"M"),IF(Table156729[[#This Row],[Category]]="F",COUNTIF($I$2:$I13,"F"),0)))</f>
        <v/>
      </c>
      <c r="E13" s="26"/>
      <c r="F13" s="48"/>
      <c r="G13" s="28"/>
      <c r="H13" s="28"/>
      <c r="I13" s="29"/>
      <c r="J13" s="63"/>
      <c r="K13" s="63"/>
      <c r="L13" s="63"/>
      <c r="M13" s="63"/>
    </row>
    <row r="14" spans="1:13" x14ac:dyDescent="0.3">
      <c r="A14" s="19">
        <f>Table156729[[#This Row],[Full Name]]</f>
        <v>0</v>
      </c>
      <c r="B14" s="21" t="str">
        <f>IF(Table156729[[#This Row],[Full Name]]="","",IF(IFERROR(IFERROR(VLOOKUP(Table156729[[#This Row],[Full Name]],'Mens League'!B:B,1,FALSE),VLOOKUP(Table156729[[#This Row],[Full Name]],'Women''s League'!B:B,1,FALSE)),"NEEDS ADDING")="NEEDS ADDING","NEEDS ADDING","OK"))</f>
        <v/>
      </c>
      <c r="C14" s="21" t="str">
        <f>IF(Table156729[[#This Row],[Position]]="","",IF(Table156729[[#This Row],[Rank]]=1,30,IF(Table156729[[#This Row],[Rank]]=2,29,IF(Table156729[[#This Row],[Rank]]=3,28,IF(Table156729[[#This Row],[Rank]]=4,27,IF(Table156729[[#This Row],[Rank]]=5,26,IF(Table156729[[#This Row],[Rank]]=6,25,IF(Table156729[[#This Row],[Rank]]=7,24,IF(Table156729[[#This Row],[Rank]]=8,23,IF(Table156729[[#This Row],[Rank]]=9,22,IF(Table156729[[#This Row],[Rank]]=10,21,IF(Table156729[[#This Row],[Rank]]=11,20,IF(Table156729[[#This Row],[Rank]]=12,19,IF(Table156729[[#This Row],[Rank]]=13,18,IF(Table156729[[#This Row],[Rank]]=14,17,IF(Table156729[[#This Row],[Rank]]=15,16,IF(Table156729[[#This Row],[Rank]]=16,15,IF(Table156729[[#This Row],[Rank]]=17,14,IF(Table156729[[#This Row],[Rank]]=18,13,IF(Table156729[[#This Row],[Rank]]=19,12,IF(Table156729[[#This Row],[Rank]]=20,11,IF(Table156729[[#This Row],[Rank]]=21,10,IF(Table156729[[#This Row],[Rank]]=22,9,IF(Table156729[[#This Row],[Rank]]=23,8,IF(Table156729[[#This Row],[Rank]]=24,7,IF(Table156729[[#This Row],[Rank]]=25,6,IF(Table156729[[#This Row],[Rank]]=26,5,IF(Table156729[[#This Row],[Rank]]=27,4,IF(Table156729[[#This Row],[Rank]]=28,3,IF(Table156729[[#This Row],[Rank]]=29,2,IF(Table156729[[#This Row],[Rank]]=30,1,0)))))))))))))))))))))))))))))))</f>
        <v/>
      </c>
      <c r="D14" s="4" t="str">
        <f>IF(Table156729[[#This Row],[Category]]="","",IF(Table156729[[#This Row],[Category]]="M",COUNTIF($I$2:$I14,"M"),IF(Table156729[[#This Row],[Category]]="F",COUNTIF($I$2:$I14,"F"),0)))</f>
        <v/>
      </c>
      <c r="E14" s="30"/>
      <c r="F14" s="48"/>
      <c r="G14" s="32"/>
      <c r="H14" s="32"/>
      <c r="I14" s="33"/>
      <c r="J14" s="63"/>
      <c r="K14" s="63"/>
      <c r="L14" s="63"/>
      <c r="M14" s="63"/>
    </row>
    <row r="15" spans="1:13" x14ac:dyDescent="0.3">
      <c r="A15" s="19">
        <f>Table156729[[#This Row],[Full Name]]</f>
        <v>0</v>
      </c>
      <c r="B15" s="21" t="str">
        <f>IF(Table156729[[#This Row],[Full Name]]="","",IF(IFERROR(IFERROR(VLOOKUP(Table156729[[#This Row],[Full Name]],'Mens League'!B:B,1,FALSE),VLOOKUP(Table156729[[#This Row],[Full Name]],'Women''s League'!B:B,1,FALSE)),"NEEDS ADDING")="NEEDS ADDING","NEEDS ADDING","OK"))</f>
        <v/>
      </c>
      <c r="C15" s="21" t="str">
        <f>IF(Table156729[[#This Row],[Position]]="","",IF(Table156729[[#This Row],[Rank]]=1,30,IF(Table156729[[#This Row],[Rank]]=2,29,IF(Table156729[[#This Row],[Rank]]=3,28,IF(Table156729[[#This Row],[Rank]]=4,27,IF(Table156729[[#This Row],[Rank]]=5,26,IF(Table156729[[#This Row],[Rank]]=6,25,IF(Table156729[[#This Row],[Rank]]=7,24,IF(Table156729[[#This Row],[Rank]]=8,23,IF(Table156729[[#This Row],[Rank]]=9,22,IF(Table156729[[#This Row],[Rank]]=10,21,IF(Table156729[[#This Row],[Rank]]=11,20,IF(Table156729[[#This Row],[Rank]]=12,19,IF(Table156729[[#This Row],[Rank]]=13,18,IF(Table156729[[#This Row],[Rank]]=14,17,IF(Table156729[[#This Row],[Rank]]=15,16,IF(Table156729[[#This Row],[Rank]]=16,15,IF(Table156729[[#This Row],[Rank]]=17,14,IF(Table156729[[#This Row],[Rank]]=18,13,IF(Table156729[[#This Row],[Rank]]=19,12,IF(Table156729[[#This Row],[Rank]]=20,11,IF(Table156729[[#This Row],[Rank]]=21,10,IF(Table156729[[#This Row],[Rank]]=22,9,IF(Table156729[[#This Row],[Rank]]=23,8,IF(Table156729[[#This Row],[Rank]]=24,7,IF(Table156729[[#This Row],[Rank]]=25,6,IF(Table156729[[#This Row],[Rank]]=26,5,IF(Table156729[[#This Row],[Rank]]=27,4,IF(Table156729[[#This Row],[Rank]]=28,3,IF(Table156729[[#This Row],[Rank]]=29,2,IF(Table156729[[#This Row],[Rank]]=30,1,0)))))))))))))))))))))))))))))))</f>
        <v/>
      </c>
      <c r="D15" s="4" t="str">
        <f>IF(Table156729[[#This Row],[Category]]="","",IF(Table156729[[#This Row],[Category]]="M",COUNTIF($I$2:$I15,"M"),IF(Table156729[[#This Row],[Category]]="F",COUNTIF($I$2:$I15,"F"),0)))</f>
        <v/>
      </c>
      <c r="E15" s="26"/>
      <c r="F15" s="48"/>
      <c r="G15" s="28"/>
      <c r="H15" s="28"/>
      <c r="I15" s="29"/>
      <c r="J15" s="63"/>
      <c r="K15" s="63"/>
      <c r="L15" s="63"/>
      <c r="M15" s="63"/>
    </row>
    <row r="16" spans="1:13" x14ac:dyDescent="0.3">
      <c r="A16" s="19">
        <f>Table156729[[#This Row],[Full Name]]</f>
        <v>0</v>
      </c>
      <c r="B16" s="21" t="str">
        <f>IF(Table156729[[#This Row],[Full Name]]="","",IF(IFERROR(IFERROR(VLOOKUP(Table156729[[#This Row],[Full Name]],'Mens League'!B:B,1,FALSE),VLOOKUP(Table156729[[#This Row],[Full Name]],'Women''s League'!B:B,1,FALSE)),"NEEDS ADDING")="NEEDS ADDING","NEEDS ADDING","OK"))</f>
        <v/>
      </c>
      <c r="C16" s="21" t="str">
        <f>IF(Table156729[[#This Row],[Position]]="","",IF(Table156729[[#This Row],[Rank]]=1,30,IF(Table156729[[#This Row],[Rank]]=2,29,IF(Table156729[[#This Row],[Rank]]=3,28,IF(Table156729[[#This Row],[Rank]]=4,27,IF(Table156729[[#This Row],[Rank]]=5,26,IF(Table156729[[#This Row],[Rank]]=6,25,IF(Table156729[[#This Row],[Rank]]=7,24,IF(Table156729[[#This Row],[Rank]]=8,23,IF(Table156729[[#This Row],[Rank]]=9,22,IF(Table156729[[#This Row],[Rank]]=10,21,IF(Table156729[[#This Row],[Rank]]=11,20,IF(Table156729[[#This Row],[Rank]]=12,19,IF(Table156729[[#This Row],[Rank]]=13,18,IF(Table156729[[#This Row],[Rank]]=14,17,IF(Table156729[[#This Row],[Rank]]=15,16,IF(Table156729[[#This Row],[Rank]]=16,15,IF(Table156729[[#This Row],[Rank]]=17,14,IF(Table156729[[#This Row],[Rank]]=18,13,IF(Table156729[[#This Row],[Rank]]=19,12,IF(Table156729[[#This Row],[Rank]]=20,11,IF(Table156729[[#This Row],[Rank]]=21,10,IF(Table156729[[#This Row],[Rank]]=22,9,IF(Table156729[[#This Row],[Rank]]=23,8,IF(Table156729[[#This Row],[Rank]]=24,7,IF(Table156729[[#This Row],[Rank]]=25,6,IF(Table156729[[#This Row],[Rank]]=26,5,IF(Table156729[[#This Row],[Rank]]=27,4,IF(Table156729[[#This Row],[Rank]]=28,3,IF(Table156729[[#This Row],[Rank]]=29,2,IF(Table156729[[#This Row],[Rank]]=30,1,0)))))))))))))))))))))))))))))))</f>
        <v/>
      </c>
      <c r="D16" s="4" t="str">
        <f>IF(Table156729[[#This Row],[Category]]="","",IF(Table156729[[#This Row],[Category]]="M",COUNTIF($I$2:$I16,"M"),IF(Table156729[[#This Row],[Category]]="F",COUNTIF($I$2:$I16,"F"),0)))</f>
        <v/>
      </c>
      <c r="E16" s="26"/>
      <c r="F16" s="48"/>
      <c r="G16" s="28"/>
      <c r="H16" s="28"/>
      <c r="I16" s="29"/>
      <c r="J16" s="63"/>
      <c r="K16" s="63"/>
      <c r="L16" s="63"/>
      <c r="M16" s="63"/>
    </row>
    <row r="17" spans="1:13" x14ac:dyDescent="0.3">
      <c r="A17" s="19">
        <f>Table156729[[#This Row],[Full Name]]</f>
        <v>0</v>
      </c>
      <c r="B17" s="21" t="str">
        <f>IF(Table156729[[#This Row],[Full Name]]="","",IF(IFERROR(IFERROR(VLOOKUP(Table156729[[#This Row],[Full Name]],'Mens League'!B:B,1,FALSE),VLOOKUP(Table156729[[#This Row],[Full Name]],'Women''s League'!B:B,1,FALSE)),"NEEDS ADDING")="NEEDS ADDING","NEEDS ADDING","OK"))</f>
        <v/>
      </c>
      <c r="C17" s="21" t="str">
        <f>IF(Table156729[[#This Row],[Position]]="","",IF(Table156729[[#This Row],[Rank]]=1,30,IF(Table156729[[#This Row],[Rank]]=2,29,IF(Table156729[[#This Row],[Rank]]=3,28,IF(Table156729[[#This Row],[Rank]]=4,27,IF(Table156729[[#This Row],[Rank]]=5,26,IF(Table156729[[#This Row],[Rank]]=6,25,IF(Table156729[[#This Row],[Rank]]=7,24,IF(Table156729[[#This Row],[Rank]]=8,23,IF(Table156729[[#This Row],[Rank]]=9,22,IF(Table156729[[#This Row],[Rank]]=10,21,IF(Table156729[[#This Row],[Rank]]=11,20,IF(Table156729[[#This Row],[Rank]]=12,19,IF(Table156729[[#This Row],[Rank]]=13,18,IF(Table156729[[#This Row],[Rank]]=14,17,IF(Table156729[[#This Row],[Rank]]=15,16,IF(Table156729[[#This Row],[Rank]]=16,15,IF(Table156729[[#This Row],[Rank]]=17,14,IF(Table156729[[#This Row],[Rank]]=18,13,IF(Table156729[[#This Row],[Rank]]=19,12,IF(Table156729[[#This Row],[Rank]]=20,11,IF(Table156729[[#This Row],[Rank]]=21,10,IF(Table156729[[#This Row],[Rank]]=22,9,IF(Table156729[[#This Row],[Rank]]=23,8,IF(Table156729[[#This Row],[Rank]]=24,7,IF(Table156729[[#This Row],[Rank]]=25,6,IF(Table156729[[#This Row],[Rank]]=26,5,IF(Table156729[[#This Row],[Rank]]=27,4,IF(Table156729[[#This Row],[Rank]]=28,3,IF(Table156729[[#This Row],[Rank]]=29,2,IF(Table156729[[#This Row],[Rank]]=30,1,0)))))))))))))))))))))))))))))))</f>
        <v/>
      </c>
      <c r="D17" s="4" t="str">
        <f>IF(Table156729[[#This Row],[Category]]="","",IF(Table156729[[#This Row],[Category]]="M",COUNTIF($I$2:$I17,"M"),IF(Table156729[[#This Row],[Category]]="F",COUNTIF($I$2:$I17,"F"),0)))</f>
        <v/>
      </c>
      <c r="E17" s="26"/>
      <c r="F17" s="48"/>
      <c r="G17" s="28"/>
      <c r="H17" s="28"/>
      <c r="I17" s="29"/>
      <c r="J17" s="63"/>
      <c r="K17" s="63"/>
      <c r="L17" s="63"/>
      <c r="M17" s="63"/>
    </row>
    <row r="18" spans="1:13" x14ac:dyDescent="0.3">
      <c r="A18" s="19">
        <f>Table156729[[#This Row],[Full Name]]</f>
        <v>0</v>
      </c>
      <c r="B18" s="21" t="str">
        <f>IF(Table156729[[#This Row],[Full Name]]="","",IF(IFERROR(IFERROR(VLOOKUP(Table156729[[#This Row],[Full Name]],'Mens League'!B:B,1,FALSE),VLOOKUP(Table156729[[#This Row],[Full Name]],'Women''s League'!B:B,1,FALSE)),"NEEDS ADDING")="NEEDS ADDING","NEEDS ADDING","OK"))</f>
        <v/>
      </c>
      <c r="C18" s="21" t="str">
        <f>IF(Table156729[[#This Row],[Position]]="","",IF(Table156729[[#This Row],[Rank]]=1,30,IF(Table156729[[#This Row],[Rank]]=2,29,IF(Table156729[[#This Row],[Rank]]=3,28,IF(Table156729[[#This Row],[Rank]]=4,27,IF(Table156729[[#This Row],[Rank]]=5,26,IF(Table156729[[#This Row],[Rank]]=6,25,IF(Table156729[[#This Row],[Rank]]=7,24,IF(Table156729[[#This Row],[Rank]]=8,23,IF(Table156729[[#This Row],[Rank]]=9,22,IF(Table156729[[#This Row],[Rank]]=10,21,IF(Table156729[[#This Row],[Rank]]=11,20,IF(Table156729[[#This Row],[Rank]]=12,19,IF(Table156729[[#This Row],[Rank]]=13,18,IF(Table156729[[#This Row],[Rank]]=14,17,IF(Table156729[[#This Row],[Rank]]=15,16,IF(Table156729[[#This Row],[Rank]]=16,15,IF(Table156729[[#This Row],[Rank]]=17,14,IF(Table156729[[#This Row],[Rank]]=18,13,IF(Table156729[[#This Row],[Rank]]=19,12,IF(Table156729[[#This Row],[Rank]]=20,11,IF(Table156729[[#This Row],[Rank]]=21,10,IF(Table156729[[#This Row],[Rank]]=22,9,IF(Table156729[[#This Row],[Rank]]=23,8,IF(Table156729[[#This Row],[Rank]]=24,7,IF(Table156729[[#This Row],[Rank]]=25,6,IF(Table156729[[#This Row],[Rank]]=26,5,IF(Table156729[[#This Row],[Rank]]=27,4,IF(Table156729[[#This Row],[Rank]]=28,3,IF(Table156729[[#This Row],[Rank]]=29,2,IF(Table156729[[#This Row],[Rank]]=30,1,0)))))))))))))))))))))))))))))))</f>
        <v/>
      </c>
      <c r="D18" s="4" t="str">
        <f>IF(Table156729[[#This Row],[Category]]="","",IF(Table156729[[#This Row],[Category]]="M",COUNTIF($I$2:$I18,"M"),IF(Table156729[[#This Row],[Category]]="F",COUNTIF($I$2:$I18,"F"),0)))</f>
        <v/>
      </c>
      <c r="E18" s="26"/>
      <c r="F18" s="48"/>
      <c r="G18" s="28"/>
      <c r="H18" s="28"/>
      <c r="I18" s="29"/>
      <c r="J18" s="63"/>
      <c r="K18" s="63"/>
      <c r="L18" s="63"/>
      <c r="M18" s="63"/>
    </row>
    <row r="19" spans="1:13" x14ac:dyDescent="0.3">
      <c r="A19" s="19">
        <f>Table156729[[#This Row],[Full Name]]</f>
        <v>0</v>
      </c>
      <c r="B19" s="21" t="str">
        <f>IF(Table156729[[#This Row],[Full Name]]="","",IF(IFERROR(IFERROR(VLOOKUP(Table156729[[#This Row],[Full Name]],'Mens League'!B:B,1,FALSE),VLOOKUP(Table156729[[#This Row],[Full Name]],'Women''s League'!B:B,1,FALSE)),"NEEDS ADDING")="NEEDS ADDING","NEEDS ADDING","OK"))</f>
        <v/>
      </c>
      <c r="C19" s="21" t="str">
        <f>IF(Table156729[[#This Row],[Position]]="","",IF(Table156729[[#This Row],[Rank]]=1,30,IF(Table156729[[#This Row],[Rank]]=2,29,IF(Table156729[[#This Row],[Rank]]=3,28,IF(Table156729[[#This Row],[Rank]]=4,27,IF(Table156729[[#This Row],[Rank]]=5,26,IF(Table156729[[#This Row],[Rank]]=6,25,IF(Table156729[[#This Row],[Rank]]=7,24,IF(Table156729[[#This Row],[Rank]]=8,23,IF(Table156729[[#This Row],[Rank]]=9,22,IF(Table156729[[#This Row],[Rank]]=10,21,IF(Table156729[[#This Row],[Rank]]=11,20,IF(Table156729[[#This Row],[Rank]]=12,19,IF(Table156729[[#This Row],[Rank]]=13,18,IF(Table156729[[#This Row],[Rank]]=14,17,IF(Table156729[[#This Row],[Rank]]=15,16,IF(Table156729[[#This Row],[Rank]]=16,15,IF(Table156729[[#This Row],[Rank]]=17,14,IF(Table156729[[#This Row],[Rank]]=18,13,IF(Table156729[[#This Row],[Rank]]=19,12,IF(Table156729[[#This Row],[Rank]]=20,11,IF(Table156729[[#This Row],[Rank]]=21,10,IF(Table156729[[#This Row],[Rank]]=22,9,IF(Table156729[[#This Row],[Rank]]=23,8,IF(Table156729[[#This Row],[Rank]]=24,7,IF(Table156729[[#This Row],[Rank]]=25,6,IF(Table156729[[#This Row],[Rank]]=26,5,IF(Table156729[[#This Row],[Rank]]=27,4,IF(Table156729[[#This Row],[Rank]]=28,3,IF(Table156729[[#This Row],[Rank]]=29,2,IF(Table156729[[#This Row],[Rank]]=30,1,0)))))))))))))))))))))))))))))))</f>
        <v/>
      </c>
      <c r="D19" s="4" t="str">
        <f>IF(Table156729[[#This Row],[Category]]="","",IF(Table156729[[#This Row],[Category]]="M",COUNTIF($I$2:$I19,"M"),IF(Table156729[[#This Row],[Category]]="F",COUNTIF($I$2:$I19,"F"),0)))</f>
        <v/>
      </c>
      <c r="E19" s="26"/>
      <c r="F19" s="48"/>
      <c r="G19" s="28"/>
      <c r="H19" s="28"/>
      <c r="I19" s="29"/>
      <c r="J19" s="63"/>
      <c r="K19" s="63"/>
      <c r="L19" s="63"/>
      <c r="M19" s="63"/>
    </row>
    <row r="20" spans="1:13" x14ac:dyDescent="0.3">
      <c r="A20" s="19">
        <f>Table156729[[#This Row],[Full Name]]</f>
        <v>0</v>
      </c>
      <c r="B20" s="21" t="str">
        <f>IF(Table156729[[#This Row],[Full Name]]="","",IF(IFERROR(IFERROR(VLOOKUP(Table156729[[#This Row],[Full Name]],'Mens League'!B:B,1,FALSE),VLOOKUP(Table156729[[#This Row],[Full Name]],'Women''s League'!B:B,1,FALSE)),"NEEDS ADDING")="NEEDS ADDING","NEEDS ADDING","OK"))</f>
        <v/>
      </c>
      <c r="C20" s="21" t="str">
        <f>IF(Table156729[[#This Row],[Position]]="","",IF(Table156729[[#This Row],[Rank]]=1,30,IF(Table156729[[#This Row],[Rank]]=2,29,IF(Table156729[[#This Row],[Rank]]=3,28,IF(Table156729[[#This Row],[Rank]]=4,27,IF(Table156729[[#This Row],[Rank]]=5,26,IF(Table156729[[#This Row],[Rank]]=6,25,IF(Table156729[[#This Row],[Rank]]=7,24,IF(Table156729[[#This Row],[Rank]]=8,23,IF(Table156729[[#This Row],[Rank]]=9,22,IF(Table156729[[#This Row],[Rank]]=10,21,IF(Table156729[[#This Row],[Rank]]=11,20,IF(Table156729[[#This Row],[Rank]]=12,19,IF(Table156729[[#This Row],[Rank]]=13,18,IF(Table156729[[#This Row],[Rank]]=14,17,IF(Table156729[[#This Row],[Rank]]=15,16,IF(Table156729[[#This Row],[Rank]]=16,15,IF(Table156729[[#This Row],[Rank]]=17,14,IF(Table156729[[#This Row],[Rank]]=18,13,IF(Table156729[[#This Row],[Rank]]=19,12,IF(Table156729[[#This Row],[Rank]]=20,11,IF(Table156729[[#This Row],[Rank]]=21,10,IF(Table156729[[#This Row],[Rank]]=22,9,IF(Table156729[[#This Row],[Rank]]=23,8,IF(Table156729[[#This Row],[Rank]]=24,7,IF(Table156729[[#This Row],[Rank]]=25,6,IF(Table156729[[#This Row],[Rank]]=26,5,IF(Table156729[[#This Row],[Rank]]=27,4,IF(Table156729[[#This Row],[Rank]]=28,3,IF(Table156729[[#This Row],[Rank]]=29,2,IF(Table156729[[#This Row],[Rank]]=30,1,0)))))))))))))))))))))))))))))))</f>
        <v/>
      </c>
      <c r="D20" s="4" t="str">
        <f>IF(Table156729[[#This Row],[Category]]="","",IF(Table156729[[#This Row],[Category]]="M",COUNTIF($I$2:$I20,"M"),IF(Table156729[[#This Row],[Category]]="F",COUNTIF($I$2:$I20,"F"),0)))</f>
        <v/>
      </c>
      <c r="E20" s="26"/>
      <c r="F20" s="48"/>
      <c r="G20" s="28"/>
      <c r="H20" s="28"/>
      <c r="I20" s="29"/>
      <c r="J20" s="63"/>
      <c r="K20" s="63"/>
      <c r="L20" s="63"/>
      <c r="M20" s="63"/>
    </row>
    <row r="21" spans="1:13" x14ac:dyDescent="0.3">
      <c r="A21" s="19">
        <f>Table156729[[#This Row],[Full Name]]</f>
        <v>0</v>
      </c>
      <c r="B21" s="21" t="str">
        <f>IF(Table156729[[#This Row],[Full Name]]="","",IF(IFERROR(IFERROR(VLOOKUP(Table156729[[#This Row],[Full Name]],'Mens League'!B:B,1,FALSE),VLOOKUP(Table156729[[#This Row],[Full Name]],'Women''s League'!B:B,1,FALSE)),"NEEDS ADDING")="NEEDS ADDING","NEEDS ADDING","OK"))</f>
        <v/>
      </c>
      <c r="C21" s="21" t="str">
        <f>IF(Table156729[[#This Row],[Position]]="","",IF(Table156729[[#This Row],[Rank]]=1,30,IF(Table156729[[#This Row],[Rank]]=2,29,IF(Table156729[[#This Row],[Rank]]=3,28,IF(Table156729[[#This Row],[Rank]]=4,27,IF(Table156729[[#This Row],[Rank]]=5,26,IF(Table156729[[#This Row],[Rank]]=6,25,IF(Table156729[[#This Row],[Rank]]=7,24,IF(Table156729[[#This Row],[Rank]]=8,23,IF(Table156729[[#This Row],[Rank]]=9,22,IF(Table156729[[#This Row],[Rank]]=10,21,IF(Table156729[[#This Row],[Rank]]=11,20,IF(Table156729[[#This Row],[Rank]]=12,19,IF(Table156729[[#This Row],[Rank]]=13,18,IF(Table156729[[#This Row],[Rank]]=14,17,IF(Table156729[[#This Row],[Rank]]=15,16,IF(Table156729[[#This Row],[Rank]]=16,15,IF(Table156729[[#This Row],[Rank]]=17,14,IF(Table156729[[#This Row],[Rank]]=18,13,IF(Table156729[[#This Row],[Rank]]=19,12,IF(Table156729[[#This Row],[Rank]]=20,11,IF(Table156729[[#This Row],[Rank]]=21,10,IF(Table156729[[#This Row],[Rank]]=22,9,IF(Table156729[[#This Row],[Rank]]=23,8,IF(Table156729[[#This Row],[Rank]]=24,7,IF(Table156729[[#This Row],[Rank]]=25,6,IF(Table156729[[#This Row],[Rank]]=26,5,IF(Table156729[[#This Row],[Rank]]=27,4,IF(Table156729[[#This Row],[Rank]]=28,3,IF(Table156729[[#This Row],[Rank]]=29,2,IF(Table156729[[#This Row],[Rank]]=30,1,0)))))))))))))))))))))))))))))))</f>
        <v/>
      </c>
      <c r="D21" s="4" t="str">
        <f>IF(Table156729[[#This Row],[Category]]="","",IF(Table156729[[#This Row],[Category]]="M",COUNTIF($I$2:$I21,"M"),IF(Table156729[[#This Row],[Category]]="F",COUNTIF($I$2:$I21,"F"),0)))</f>
        <v/>
      </c>
      <c r="E21" s="26"/>
      <c r="F21" s="48"/>
      <c r="G21" s="28"/>
      <c r="H21" s="28"/>
      <c r="I21" s="29"/>
      <c r="J21" s="63"/>
      <c r="K21" s="63"/>
      <c r="L21" s="63"/>
      <c r="M21" s="63"/>
    </row>
    <row r="22" spans="1:13" x14ac:dyDescent="0.3">
      <c r="A22" s="19">
        <f>Table156729[[#This Row],[Full Name]]</f>
        <v>0</v>
      </c>
      <c r="B22" s="21" t="str">
        <f>IF(Table156729[[#This Row],[Full Name]]="","",IF(IFERROR(IFERROR(VLOOKUP(Table156729[[#This Row],[Full Name]],'Mens League'!B:B,1,FALSE),VLOOKUP(Table156729[[#This Row],[Full Name]],'Women''s League'!B:B,1,FALSE)),"NEEDS ADDING")="NEEDS ADDING","NEEDS ADDING","OK"))</f>
        <v/>
      </c>
      <c r="C22" s="21" t="str">
        <f>IF(Table156729[[#This Row],[Position]]="","",IF(Table156729[[#This Row],[Rank]]=1,30,IF(Table156729[[#This Row],[Rank]]=2,29,IF(Table156729[[#This Row],[Rank]]=3,28,IF(Table156729[[#This Row],[Rank]]=4,27,IF(Table156729[[#This Row],[Rank]]=5,26,IF(Table156729[[#This Row],[Rank]]=6,25,IF(Table156729[[#This Row],[Rank]]=7,24,IF(Table156729[[#This Row],[Rank]]=8,23,IF(Table156729[[#This Row],[Rank]]=9,22,IF(Table156729[[#This Row],[Rank]]=10,21,IF(Table156729[[#This Row],[Rank]]=11,20,IF(Table156729[[#This Row],[Rank]]=12,19,IF(Table156729[[#This Row],[Rank]]=13,18,IF(Table156729[[#This Row],[Rank]]=14,17,IF(Table156729[[#This Row],[Rank]]=15,16,IF(Table156729[[#This Row],[Rank]]=16,15,IF(Table156729[[#This Row],[Rank]]=17,14,IF(Table156729[[#This Row],[Rank]]=18,13,IF(Table156729[[#This Row],[Rank]]=19,12,IF(Table156729[[#This Row],[Rank]]=20,11,IF(Table156729[[#This Row],[Rank]]=21,10,IF(Table156729[[#This Row],[Rank]]=22,9,IF(Table156729[[#This Row],[Rank]]=23,8,IF(Table156729[[#This Row],[Rank]]=24,7,IF(Table156729[[#This Row],[Rank]]=25,6,IF(Table156729[[#This Row],[Rank]]=26,5,IF(Table156729[[#This Row],[Rank]]=27,4,IF(Table156729[[#This Row],[Rank]]=28,3,IF(Table156729[[#This Row],[Rank]]=29,2,IF(Table156729[[#This Row],[Rank]]=30,1,0)))))))))))))))))))))))))))))))</f>
        <v/>
      </c>
      <c r="D22" s="4" t="str">
        <f>IF(Table156729[[#This Row],[Category]]="","",IF(Table156729[[#This Row],[Category]]="M",COUNTIF($I$2:$I22,"M"),IF(Table156729[[#This Row],[Category]]="F",COUNTIF($I$2:$I22,"F"),0)))</f>
        <v/>
      </c>
      <c r="E22" s="26"/>
      <c r="F22" s="48"/>
      <c r="G22" s="28"/>
      <c r="H22" s="28"/>
      <c r="I22" s="29"/>
      <c r="J22" s="63"/>
      <c r="K22" s="63"/>
      <c r="L22" s="63"/>
      <c r="M22" s="63"/>
    </row>
    <row r="23" spans="1:13" x14ac:dyDescent="0.3">
      <c r="A23" s="19">
        <f>Table156729[[#This Row],[Full Name]]</f>
        <v>0</v>
      </c>
      <c r="B23" s="21" t="str">
        <f>IF(Table156729[[#This Row],[Full Name]]="","",IF(IFERROR(IFERROR(VLOOKUP(Table156729[[#This Row],[Full Name]],'Mens League'!B:B,1,FALSE),VLOOKUP(Table156729[[#This Row],[Full Name]],'Women''s League'!B:B,1,FALSE)),"NEEDS ADDING")="NEEDS ADDING","NEEDS ADDING","OK"))</f>
        <v/>
      </c>
      <c r="C23" s="21" t="str">
        <f>IF(Table156729[[#This Row],[Position]]="","",IF(Table156729[[#This Row],[Rank]]=1,30,IF(Table156729[[#This Row],[Rank]]=2,29,IF(Table156729[[#This Row],[Rank]]=3,28,IF(Table156729[[#This Row],[Rank]]=4,27,IF(Table156729[[#This Row],[Rank]]=5,26,IF(Table156729[[#This Row],[Rank]]=6,25,IF(Table156729[[#This Row],[Rank]]=7,24,IF(Table156729[[#This Row],[Rank]]=8,23,IF(Table156729[[#This Row],[Rank]]=9,22,IF(Table156729[[#This Row],[Rank]]=10,21,IF(Table156729[[#This Row],[Rank]]=11,20,IF(Table156729[[#This Row],[Rank]]=12,19,IF(Table156729[[#This Row],[Rank]]=13,18,IF(Table156729[[#This Row],[Rank]]=14,17,IF(Table156729[[#This Row],[Rank]]=15,16,IF(Table156729[[#This Row],[Rank]]=16,15,IF(Table156729[[#This Row],[Rank]]=17,14,IF(Table156729[[#This Row],[Rank]]=18,13,IF(Table156729[[#This Row],[Rank]]=19,12,IF(Table156729[[#This Row],[Rank]]=20,11,IF(Table156729[[#This Row],[Rank]]=21,10,IF(Table156729[[#This Row],[Rank]]=22,9,IF(Table156729[[#This Row],[Rank]]=23,8,IF(Table156729[[#This Row],[Rank]]=24,7,IF(Table156729[[#This Row],[Rank]]=25,6,IF(Table156729[[#This Row],[Rank]]=26,5,IF(Table156729[[#This Row],[Rank]]=27,4,IF(Table156729[[#This Row],[Rank]]=28,3,IF(Table156729[[#This Row],[Rank]]=29,2,IF(Table156729[[#This Row],[Rank]]=30,1,0)))))))))))))))))))))))))))))))</f>
        <v/>
      </c>
      <c r="D23" s="4" t="str">
        <f>IF(Table156729[[#This Row],[Category]]="","",IF(Table156729[[#This Row],[Category]]="M",COUNTIF($I$2:$I23,"M"),IF(Table156729[[#This Row],[Category]]="F",COUNTIF($I$2:$I23,"F"),0)))</f>
        <v/>
      </c>
      <c r="E23" s="26"/>
      <c r="F23" s="48"/>
      <c r="G23" s="28"/>
      <c r="H23" s="28"/>
      <c r="I23" s="29"/>
      <c r="J23" s="63"/>
      <c r="K23" s="63"/>
      <c r="L23" s="63"/>
      <c r="M23" s="63"/>
    </row>
    <row r="24" spans="1:13" x14ac:dyDescent="0.3">
      <c r="A24" s="19">
        <f>Table156729[[#This Row],[Full Name]]</f>
        <v>0</v>
      </c>
      <c r="B24" s="21" t="str">
        <f>IF(Table156729[[#This Row],[Full Name]]="","",IF(IFERROR(IFERROR(VLOOKUP(Table156729[[#This Row],[Full Name]],'Mens League'!B:B,1,FALSE),VLOOKUP(Table156729[[#This Row],[Full Name]],'Women''s League'!B:B,1,FALSE)),"NEEDS ADDING")="NEEDS ADDING","NEEDS ADDING","OK"))</f>
        <v/>
      </c>
      <c r="C24" s="21" t="str">
        <f>IF(Table156729[[#This Row],[Position]]="","",IF(Table156729[[#This Row],[Rank]]=1,30,IF(Table156729[[#This Row],[Rank]]=2,29,IF(Table156729[[#This Row],[Rank]]=3,28,IF(Table156729[[#This Row],[Rank]]=4,27,IF(Table156729[[#This Row],[Rank]]=5,26,IF(Table156729[[#This Row],[Rank]]=6,25,IF(Table156729[[#This Row],[Rank]]=7,24,IF(Table156729[[#This Row],[Rank]]=8,23,IF(Table156729[[#This Row],[Rank]]=9,22,IF(Table156729[[#This Row],[Rank]]=10,21,IF(Table156729[[#This Row],[Rank]]=11,20,IF(Table156729[[#This Row],[Rank]]=12,19,IF(Table156729[[#This Row],[Rank]]=13,18,IF(Table156729[[#This Row],[Rank]]=14,17,IF(Table156729[[#This Row],[Rank]]=15,16,IF(Table156729[[#This Row],[Rank]]=16,15,IF(Table156729[[#This Row],[Rank]]=17,14,IF(Table156729[[#This Row],[Rank]]=18,13,IF(Table156729[[#This Row],[Rank]]=19,12,IF(Table156729[[#This Row],[Rank]]=20,11,IF(Table156729[[#This Row],[Rank]]=21,10,IF(Table156729[[#This Row],[Rank]]=22,9,IF(Table156729[[#This Row],[Rank]]=23,8,IF(Table156729[[#This Row],[Rank]]=24,7,IF(Table156729[[#This Row],[Rank]]=25,6,IF(Table156729[[#This Row],[Rank]]=26,5,IF(Table156729[[#This Row],[Rank]]=27,4,IF(Table156729[[#This Row],[Rank]]=28,3,IF(Table156729[[#This Row],[Rank]]=29,2,IF(Table156729[[#This Row],[Rank]]=30,1,0)))))))))))))))))))))))))))))))</f>
        <v/>
      </c>
      <c r="D24" s="4" t="str">
        <f>IF(Table156729[[#This Row],[Category]]="","",IF(Table156729[[#This Row],[Category]]="M",COUNTIF($I$2:$I24,"M"),IF(Table156729[[#This Row],[Category]]="F",COUNTIF($I$2:$I24,"F"),0)))</f>
        <v/>
      </c>
      <c r="E24" s="26"/>
      <c r="F24" s="48"/>
      <c r="G24" s="28"/>
      <c r="H24" s="28"/>
      <c r="I24" s="29"/>
      <c r="J24" s="63"/>
      <c r="K24" s="63"/>
      <c r="L24" s="63"/>
      <c r="M24" s="63"/>
    </row>
    <row r="25" spans="1:13" x14ac:dyDescent="0.3">
      <c r="A25" s="19">
        <f>Table156729[[#This Row],[Full Name]]</f>
        <v>0</v>
      </c>
      <c r="B25" s="21" t="str">
        <f>IF(Table156729[[#This Row],[Full Name]]="","",IF(IFERROR(IFERROR(VLOOKUP(Table156729[[#This Row],[Full Name]],'Mens League'!B:B,1,FALSE),VLOOKUP(Table156729[[#This Row],[Full Name]],'Women''s League'!B:B,1,FALSE)),"NEEDS ADDING")="NEEDS ADDING","NEEDS ADDING","OK"))</f>
        <v/>
      </c>
      <c r="C25" s="21" t="str">
        <f>IF(Table156729[[#This Row],[Position]]="","",IF(Table156729[[#This Row],[Rank]]=1,30,IF(Table156729[[#This Row],[Rank]]=2,29,IF(Table156729[[#This Row],[Rank]]=3,28,IF(Table156729[[#This Row],[Rank]]=4,27,IF(Table156729[[#This Row],[Rank]]=5,26,IF(Table156729[[#This Row],[Rank]]=6,25,IF(Table156729[[#This Row],[Rank]]=7,24,IF(Table156729[[#This Row],[Rank]]=8,23,IF(Table156729[[#This Row],[Rank]]=9,22,IF(Table156729[[#This Row],[Rank]]=10,21,IF(Table156729[[#This Row],[Rank]]=11,20,IF(Table156729[[#This Row],[Rank]]=12,19,IF(Table156729[[#This Row],[Rank]]=13,18,IF(Table156729[[#This Row],[Rank]]=14,17,IF(Table156729[[#This Row],[Rank]]=15,16,IF(Table156729[[#This Row],[Rank]]=16,15,IF(Table156729[[#This Row],[Rank]]=17,14,IF(Table156729[[#This Row],[Rank]]=18,13,IF(Table156729[[#This Row],[Rank]]=19,12,IF(Table156729[[#This Row],[Rank]]=20,11,IF(Table156729[[#This Row],[Rank]]=21,10,IF(Table156729[[#This Row],[Rank]]=22,9,IF(Table156729[[#This Row],[Rank]]=23,8,IF(Table156729[[#This Row],[Rank]]=24,7,IF(Table156729[[#This Row],[Rank]]=25,6,IF(Table156729[[#This Row],[Rank]]=26,5,IF(Table156729[[#This Row],[Rank]]=27,4,IF(Table156729[[#This Row],[Rank]]=28,3,IF(Table156729[[#This Row],[Rank]]=29,2,IF(Table156729[[#This Row],[Rank]]=30,1,0)))))))))))))))))))))))))))))))</f>
        <v/>
      </c>
      <c r="D25" s="4" t="str">
        <f>IF(Table156729[[#This Row],[Category]]="","",IF(Table156729[[#This Row],[Category]]="M",COUNTIF($I$2:$I25,"M"),IF(Table156729[[#This Row],[Category]]="F",COUNTIF($I$2:$I25,"F"),0)))</f>
        <v/>
      </c>
      <c r="E25" s="26"/>
      <c r="F25" s="48"/>
      <c r="G25" s="28"/>
      <c r="H25" s="28"/>
      <c r="I25" s="29"/>
      <c r="J25" s="63"/>
      <c r="K25" s="63"/>
      <c r="L25" s="63"/>
      <c r="M25" s="63"/>
    </row>
    <row r="26" spans="1:13" x14ac:dyDescent="0.3">
      <c r="A26" s="19">
        <f>Table156729[[#This Row],[Full Name]]</f>
        <v>0</v>
      </c>
      <c r="B26" s="21" t="str">
        <f>IF(Table156729[[#This Row],[Full Name]]="","",IF(IFERROR(IFERROR(VLOOKUP(Table156729[[#This Row],[Full Name]],'Mens League'!B:B,1,FALSE),VLOOKUP(Table156729[[#This Row],[Full Name]],'Women''s League'!B:B,1,FALSE)),"NEEDS ADDING")="NEEDS ADDING","NEEDS ADDING","OK"))</f>
        <v/>
      </c>
      <c r="C26" s="21" t="str">
        <f>IF(Table156729[[#This Row],[Position]]="","",IF(Table156729[[#This Row],[Rank]]=1,30,IF(Table156729[[#This Row],[Rank]]=2,29,IF(Table156729[[#This Row],[Rank]]=3,28,IF(Table156729[[#This Row],[Rank]]=4,27,IF(Table156729[[#This Row],[Rank]]=5,26,IF(Table156729[[#This Row],[Rank]]=6,25,IF(Table156729[[#This Row],[Rank]]=7,24,IF(Table156729[[#This Row],[Rank]]=8,23,IF(Table156729[[#This Row],[Rank]]=9,22,IF(Table156729[[#This Row],[Rank]]=10,21,IF(Table156729[[#This Row],[Rank]]=11,20,IF(Table156729[[#This Row],[Rank]]=12,19,IF(Table156729[[#This Row],[Rank]]=13,18,IF(Table156729[[#This Row],[Rank]]=14,17,IF(Table156729[[#This Row],[Rank]]=15,16,IF(Table156729[[#This Row],[Rank]]=16,15,IF(Table156729[[#This Row],[Rank]]=17,14,IF(Table156729[[#This Row],[Rank]]=18,13,IF(Table156729[[#This Row],[Rank]]=19,12,IF(Table156729[[#This Row],[Rank]]=20,11,IF(Table156729[[#This Row],[Rank]]=21,10,IF(Table156729[[#This Row],[Rank]]=22,9,IF(Table156729[[#This Row],[Rank]]=23,8,IF(Table156729[[#This Row],[Rank]]=24,7,IF(Table156729[[#This Row],[Rank]]=25,6,IF(Table156729[[#This Row],[Rank]]=26,5,IF(Table156729[[#This Row],[Rank]]=27,4,IF(Table156729[[#This Row],[Rank]]=28,3,IF(Table156729[[#This Row],[Rank]]=29,2,IF(Table156729[[#This Row],[Rank]]=30,1,0)))))))))))))))))))))))))))))))</f>
        <v/>
      </c>
      <c r="D26" s="4" t="str">
        <f>IF(Table156729[[#This Row],[Category]]="","",IF(Table156729[[#This Row],[Category]]="M",COUNTIF($I$2:$I26,"M"),IF(Table156729[[#This Row],[Category]]="F",COUNTIF($I$2:$I26,"F"),0)))</f>
        <v/>
      </c>
      <c r="E26" s="26"/>
      <c r="F26" s="48"/>
      <c r="G26" s="28"/>
      <c r="H26" s="28"/>
      <c r="I26" s="29"/>
      <c r="J26" s="63"/>
      <c r="K26" s="63"/>
      <c r="L26" s="63"/>
      <c r="M26" s="63"/>
    </row>
    <row r="27" spans="1:13" x14ac:dyDescent="0.3">
      <c r="A27" s="19">
        <f>Table156729[[#This Row],[Full Name]]</f>
        <v>0</v>
      </c>
      <c r="B27" s="21" t="str">
        <f>IF(Table156729[[#This Row],[Full Name]]="","",IF(IFERROR(IFERROR(VLOOKUP(Table156729[[#This Row],[Full Name]],'Mens League'!B:B,1,FALSE),VLOOKUP(Table156729[[#This Row],[Full Name]],'Women''s League'!B:B,1,FALSE)),"NEEDS ADDING")="NEEDS ADDING","NEEDS ADDING","OK"))</f>
        <v/>
      </c>
      <c r="C27" s="21" t="str">
        <f>IF(Table156729[[#This Row],[Position]]="","",IF(Table156729[[#This Row],[Rank]]=1,30,IF(Table156729[[#This Row],[Rank]]=2,29,IF(Table156729[[#This Row],[Rank]]=3,28,IF(Table156729[[#This Row],[Rank]]=4,27,IF(Table156729[[#This Row],[Rank]]=5,26,IF(Table156729[[#This Row],[Rank]]=6,25,IF(Table156729[[#This Row],[Rank]]=7,24,IF(Table156729[[#This Row],[Rank]]=8,23,IF(Table156729[[#This Row],[Rank]]=9,22,IF(Table156729[[#This Row],[Rank]]=10,21,IF(Table156729[[#This Row],[Rank]]=11,20,IF(Table156729[[#This Row],[Rank]]=12,19,IF(Table156729[[#This Row],[Rank]]=13,18,IF(Table156729[[#This Row],[Rank]]=14,17,IF(Table156729[[#This Row],[Rank]]=15,16,IF(Table156729[[#This Row],[Rank]]=16,15,IF(Table156729[[#This Row],[Rank]]=17,14,IF(Table156729[[#This Row],[Rank]]=18,13,IF(Table156729[[#This Row],[Rank]]=19,12,IF(Table156729[[#This Row],[Rank]]=20,11,IF(Table156729[[#This Row],[Rank]]=21,10,IF(Table156729[[#This Row],[Rank]]=22,9,IF(Table156729[[#This Row],[Rank]]=23,8,IF(Table156729[[#This Row],[Rank]]=24,7,IF(Table156729[[#This Row],[Rank]]=25,6,IF(Table156729[[#This Row],[Rank]]=26,5,IF(Table156729[[#This Row],[Rank]]=27,4,IF(Table156729[[#This Row],[Rank]]=28,3,IF(Table156729[[#This Row],[Rank]]=29,2,IF(Table156729[[#This Row],[Rank]]=30,1,0)))))))))))))))))))))))))))))))</f>
        <v/>
      </c>
      <c r="D27" s="4" t="str">
        <f>IF(Table156729[[#This Row],[Category]]="","",IF(Table156729[[#This Row],[Category]]="M",COUNTIF($I$2:$I27,"M"),IF(Table156729[[#This Row],[Category]]="F",COUNTIF($I$2:$I27,"F"),0)))</f>
        <v/>
      </c>
      <c r="E27" s="26"/>
      <c r="F27" s="48"/>
      <c r="G27" s="28"/>
      <c r="H27" s="28"/>
      <c r="I27" s="29"/>
      <c r="J27" s="63"/>
      <c r="K27" s="63"/>
      <c r="L27" s="63"/>
      <c r="M27" s="63"/>
    </row>
    <row r="28" spans="1:13" x14ac:dyDescent="0.3">
      <c r="A28" s="19">
        <f>Table156729[[#This Row],[Full Name]]</f>
        <v>0</v>
      </c>
      <c r="B28" s="21" t="str">
        <f>IF(Table156729[[#This Row],[Full Name]]="","",IF(IFERROR(IFERROR(VLOOKUP(Table156729[[#This Row],[Full Name]],'Mens League'!B:B,1,FALSE),VLOOKUP(Table156729[[#This Row],[Full Name]],'Women''s League'!B:B,1,FALSE)),"NEEDS ADDING")="NEEDS ADDING","NEEDS ADDING","OK"))</f>
        <v/>
      </c>
      <c r="C28" s="21" t="str">
        <f>IF(Table156729[[#This Row],[Position]]="","",IF(Table156729[[#This Row],[Rank]]=1,30,IF(Table156729[[#This Row],[Rank]]=2,29,IF(Table156729[[#This Row],[Rank]]=3,28,IF(Table156729[[#This Row],[Rank]]=4,27,IF(Table156729[[#This Row],[Rank]]=5,26,IF(Table156729[[#This Row],[Rank]]=6,25,IF(Table156729[[#This Row],[Rank]]=7,24,IF(Table156729[[#This Row],[Rank]]=8,23,IF(Table156729[[#This Row],[Rank]]=9,22,IF(Table156729[[#This Row],[Rank]]=10,21,IF(Table156729[[#This Row],[Rank]]=11,20,IF(Table156729[[#This Row],[Rank]]=12,19,IF(Table156729[[#This Row],[Rank]]=13,18,IF(Table156729[[#This Row],[Rank]]=14,17,IF(Table156729[[#This Row],[Rank]]=15,16,IF(Table156729[[#This Row],[Rank]]=16,15,IF(Table156729[[#This Row],[Rank]]=17,14,IF(Table156729[[#This Row],[Rank]]=18,13,IF(Table156729[[#This Row],[Rank]]=19,12,IF(Table156729[[#This Row],[Rank]]=20,11,IF(Table156729[[#This Row],[Rank]]=21,10,IF(Table156729[[#This Row],[Rank]]=22,9,IF(Table156729[[#This Row],[Rank]]=23,8,IF(Table156729[[#This Row],[Rank]]=24,7,IF(Table156729[[#This Row],[Rank]]=25,6,IF(Table156729[[#This Row],[Rank]]=26,5,IF(Table156729[[#This Row],[Rank]]=27,4,IF(Table156729[[#This Row],[Rank]]=28,3,IF(Table156729[[#This Row],[Rank]]=29,2,IF(Table156729[[#This Row],[Rank]]=30,1,0)))))))))))))))))))))))))))))))</f>
        <v/>
      </c>
      <c r="D28" s="4" t="str">
        <f>IF(Table156729[[#This Row],[Category]]="","",IF(Table156729[[#This Row],[Category]]="M",COUNTIF($I$2:$I28,"M"),IF(Table156729[[#This Row],[Category]]="F",COUNTIF($I$2:$I28,"F"),0)))</f>
        <v/>
      </c>
      <c r="E28" s="26"/>
      <c r="F28" s="48"/>
      <c r="G28" s="28"/>
      <c r="H28" s="28"/>
      <c r="I28" s="29"/>
      <c r="J28" s="63"/>
      <c r="K28" s="63"/>
      <c r="L28" s="63"/>
      <c r="M28" s="63"/>
    </row>
    <row r="29" spans="1:13" x14ac:dyDescent="0.3">
      <c r="A29" s="19">
        <f>Table156729[[#This Row],[Full Name]]</f>
        <v>0</v>
      </c>
      <c r="B29" s="21" t="str">
        <f>IF(Table156729[[#This Row],[Full Name]]="","",IF(IFERROR(IFERROR(VLOOKUP(Table156729[[#This Row],[Full Name]],'Mens League'!B:B,1,FALSE),VLOOKUP(Table156729[[#This Row],[Full Name]],'Women''s League'!B:B,1,FALSE)),"NEEDS ADDING")="NEEDS ADDING","NEEDS ADDING","OK"))</f>
        <v/>
      </c>
      <c r="C29" s="21" t="str">
        <f>IF(Table156729[[#This Row],[Position]]="","",IF(Table156729[[#This Row],[Rank]]=1,30,IF(Table156729[[#This Row],[Rank]]=2,29,IF(Table156729[[#This Row],[Rank]]=3,28,IF(Table156729[[#This Row],[Rank]]=4,27,IF(Table156729[[#This Row],[Rank]]=5,26,IF(Table156729[[#This Row],[Rank]]=6,25,IF(Table156729[[#This Row],[Rank]]=7,24,IF(Table156729[[#This Row],[Rank]]=8,23,IF(Table156729[[#This Row],[Rank]]=9,22,IF(Table156729[[#This Row],[Rank]]=10,21,IF(Table156729[[#This Row],[Rank]]=11,20,IF(Table156729[[#This Row],[Rank]]=12,19,IF(Table156729[[#This Row],[Rank]]=13,18,IF(Table156729[[#This Row],[Rank]]=14,17,IF(Table156729[[#This Row],[Rank]]=15,16,IF(Table156729[[#This Row],[Rank]]=16,15,IF(Table156729[[#This Row],[Rank]]=17,14,IF(Table156729[[#This Row],[Rank]]=18,13,IF(Table156729[[#This Row],[Rank]]=19,12,IF(Table156729[[#This Row],[Rank]]=20,11,IF(Table156729[[#This Row],[Rank]]=21,10,IF(Table156729[[#This Row],[Rank]]=22,9,IF(Table156729[[#This Row],[Rank]]=23,8,IF(Table156729[[#This Row],[Rank]]=24,7,IF(Table156729[[#This Row],[Rank]]=25,6,IF(Table156729[[#This Row],[Rank]]=26,5,IF(Table156729[[#This Row],[Rank]]=27,4,IF(Table156729[[#This Row],[Rank]]=28,3,IF(Table156729[[#This Row],[Rank]]=29,2,IF(Table156729[[#This Row],[Rank]]=30,1,0)))))))))))))))))))))))))))))))</f>
        <v/>
      </c>
      <c r="D29" s="4" t="str">
        <f>IF(Table156729[[#This Row],[Category]]="","",IF(Table156729[[#This Row],[Category]]="M",COUNTIF($I$2:$I29,"M"),IF(Table156729[[#This Row],[Category]]="F",COUNTIF($I$2:$I29,"F"),0)))</f>
        <v/>
      </c>
      <c r="E29" s="26"/>
      <c r="F29" s="48"/>
      <c r="G29" s="28"/>
      <c r="H29" s="28"/>
      <c r="I29" s="29"/>
      <c r="J29" s="63"/>
      <c r="K29" s="63"/>
      <c r="L29" s="63"/>
      <c r="M29" s="63"/>
    </row>
    <row r="30" spans="1:13" x14ac:dyDescent="0.3">
      <c r="A30" s="19">
        <f>Table156729[[#This Row],[Full Name]]</f>
        <v>0</v>
      </c>
      <c r="B30" s="21" t="str">
        <f>IF(Table156729[[#This Row],[Full Name]]="","",IF(IFERROR(IFERROR(VLOOKUP(Table156729[[#This Row],[Full Name]],'Mens League'!B:B,1,FALSE),VLOOKUP(Table156729[[#This Row],[Full Name]],'Women''s League'!B:B,1,FALSE)),"NEEDS ADDING")="NEEDS ADDING","NEEDS ADDING","OK"))</f>
        <v/>
      </c>
      <c r="C30" s="21" t="str">
        <f>IF(Table156729[[#This Row],[Position]]="","",IF(Table156729[[#This Row],[Rank]]=1,30,IF(Table156729[[#This Row],[Rank]]=2,29,IF(Table156729[[#This Row],[Rank]]=3,28,IF(Table156729[[#This Row],[Rank]]=4,27,IF(Table156729[[#This Row],[Rank]]=5,26,IF(Table156729[[#This Row],[Rank]]=6,25,IF(Table156729[[#This Row],[Rank]]=7,24,IF(Table156729[[#This Row],[Rank]]=8,23,IF(Table156729[[#This Row],[Rank]]=9,22,IF(Table156729[[#This Row],[Rank]]=10,21,IF(Table156729[[#This Row],[Rank]]=11,20,IF(Table156729[[#This Row],[Rank]]=12,19,IF(Table156729[[#This Row],[Rank]]=13,18,IF(Table156729[[#This Row],[Rank]]=14,17,IF(Table156729[[#This Row],[Rank]]=15,16,IF(Table156729[[#This Row],[Rank]]=16,15,IF(Table156729[[#This Row],[Rank]]=17,14,IF(Table156729[[#This Row],[Rank]]=18,13,IF(Table156729[[#This Row],[Rank]]=19,12,IF(Table156729[[#This Row],[Rank]]=20,11,IF(Table156729[[#This Row],[Rank]]=21,10,IF(Table156729[[#This Row],[Rank]]=22,9,IF(Table156729[[#This Row],[Rank]]=23,8,IF(Table156729[[#This Row],[Rank]]=24,7,IF(Table156729[[#This Row],[Rank]]=25,6,IF(Table156729[[#This Row],[Rank]]=26,5,IF(Table156729[[#This Row],[Rank]]=27,4,IF(Table156729[[#This Row],[Rank]]=28,3,IF(Table156729[[#This Row],[Rank]]=29,2,IF(Table156729[[#This Row],[Rank]]=30,1,0)))))))))))))))))))))))))))))))</f>
        <v/>
      </c>
      <c r="D30" s="4" t="str">
        <f>IF(Table156729[[#This Row],[Category]]="","",IF(Table156729[[#This Row],[Category]]="M",COUNTIF($I$2:$I30,"M"),IF(Table156729[[#This Row],[Category]]="F",COUNTIF($I$2:$I30,"F"),0)))</f>
        <v/>
      </c>
      <c r="E30" s="26"/>
      <c r="F30" s="48"/>
      <c r="G30" s="28"/>
      <c r="H30" s="28"/>
      <c r="I30" s="29"/>
      <c r="J30" s="63"/>
      <c r="K30" s="63"/>
      <c r="L30" s="63"/>
      <c r="M30" s="63"/>
    </row>
    <row r="31" spans="1:13" x14ac:dyDescent="0.3">
      <c r="A31" s="19">
        <f>Table156729[[#This Row],[Full Name]]</f>
        <v>0</v>
      </c>
      <c r="B31" s="21" t="str">
        <f>IF(Table156729[[#This Row],[Full Name]]="","",IF(IFERROR(IFERROR(VLOOKUP(Table156729[[#This Row],[Full Name]],'Mens League'!B:B,1,FALSE),VLOOKUP(Table156729[[#This Row],[Full Name]],'Women''s League'!B:B,1,FALSE)),"NEEDS ADDING")="NEEDS ADDING","NEEDS ADDING","OK"))</f>
        <v/>
      </c>
      <c r="C31" s="21" t="str">
        <f>IF(Table156729[[#This Row],[Position]]="","",IF(Table156729[[#This Row],[Rank]]=1,30,IF(Table156729[[#This Row],[Rank]]=2,29,IF(Table156729[[#This Row],[Rank]]=3,28,IF(Table156729[[#This Row],[Rank]]=4,27,IF(Table156729[[#This Row],[Rank]]=5,26,IF(Table156729[[#This Row],[Rank]]=6,25,IF(Table156729[[#This Row],[Rank]]=7,24,IF(Table156729[[#This Row],[Rank]]=8,23,IF(Table156729[[#This Row],[Rank]]=9,22,IF(Table156729[[#This Row],[Rank]]=10,21,IF(Table156729[[#This Row],[Rank]]=11,20,IF(Table156729[[#This Row],[Rank]]=12,19,IF(Table156729[[#This Row],[Rank]]=13,18,IF(Table156729[[#This Row],[Rank]]=14,17,IF(Table156729[[#This Row],[Rank]]=15,16,IF(Table156729[[#This Row],[Rank]]=16,15,IF(Table156729[[#This Row],[Rank]]=17,14,IF(Table156729[[#This Row],[Rank]]=18,13,IF(Table156729[[#This Row],[Rank]]=19,12,IF(Table156729[[#This Row],[Rank]]=20,11,IF(Table156729[[#This Row],[Rank]]=21,10,IF(Table156729[[#This Row],[Rank]]=22,9,IF(Table156729[[#This Row],[Rank]]=23,8,IF(Table156729[[#This Row],[Rank]]=24,7,IF(Table156729[[#This Row],[Rank]]=25,6,IF(Table156729[[#This Row],[Rank]]=26,5,IF(Table156729[[#This Row],[Rank]]=27,4,IF(Table156729[[#This Row],[Rank]]=28,3,IF(Table156729[[#This Row],[Rank]]=29,2,IF(Table156729[[#This Row],[Rank]]=30,1,0)))))))))))))))))))))))))))))))</f>
        <v/>
      </c>
      <c r="D31" s="4" t="str">
        <f>IF(Table156729[[#This Row],[Category]]="","",IF(Table156729[[#This Row],[Category]]="M",COUNTIF($I$2:$I31,"M"),IF(Table156729[[#This Row],[Category]]="F",COUNTIF($I$2:$I31,"F"),0)))</f>
        <v/>
      </c>
      <c r="E31" s="26"/>
      <c r="F31" s="48"/>
      <c r="G31" s="28"/>
      <c r="H31" s="28"/>
      <c r="I31" s="29"/>
      <c r="J31" s="63"/>
      <c r="K31" s="63"/>
      <c r="L31" s="63"/>
      <c r="M31" s="63"/>
    </row>
    <row r="32" spans="1:13" x14ac:dyDescent="0.3">
      <c r="A32" s="19">
        <f>Table156729[[#This Row],[Full Name]]</f>
        <v>0</v>
      </c>
      <c r="B32" s="21" t="str">
        <f>IF(Table156729[[#This Row],[Full Name]]="","",IF(IFERROR(IFERROR(VLOOKUP(Table156729[[#This Row],[Full Name]],'Mens League'!B:B,1,FALSE),VLOOKUP(Table156729[[#This Row],[Full Name]],'Women''s League'!B:B,1,FALSE)),"NEEDS ADDING")="NEEDS ADDING","NEEDS ADDING","OK"))</f>
        <v/>
      </c>
      <c r="C32" s="21" t="str">
        <f>IF(Table156729[[#This Row],[Position]]="","",IF(Table156729[[#This Row],[Rank]]=1,30,IF(Table156729[[#This Row],[Rank]]=2,29,IF(Table156729[[#This Row],[Rank]]=3,28,IF(Table156729[[#This Row],[Rank]]=4,27,IF(Table156729[[#This Row],[Rank]]=5,26,IF(Table156729[[#This Row],[Rank]]=6,25,IF(Table156729[[#This Row],[Rank]]=7,24,IF(Table156729[[#This Row],[Rank]]=8,23,IF(Table156729[[#This Row],[Rank]]=9,22,IF(Table156729[[#This Row],[Rank]]=10,21,IF(Table156729[[#This Row],[Rank]]=11,20,IF(Table156729[[#This Row],[Rank]]=12,19,IF(Table156729[[#This Row],[Rank]]=13,18,IF(Table156729[[#This Row],[Rank]]=14,17,IF(Table156729[[#This Row],[Rank]]=15,16,IF(Table156729[[#This Row],[Rank]]=16,15,IF(Table156729[[#This Row],[Rank]]=17,14,IF(Table156729[[#This Row],[Rank]]=18,13,IF(Table156729[[#This Row],[Rank]]=19,12,IF(Table156729[[#This Row],[Rank]]=20,11,IF(Table156729[[#This Row],[Rank]]=21,10,IF(Table156729[[#This Row],[Rank]]=22,9,IF(Table156729[[#This Row],[Rank]]=23,8,IF(Table156729[[#This Row],[Rank]]=24,7,IF(Table156729[[#This Row],[Rank]]=25,6,IF(Table156729[[#This Row],[Rank]]=26,5,IF(Table156729[[#This Row],[Rank]]=27,4,IF(Table156729[[#This Row],[Rank]]=28,3,IF(Table156729[[#This Row],[Rank]]=29,2,IF(Table156729[[#This Row],[Rank]]=30,1,0)))))))))))))))))))))))))))))))</f>
        <v/>
      </c>
      <c r="D32" s="4" t="str">
        <f>IF(Table156729[[#This Row],[Category]]="","",IF(Table156729[[#This Row],[Category]]="M",COUNTIF($I$2:$I32,"M"),IF(Table156729[[#This Row],[Category]]="F",COUNTIF($I$2:$I32,"F"),0)))</f>
        <v/>
      </c>
      <c r="E32" s="26"/>
      <c r="F32" s="48"/>
      <c r="G32" s="28"/>
      <c r="H32" s="28"/>
      <c r="I32" s="29"/>
      <c r="J32" s="63"/>
      <c r="K32" s="63"/>
      <c r="L32" s="63"/>
      <c r="M32" s="63"/>
    </row>
    <row r="33" spans="1:13" x14ac:dyDescent="0.3">
      <c r="A33" s="19">
        <f>Table156729[[#This Row],[Full Name]]</f>
        <v>0</v>
      </c>
      <c r="B33" s="21" t="str">
        <f>IF(Table156729[[#This Row],[Full Name]]="","",IF(IFERROR(IFERROR(VLOOKUP(Table156729[[#This Row],[Full Name]],'Mens League'!B:B,1,FALSE),VLOOKUP(Table156729[[#This Row],[Full Name]],'Women''s League'!B:B,1,FALSE)),"NEEDS ADDING")="NEEDS ADDING","NEEDS ADDING","OK"))</f>
        <v/>
      </c>
      <c r="C33" s="21" t="str">
        <f>IF(Table156729[[#This Row],[Position]]="","",IF(Table156729[[#This Row],[Rank]]=1,30,IF(Table156729[[#This Row],[Rank]]=2,29,IF(Table156729[[#This Row],[Rank]]=3,28,IF(Table156729[[#This Row],[Rank]]=4,27,IF(Table156729[[#This Row],[Rank]]=5,26,IF(Table156729[[#This Row],[Rank]]=6,25,IF(Table156729[[#This Row],[Rank]]=7,24,IF(Table156729[[#This Row],[Rank]]=8,23,IF(Table156729[[#This Row],[Rank]]=9,22,IF(Table156729[[#This Row],[Rank]]=10,21,IF(Table156729[[#This Row],[Rank]]=11,20,IF(Table156729[[#This Row],[Rank]]=12,19,IF(Table156729[[#This Row],[Rank]]=13,18,IF(Table156729[[#This Row],[Rank]]=14,17,IF(Table156729[[#This Row],[Rank]]=15,16,IF(Table156729[[#This Row],[Rank]]=16,15,IF(Table156729[[#This Row],[Rank]]=17,14,IF(Table156729[[#This Row],[Rank]]=18,13,IF(Table156729[[#This Row],[Rank]]=19,12,IF(Table156729[[#This Row],[Rank]]=20,11,IF(Table156729[[#This Row],[Rank]]=21,10,IF(Table156729[[#This Row],[Rank]]=22,9,IF(Table156729[[#This Row],[Rank]]=23,8,IF(Table156729[[#This Row],[Rank]]=24,7,IF(Table156729[[#This Row],[Rank]]=25,6,IF(Table156729[[#This Row],[Rank]]=26,5,IF(Table156729[[#This Row],[Rank]]=27,4,IF(Table156729[[#This Row],[Rank]]=28,3,IF(Table156729[[#This Row],[Rank]]=29,2,IF(Table156729[[#This Row],[Rank]]=30,1,0)))))))))))))))))))))))))))))))</f>
        <v/>
      </c>
      <c r="D33" s="4" t="str">
        <f>IF(Table156729[[#This Row],[Category]]="","",IF(Table156729[[#This Row],[Category]]="M",COUNTIF($I$2:$I33,"M"),IF(Table156729[[#This Row],[Category]]="F",COUNTIF($I$2:$I33,"F"),0)))</f>
        <v/>
      </c>
      <c r="E33" s="26"/>
      <c r="F33" s="48"/>
      <c r="G33" s="28"/>
      <c r="H33" s="28"/>
      <c r="I33" s="29"/>
      <c r="J33" s="63"/>
      <c r="K33" s="63"/>
      <c r="L33" s="63"/>
      <c r="M33" s="63"/>
    </row>
    <row r="34" spans="1:13" x14ac:dyDescent="0.3">
      <c r="A34" s="19">
        <f>Table156729[[#This Row],[Full Name]]</f>
        <v>0</v>
      </c>
      <c r="B34" s="21" t="str">
        <f>IF(Table156729[[#This Row],[Full Name]]="","",IF(IFERROR(IFERROR(VLOOKUP(Table156729[[#This Row],[Full Name]],'Mens League'!B:B,1,FALSE),VLOOKUP(Table156729[[#This Row],[Full Name]],'Women''s League'!B:B,1,FALSE)),"NEEDS ADDING")="NEEDS ADDING","NEEDS ADDING","OK"))</f>
        <v/>
      </c>
      <c r="C34" s="21" t="str">
        <f>IF(Table156729[[#This Row],[Position]]="","",IF(Table156729[[#This Row],[Rank]]=1,30,IF(Table156729[[#This Row],[Rank]]=2,29,IF(Table156729[[#This Row],[Rank]]=3,28,IF(Table156729[[#This Row],[Rank]]=4,27,IF(Table156729[[#This Row],[Rank]]=5,26,IF(Table156729[[#This Row],[Rank]]=6,25,IF(Table156729[[#This Row],[Rank]]=7,24,IF(Table156729[[#This Row],[Rank]]=8,23,IF(Table156729[[#This Row],[Rank]]=9,22,IF(Table156729[[#This Row],[Rank]]=10,21,IF(Table156729[[#This Row],[Rank]]=11,20,IF(Table156729[[#This Row],[Rank]]=12,19,IF(Table156729[[#This Row],[Rank]]=13,18,IF(Table156729[[#This Row],[Rank]]=14,17,IF(Table156729[[#This Row],[Rank]]=15,16,IF(Table156729[[#This Row],[Rank]]=16,15,IF(Table156729[[#This Row],[Rank]]=17,14,IF(Table156729[[#This Row],[Rank]]=18,13,IF(Table156729[[#This Row],[Rank]]=19,12,IF(Table156729[[#This Row],[Rank]]=20,11,IF(Table156729[[#This Row],[Rank]]=21,10,IF(Table156729[[#This Row],[Rank]]=22,9,IF(Table156729[[#This Row],[Rank]]=23,8,IF(Table156729[[#This Row],[Rank]]=24,7,IF(Table156729[[#This Row],[Rank]]=25,6,IF(Table156729[[#This Row],[Rank]]=26,5,IF(Table156729[[#This Row],[Rank]]=27,4,IF(Table156729[[#This Row],[Rank]]=28,3,IF(Table156729[[#This Row],[Rank]]=29,2,IF(Table156729[[#This Row],[Rank]]=30,1,0)))))))))))))))))))))))))))))))</f>
        <v/>
      </c>
      <c r="D34" s="4" t="str">
        <f>IF(Table156729[[#This Row],[Category]]="","",IF(Table156729[[#This Row],[Category]]="M",COUNTIF($I$2:$I34,"M"),IF(Table156729[[#This Row],[Category]]="F",COUNTIF($I$2:$I34,"F"),0)))</f>
        <v/>
      </c>
      <c r="E34" s="26"/>
      <c r="F34" s="48"/>
      <c r="G34" s="28"/>
      <c r="H34" s="28"/>
      <c r="I34" s="29"/>
      <c r="J34" s="63"/>
      <c r="K34" s="63"/>
      <c r="L34" s="63"/>
      <c r="M34" s="63"/>
    </row>
    <row r="35" spans="1:13" x14ac:dyDescent="0.3">
      <c r="A35" s="19">
        <f>Table156729[[#This Row],[Full Name]]</f>
        <v>0</v>
      </c>
      <c r="B35" s="21" t="str">
        <f>IF(Table156729[[#This Row],[Full Name]]="","",IF(IFERROR(IFERROR(VLOOKUP(Table156729[[#This Row],[Full Name]],'Mens League'!B:B,1,FALSE),VLOOKUP(Table156729[[#This Row],[Full Name]],'Women''s League'!B:B,1,FALSE)),"NEEDS ADDING")="NEEDS ADDING","NEEDS ADDING","OK"))</f>
        <v/>
      </c>
      <c r="C35" s="21" t="str">
        <f>IF(Table156729[[#This Row],[Position]]="","",IF(Table156729[[#This Row],[Rank]]=1,30,IF(Table156729[[#This Row],[Rank]]=2,29,IF(Table156729[[#This Row],[Rank]]=3,28,IF(Table156729[[#This Row],[Rank]]=4,27,IF(Table156729[[#This Row],[Rank]]=5,26,IF(Table156729[[#This Row],[Rank]]=6,25,IF(Table156729[[#This Row],[Rank]]=7,24,IF(Table156729[[#This Row],[Rank]]=8,23,IF(Table156729[[#This Row],[Rank]]=9,22,IF(Table156729[[#This Row],[Rank]]=10,21,IF(Table156729[[#This Row],[Rank]]=11,20,IF(Table156729[[#This Row],[Rank]]=12,19,IF(Table156729[[#This Row],[Rank]]=13,18,IF(Table156729[[#This Row],[Rank]]=14,17,IF(Table156729[[#This Row],[Rank]]=15,16,IF(Table156729[[#This Row],[Rank]]=16,15,IF(Table156729[[#This Row],[Rank]]=17,14,IF(Table156729[[#This Row],[Rank]]=18,13,IF(Table156729[[#This Row],[Rank]]=19,12,IF(Table156729[[#This Row],[Rank]]=20,11,IF(Table156729[[#This Row],[Rank]]=21,10,IF(Table156729[[#This Row],[Rank]]=22,9,IF(Table156729[[#This Row],[Rank]]=23,8,IF(Table156729[[#This Row],[Rank]]=24,7,IF(Table156729[[#This Row],[Rank]]=25,6,IF(Table156729[[#This Row],[Rank]]=26,5,IF(Table156729[[#This Row],[Rank]]=27,4,IF(Table156729[[#This Row],[Rank]]=28,3,IF(Table156729[[#This Row],[Rank]]=29,2,IF(Table156729[[#This Row],[Rank]]=30,1,0)))))))))))))))))))))))))))))))</f>
        <v/>
      </c>
      <c r="D35" s="4" t="str">
        <f>IF(Table156729[[#This Row],[Category]]="","",IF(Table156729[[#This Row],[Category]]="M",COUNTIF($I$2:$I35,"M"),IF(Table156729[[#This Row],[Category]]="F",COUNTIF($I$2:$I35,"F"),0)))</f>
        <v/>
      </c>
      <c r="E35" s="26"/>
      <c r="F35" s="48"/>
      <c r="G35" s="28"/>
      <c r="H35" s="28"/>
      <c r="I35" s="29"/>
      <c r="J35" s="63"/>
      <c r="K35" s="63"/>
      <c r="L35" s="63"/>
      <c r="M35" s="63"/>
    </row>
    <row r="36" spans="1:13" x14ac:dyDescent="0.3">
      <c r="A36" s="19">
        <f>Table156729[[#This Row],[Full Name]]</f>
        <v>0</v>
      </c>
      <c r="B36" s="21" t="str">
        <f>IF(Table156729[[#This Row],[Full Name]]="","",IF(IFERROR(IFERROR(VLOOKUP(Table156729[[#This Row],[Full Name]],'Mens League'!B:B,1,FALSE),VLOOKUP(Table156729[[#This Row],[Full Name]],'Women''s League'!B:B,1,FALSE)),"NEEDS ADDING")="NEEDS ADDING","NEEDS ADDING","OK"))</f>
        <v/>
      </c>
      <c r="C36" s="21" t="str">
        <f>IF(Table156729[[#This Row],[Position]]="","",IF(Table156729[[#This Row],[Rank]]=1,30,IF(Table156729[[#This Row],[Rank]]=2,29,IF(Table156729[[#This Row],[Rank]]=3,28,IF(Table156729[[#This Row],[Rank]]=4,27,IF(Table156729[[#This Row],[Rank]]=5,26,IF(Table156729[[#This Row],[Rank]]=6,25,IF(Table156729[[#This Row],[Rank]]=7,24,IF(Table156729[[#This Row],[Rank]]=8,23,IF(Table156729[[#This Row],[Rank]]=9,22,IF(Table156729[[#This Row],[Rank]]=10,21,IF(Table156729[[#This Row],[Rank]]=11,20,IF(Table156729[[#This Row],[Rank]]=12,19,IF(Table156729[[#This Row],[Rank]]=13,18,IF(Table156729[[#This Row],[Rank]]=14,17,IF(Table156729[[#This Row],[Rank]]=15,16,IF(Table156729[[#This Row],[Rank]]=16,15,IF(Table156729[[#This Row],[Rank]]=17,14,IF(Table156729[[#This Row],[Rank]]=18,13,IF(Table156729[[#This Row],[Rank]]=19,12,IF(Table156729[[#This Row],[Rank]]=20,11,IF(Table156729[[#This Row],[Rank]]=21,10,IF(Table156729[[#This Row],[Rank]]=22,9,IF(Table156729[[#This Row],[Rank]]=23,8,IF(Table156729[[#This Row],[Rank]]=24,7,IF(Table156729[[#This Row],[Rank]]=25,6,IF(Table156729[[#This Row],[Rank]]=26,5,IF(Table156729[[#This Row],[Rank]]=27,4,IF(Table156729[[#This Row],[Rank]]=28,3,IF(Table156729[[#This Row],[Rank]]=29,2,IF(Table156729[[#This Row],[Rank]]=30,1,0)))))))))))))))))))))))))))))))</f>
        <v/>
      </c>
      <c r="D36" s="4" t="str">
        <f>IF(Table156729[[#This Row],[Category]]="","",IF(Table156729[[#This Row],[Category]]="M",COUNTIF($I$2:$I36,"M"),IF(Table156729[[#This Row],[Category]]="F",COUNTIF($I$2:$I36,"F"),0)))</f>
        <v/>
      </c>
      <c r="E36" s="26"/>
      <c r="F36" s="48"/>
      <c r="G36" s="28"/>
      <c r="H36" s="28"/>
      <c r="I36" s="29"/>
      <c r="J36" s="63"/>
      <c r="K36" s="63"/>
      <c r="L36" s="63"/>
      <c r="M36" s="63"/>
    </row>
    <row r="37" spans="1:13" x14ac:dyDescent="0.3">
      <c r="A37" s="19">
        <f>Table156729[[#This Row],[Full Name]]</f>
        <v>0</v>
      </c>
      <c r="B37" s="21" t="str">
        <f>IF(Table156729[[#This Row],[Full Name]]="","",IF(IFERROR(IFERROR(VLOOKUP(Table156729[[#This Row],[Full Name]],'Mens League'!B:B,1,FALSE),VLOOKUP(Table156729[[#This Row],[Full Name]],'Women''s League'!B:B,1,FALSE)),"NEEDS ADDING")="NEEDS ADDING","NEEDS ADDING","OK"))</f>
        <v/>
      </c>
      <c r="C37" s="21" t="str">
        <f>IF(Table156729[[#This Row],[Position]]="","",IF(Table156729[[#This Row],[Rank]]=1,30,IF(Table156729[[#This Row],[Rank]]=2,29,IF(Table156729[[#This Row],[Rank]]=3,28,IF(Table156729[[#This Row],[Rank]]=4,27,IF(Table156729[[#This Row],[Rank]]=5,26,IF(Table156729[[#This Row],[Rank]]=6,25,IF(Table156729[[#This Row],[Rank]]=7,24,IF(Table156729[[#This Row],[Rank]]=8,23,IF(Table156729[[#This Row],[Rank]]=9,22,IF(Table156729[[#This Row],[Rank]]=10,21,IF(Table156729[[#This Row],[Rank]]=11,20,IF(Table156729[[#This Row],[Rank]]=12,19,IF(Table156729[[#This Row],[Rank]]=13,18,IF(Table156729[[#This Row],[Rank]]=14,17,IF(Table156729[[#This Row],[Rank]]=15,16,IF(Table156729[[#This Row],[Rank]]=16,15,IF(Table156729[[#This Row],[Rank]]=17,14,IF(Table156729[[#This Row],[Rank]]=18,13,IF(Table156729[[#This Row],[Rank]]=19,12,IF(Table156729[[#This Row],[Rank]]=20,11,IF(Table156729[[#This Row],[Rank]]=21,10,IF(Table156729[[#This Row],[Rank]]=22,9,IF(Table156729[[#This Row],[Rank]]=23,8,IF(Table156729[[#This Row],[Rank]]=24,7,IF(Table156729[[#This Row],[Rank]]=25,6,IF(Table156729[[#This Row],[Rank]]=26,5,IF(Table156729[[#This Row],[Rank]]=27,4,IF(Table156729[[#This Row],[Rank]]=28,3,IF(Table156729[[#This Row],[Rank]]=29,2,IF(Table156729[[#This Row],[Rank]]=30,1,0)))))))))))))))))))))))))))))))</f>
        <v/>
      </c>
      <c r="D37" s="4" t="str">
        <f>IF(Table156729[[#This Row],[Category]]="","",IF(Table156729[[#This Row],[Category]]="M",COUNTIF($I$2:$I37,"M"),IF(Table156729[[#This Row],[Category]]="F",COUNTIF($I$2:$I37,"F"),0)))</f>
        <v/>
      </c>
      <c r="E37" s="26"/>
      <c r="F37" s="48"/>
      <c r="G37" s="28"/>
      <c r="H37" s="28"/>
      <c r="I37" s="29"/>
      <c r="J37" s="63"/>
      <c r="K37" s="63"/>
      <c r="L37" s="63"/>
      <c r="M37" s="63"/>
    </row>
    <row r="38" spans="1:13" x14ac:dyDescent="0.3">
      <c r="A38" s="19">
        <f>Table156729[[#This Row],[Full Name]]</f>
        <v>0</v>
      </c>
      <c r="B38" s="21" t="str">
        <f>IF(Table156729[[#This Row],[Full Name]]="","",IF(IFERROR(IFERROR(VLOOKUP(Table156729[[#This Row],[Full Name]],'Mens League'!B:B,1,FALSE),VLOOKUP(Table156729[[#This Row],[Full Name]],'Women''s League'!B:B,1,FALSE)),"NEEDS ADDING")="NEEDS ADDING","NEEDS ADDING","OK"))</f>
        <v/>
      </c>
      <c r="C38" s="21" t="str">
        <f>IF(Table156729[[#This Row],[Position]]="","",IF(Table156729[[#This Row],[Rank]]=1,30,IF(Table156729[[#This Row],[Rank]]=2,29,IF(Table156729[[#This Row],[Rank]]=3,28,IF(Table156729[[#This Row],[Rank]]=4,27,IF(Table156729[[#This Row],[Rank]]=5,26,IF(Table156729[[#This Row],[Rank]]=6,25,IF(Table156729[[#This Row],[Rank]]=7,24,IF(Table156729[[#This Row],[Rank]]=8,23,IF(Table156729[[#This Row],[Rank]]=9,22,IF(Table156729[[#This Row],[Rank]]=10,21,IF(Table156729[[#This Row],[Rank]]=11,20,IF(Table156729[[#This Row],[Rank]]=12,19,IF(Table156729[[#This Row],[Rank]]=13,18,IF(Table156729[[#This Row],[Rank]]=14,17,IF(Table156729[[#This Row],[Rank]]=15,16,IF(Table156729[[#This Row],[Rank]]=16,15,IF(Table156729[[#This Row],[Rank]]=17,14,IF(Table156729[[#This Row],[Rank]]=18,13,IF(Table156729[[#This Row],[Rank]]=19,12,IF(Table156729[[#This Row],[Rank]]=20,11,IF(Table156729[[#This Row],[Rank]]=21,10,IF(Table156729[[#This Row],[Rank]]=22,9,IF(Table156729[[#This Row],[Rank]]=23,8,IF(Table156729[[#This Row],[Rank]]=24,7,IF(Table156729[[#This Row],[Rank]]=25,6,IF(Table156729[[#This Row],[Rank]]=26,5,IF(Table156729[[#This Row],[Rank]]=27,4,IF(Table156729[[#This Row],[Rank]]=28,3,IF(Table156729[[#This Row],[Rank]]=29,2,IF(Table156729[[#This Row],[Rank]]=30,1,0)))))))))))))))))))))))))))))))</f>
        <v/>
      </c>
      <c r="D38" s="4" t="str">
        <f>IF(Table156729[[#This Row],[Category]]="","",IF(Table156729[[#This Row],[Category]]="M",COUNTIF($I$2:$I38,"M"),IF(Table156729[[#This Row],[Category]]="F",COUNTIF($I$2:$I38,"F"),0)))</f>
        <v/>
      </c>
      <c r="E38" s="26"/>
      <c r="F38" s="48"/>
      <c r="G38" s="28"/>
      <c r="H38" s="28"/>
      <c r="I38" s="29"/>
      <c r="J38" s="63"/>
      <c r="K38" s="63"/>
      <c r="L38" s="63"/>
      <c r="M38" s="63"/>
    </row>
    <row r="39" spans="1:13" x14ac:dyDescent="0.3">
      <c r="A39" s="19">
        <f>Table156729[[#This Row],[Full Name]]</f>
        <v>0</v>
      </c>
      <c r="B39" s="21" t="str">
        <f>IF(Table156729[[#This Row],[Full Name]]="","",IF(IFERROR(IFERROR(VLOOKUP(Table156729[[#This Row],[Full Name]],'Mens League'!B:B,1,FALSE),VLOOKUP(Table156729[[#This Row],[Full Name]],'Women''s League'!B:B,1,FALSE)),"NEEDS ADDING")="NEEDS ADDING","NEEDS ADDING","OK"))</f>
        <v/>
      </c>
      <c r="C39" s="21" t="str">
        <f>IF(Table156729[[#This Row],[Position]]="","",IF(Table156729[[#This Row],[Rank]]=1,30,IF(Table156729[[#This Row],[Rank]]=2,29,IF(Table156729[[#This Row],[Rank]]=3,28,IF(Table156729[[#This Row],[Rank]]=4,27,IF(Table156729[[#This Row],[Rank]]=5,26,IF(Table156729[[#This Row],[Rank]]=6,25,IF(Table156729[[#This Row],[Rank]]=7,24,IF(Table156729[[#This Row],[Rank]]=8,23,IF(Table156729[[#This Row],[Rank]]=9,22,IF(Table156729[[#This Row],[Rank]]=10,21,IF(Table156729[[#This Row],[Rank]]=11,20,IF(Table156729[[#This Row],[Rank]]=12,19,IF(Table156729[[#This Row],[Rank]]=13,18,IF(Table156729[[#This Row],[Rank]]=14,17,IF(Table156729[[#This Row],[Rank]]=15,16,IF(Table156729[[#This Row],[Rank]]=16,15,IF(Table156729[[#This Row],[Rank]]=17,14,IF(Table156729[[#This Row],[Rank]]=18,13,IF(Table156729[[#This Row],[Rank]]=19,12,IF(Table156729[[#This Row],[Rank]]=20,11,IF(Table156729[[#This Row],[Rank]]=21,10,IF(Table156729[[#This Row],[Rank]]=22,9,IF(Table156729[[#This Row],[Rank]]=23,8,IF(Table156729[[#This Row],[Rank]]=24,7,IF(Table156729[[#This Row],[Rank]]=25,6,IF(Table156729[[#This Row],[Rank]]=26,5,IF(Table156729[[#This Row],[Rank]]=27,4,IF(Table156729[[#This Row],[Rank]]=28,3,IF(Table156729[[#This Row],[Rank]]=29,2,IF(Table156729[[#This Row],[Rank]]=30,1,0)))))))))))))))))))))))))))))))</f>
        <v/>
      </c>
      <c r="D39" s="4" t="str">
        <f>IF(Table156729[[#This Row],[Category]]="","",IF(Table156729[[#This Row],[Category]]="M",COUNTIF($I$2:$I39,"M"),IF(Table156729[[#This Row],[Category]]="F",COUNTIF($I$2:$I39,"F"),0)))</f>
        <v/>
      </c>
      <c r="E39" s="26"/>
      <c r="F39" s="48"/>
      <c r="G39" s="28"/>
      <c r="H39" s="28"/>
      <c r="I39" s="29"/>
      <c r="J39" s="63"/>
      <c r="K39" s="63"/>
      <c r="L39" s="63"/>
      <c r="M39" s="63"/>
    </row>
    <row r="40" spans="1:13" x14ac:dyDescent="0.3">
      <c r="A40" s="19">
        <f>Table156729[[#This Row],[Full Name]]</f>
        <v>0</v>
      </c>
      <c r="B40" s="21" t="str">
        <f>IF(Table156729[[#This Row],[Full Name]]="","",IF(IFERROR(IFERROR(VLOOKUP(Table156729[[#This Row],[Full Name]],'Mens League'!B:B,1,FALSE),VLOOKUP(Table156729[[#This Row],[Full Name]],'Women''s League'!B:B,1,FALSE)),"NEEDS ADDING")="NEEDS ADDING","NEEDS ADDING","OK"))</f>
        <v/>
      </c>
      <c r="C40" s="21" t="str">
        <f>IF(Table156729[[#This Row],[Position]]="","",IF(Table156729[[#This Row],[Rank]]=1,30,IF(Table156729[[#This Row],[Rank]]=2,29,IF(Table156729[[#This Row],[Rank]]=3,28,IF(Table156729[[#This Row],[Rank]]=4,27,IF(Table156729[[#This Row],[Rank]]=5,26,IF(Table156729[[#This Row],[Rank]]=6,25,IF(Table156729[[#This Row],[Rank]]=7,24,IF(Table156729[[#This Row],[Rank]]=8,23,IF(Table156729[[#This Row],[Rank]]=9,22,IF(Table156729[[#This Row],[Rank]]=10,21,IF(Table156729[[#This Row],[Rank]]=11,20,IF(Table156729[[#This Row],[Rank]]=12,19,IF(Table156729[[#This Row],[Rank]]=13,18,IF(Table156729[[#This Row],[Rank]]=14,17,IF(Table156729[[#This Row],[Rank]]=15,16,IF(Table156729[[#This Row],[Rank]]=16,15,IF(Table156729[[#This Row],[Rank]]=17,14,IF(Table156729[[#This Row],[Rank]]=18,13,IF(Table156729[[#This Row],[Rank]]=19,12,IF(Table156729[[#This Row],[Rank]]=20,11,IF(Table156729[[#This Row],[Rank]]=21,10,IF(Table156729[[#This Row],[Rank]]=22,9,IF(Table156729[[#This Row],[Rank]]=23,8,IF(Table156729[[#This Row],[Rank]]=24,7,IF(Table156729[[#This Row],[Rank]]=25,6,IF(Table156729[[#This Row],[Rank]]=26,5,IF(Table156729[[#This Row],[Rank]]=27,4,IF(Table156729[[#This Row],[Rank]]=28,3,IF(Table156729[[#This Row],[Rank]]=29,2,IF(Table156729[[#This Row],[Rank]]=30,1,0)))))))))))))))))))))))))))))))</f>
        <v/>
      </c>
      <c r="D40" s="4" t="str">
        <f>IF(Table156729[[#This Row],[Category]]="","",IF(Table156729[[#This Row],[Category]]="M",COUNTIF($I$2:$I40,"M"),IF(Table156729[[#This Row],[Category]]="F",COUNTIF($I$2:$I40,"F"),0)))</f>
        <v/>
      </c>
      <c r="E40" s="26"/>
      <c r="F40" s="48"/>
      <c r="G40" s="28"/>
      <c r="H40" s="28"/>
      <c r="I40" s="29"/>
      <c r="J40" s="63"/>
      <c r="K40" s="63"/>
      <c r="L40" s="63"/>
      <c r="M40" s="63"/>
    </row>
    <row r="41" spans="1:13" x14ac:dyDescent="0.3">
      <c r="A41" s="19">
        <f>Table156729[[#This Row],[Full Name]]</f>
        <v>0</v>
      </c>
      <c r="B41" s="21" t="str">
        <f>IF(Table156729[[#This Row],[Full Name]]="","",IF(IFERROR(IFERROR(VLOOKUP(Table156729[[#This Row],[Full Name]],'Mens League'!B:B,1,FALSE),VLOOKUP(Table156729[[#This Row],[Full Name]],'Women''s League'!B:B,1,FALSE)),"NEEDS ADDING")="NEEDS ADDING","NEEDS ADDING","OK"))</f>
        <v/>
      </c>
      <c r="C41" s="21" t="str">
        <f>IF(Table156729[[#This Row],[Position]]="","",IF(Table156729[[#This Row],[Rank]]=1,30,IF(Table156729[[#This Row],[Rank]]=2,29,IF(Table156729[[#This Row],[Rank]]=3,28,IF(Table156729[[#This Row],[Rank]]=4,27,IF(Table156729[[#This Row],[Rank]]=5,26,IF(Table156729[[#This Row],[Rank]]=6,25,IF(Table156729[[#This Row],[Rank]]=7,24,IF(Table156729[[#This Row],[Rank]]=8,23,IF(Table156729[[#This Row],[Rank]]=9,22,IF(Table156729[[#This Row],[Rank]]=10,21,IF(Table156729[[#This Row],[Rank]]=11,20,IF(Table156729[[#This Row],[Rank]]=12,19,IF(Table156729[[#This Row],[Rank]]=13,18,IF(Table156729[[#This Row],[Rank]]=14,17,IF(Table156729[[#This Row],[Rank]]=15,16,IF(Table156729[[#This Row],[Rank]]=16,15,IF(Table156729[[#This Row],[Rank]]=17,14,IF(Table156729[[#This Row],[Rank]]=18,13,IF(Table156729[[#This Row],[Rank]]=19,12,IF(Table156729[[#This Row],[Rank]]=20,11,IF(Table156729[[#This Row],[Rank]]=21,10,IF(Table156729[[#This Row],[Rank]]=22,9,IF(Table156729[[#This Row],[Rank]]=23,8,IF(Table156729[[#This Row],[Rank]]=24,7,IF(Table156729[[#This Row],[Rank]]=25,6,IF(Table156729[[#This Row],[Rank]]=26,5,IF(Table156729[[#This Row],[Rank]]=27,4,IF(Table156729[[#This Row],[Rank]]=28,3,IF(Table156729[[#This Row],[Rank]]=29,2,IF(Table156729[[#This Row],[Rank]]=30,1,0)))))))))))))))))))))))))))))))</f>
        <v/>
      </c>
      <c r="D41" s="4" t="str">
        <f>IF(Table156729[[#This Row],[Category]]="","",IF(Table156729[[#This Row],[Category]]="M",COUNTIF($I$2:$I41,"M"),IF(Table156729[[#This Row],[Category]]="F",COUNTIF($I$2:$I41,"F"),0)))</f>
        <v/>
      </c>
      <c r="E41" s="26"/>
      <c r="F41" s="48"/>
      <c r="G41" s="28"/>
      <c r="H41" s="28"/>
      <c r="I41" s="29"/>
      <c r="J41" s="63"/>
      <c r="K41" s="63"/>
      <c r="L41" s="63"/>
      <c r="M41" s="63"/>
    </row>
    <row r="42" spans="1:13" x14ac:dyDescent="0.3">
      <c r="A42" s="19">
        <f>Table156729[[#This Row],[Full Name]]</f>
        <v>0</v>
      </c>
      <c r="B42" s="21" t="str">
        <f>IF(Table156729[[#This Row],[Full Name]]="","",IF(IFERROR(IFERROR(VLOOKUP(Table156729[[#This Row],[Full Name]],'Mens League'!B:B,1,FALSE),VLOOKUP(Table156729[[#This Row],[Full Name]],'Women''s League'!B:B,1,FALSE)),"NEEDS ADDING")="NEEDS ADDING","NEEDS ADDING","OK"))</f>
        <v/>
      </c>
      <c r="C42" s="21" t="str">
        <f>IF(Table156729[[#This Row],[Position]]="","",IF(Table156729[[#This Row],[Rank]]=1,30,IF(Table156729[[#This Row],[Rank]]=2,29,IF(Table156729[[#This Row],[Rank]]=3,28,IF(Table156729[[#This Row],[Rank]]=4,27,IF(Table156729[[#This Row],[Rank]]=5,26,IF(Table156729[[#This Row],[Rank]]=6,25,IF(Table156729[[#This Row],[Rank]]=7,24,IF(Table156729[[#This Row],[Rank]]=8,23,IF(Table156729[[#This Row],[Rank]]=9,22,IF(Table156729[[#This Row],[Rank]]=10,21,IF(Table156729[[#This Row],[Rank]]=11,20,IF(Table156729[[#This Row],[Rank]]=12,19,IF(Table156729[[#This Row],[Rank]]=13,18,IF(Table156729[[#This Row],[Rank]]=14,17,IF(Table156729[[#This Row],[Rank]]=15,16,IF(Table156729[[#This Row],[Rank]]=16,15,IF(Table156729[[#This Row],[Rank]]=17,14,IF(Table156729[[#This Row],[Rank]]=18,13,IF(Table156729[[#This Row],[Rank]]=19,12,IF(Table156729[[#This Row],[Rank]]=20,11,IF(Table156729[[#This Row],[Rank]]=21,10,IF(Table156729[[#This Row],[Rank]]=22,9,IF(Table156729[[#This Row],[Rank]]=23,8,IF(Table156729[[#This Row],[Rank]]=24,7,IF(Table156729[[#This Row],[Rank]]=25,6,IF(Table156729[[#This Row],[Rank]]=26,5,IF(Table156729[[#This Row],[Rank]]=27,4,IF(Table156729[[#This Row],[Rank]]=28,3,IF(Table156729[[#This Row],[Rank]]=29,2,IF(Table156729[[#This Row],[Rank]]=30,1,0)))))))))))))))))))))))))))))))</f>
        <v/>
      </c>
      <c r="D42" s="4" t="str">
        <f>IF(Table156729[[#This Row],[Category]]="","",IF(Table156729[[#This Row],[Category]]="M",COUNTIF($I$2:$I42,"M"),IF(Table156729[[#This Row],[Category]]="F",COUNTIF($I$2:$I42,"F"),0)))</f>
        <v/>
      </c>
      <c r="E42" s="26"/>
      <c r="F42" s="48"/>
      <c r="G42" s="28"/>
      <c r="H42" s="28"/>
      <c r="I42" s="29"/>
      <c r="J42" s="63"/>
      <c r="K42" s="63"/>
      <c r="L42" s="63"/>
      <c r="M42" s="63"/>
    </row>
    <row r="43" spans="1:13" x14ac:dyDescent="0.3">
      <c r="A43" s="19">
        <f>Table156729[[#This Row],[Full Name]]</f>
        <v>0</v>
      </c>
      <c r="B43" s="21" t="str">
        <f>IF(Table156729[[#This Row],[Full Name]]="","",IF(IFERROR(IFERROR(VLOOKUP(Table156729[[#This Row],[Full Name]],'Mens League'!B:B,1,FALSE),VLOOKUP(Table156729[[#This Row],[Full Name]],'Women''s League'!B:B,1,FALSE)),"NEEDS ADDING")="NEEDS ADDING","NEEDS ADDING","OK"))</f>
        <v/>
      </c>
      <c r="C43" s="21" t="str">
        <f>IF(Table156729[[#This Row],[Position]]="","",IF(Table156729[[#This Row],[Rank]]=1,30,IF(Table156729[[#This Row],[Rank]]=2,29,IF(Table156729[[#This Row],[Rank]]=3,28,IF(Table156729[[#This Row],[Rank]]=4,27,IF(Table156729[[#This Row],[Rank]]=5,26,IF(Table156729[[#This Row],[Rank]]=6,25,IF(Table156729[[#This Row],[Rank]]=7,24,IF(Table156729[[#This Row],[Rank]]=8,23,IF(Table156729[[#This Row],[Rank]]=9,22,IF(Table156729[[#This Row],[Rank]]=10,21,IF(Table156729[[#This Row],[Rank]]=11,20,IF(Table156729[[#This Row],[Rank]]=12,19,IF(Table156729[[#This Row],[Rank]]=13,18,IF(Table156729[[#This Row],[Rank]]=14,17,IF(Table156729[[#This Row],[Rank]]=15,16,IF(Table156729[[#This Row],[Rank]]=16,15,IF(Table156729[[#This Row],[Rank]]=17,14,IF(Table156729[[#This Row],[Rank]]=18,13,IF(Table156729[[#This Row],[Rank]]=19,12,IF(Table156729[[#This Row],[Rank]]=20,11,IF(Table156729[[#This Row],[Rank]]=21,10,IF(Table156729[[#This Row],[Rank]]=22,9,IF(Table156729[[#This Row],[Rank]]=23,8,IF(Table156729[[#This Row],[Rank]]=24,7,IF(Table156729[[#This Row],[Rank]]=25,6,IF(Table156729[[#This Row],[Rank]]=26,5,IF(Table156729[[#This Row],[Rank]]=27,4,IF(Table156729[[#This Row],[Rank]]=28,3,IF(Table156729[[#This Row],[Rank]]=29,2,IF(Table156729[[#This Row],[Rank]]=30,1,0)))))))))))))))))))))))))))))))</f>
        <v/>
      </c>
      <c r="D43" s="4" t="str">
        <f>IF(Table156729[[#This Row],[Category]]="","",IF(Table156729[[#This Row],[Category]]="M",COUNTIF($I$2:$I43,"M"),IF(Table156729[[#This Row],[Category]]="F",COUNTIF($I$2:$I43,"F"),0)))</f>
        <v/>
      </c>
      <c r="E43" s="26"/>
      <c r="F43" s="48"/>
      <c r="G43" s="28"/>
      <c r="H43" s="28"/>
      <c r="I43" s="29"/>
      <c r="J43" s="63"/>
      <c r="K43" s="63"/>
      <c r="L43" s="63"/>
      <c r="M43" s="63"/>
    </row>
    <row r="44" spans="1:13" x14ac:dyDescent="0.3">
      <c r="A44" s="19">
        <f>Table156729[[#This Row],[Full Name]]</f>
        <v>0</v>
      </c>
      <c r="B44" s="21" t="str">
        <f>IF(Table156729[[#This Row],[Full Name]]="","",IF(IFERROR(IFERROR(VLOOKUP(Table156729[[#This Row],[Full Name]],'Mens League'!B:B,1,FALSE),VLOOKUP(Table156729[[#This Row],[Full Name]],'Women''s League'!B:B,1,FALSE)),"NEEDS ADDING")="NEEDS ADDING","NEEDS ADDING","OK"))</f>
        <v/>
      </c>
      <c r="C44" s="21" t="str">
        <f>IF(Table156729[[#This Row],[Position]]="","",IF(Table156729[[#This Row],[Rank]]=1,30,IF(Table156729[[#This Row],[Rank]]=2,29,IF(Table156729[[#This Row],[Rank]]=3,28,IF(Table156729[[#This Row],[Rank]]=4,27,IF(Table156729[[#This Row],[Rank]]=5,26,IF(Table156729[[#This Row],[Rank]]=6,25,IF(Table156729[[#This Row],[Rank]]=7,24,IF(Table156729[[#This Row],[Rank]]=8,23,IF(Table156729[[#This Row],[Rank]]=9,22,IF(Table156729[[#This Row],[Rank]]=10,21,IF(Table156729[[#This Row],[Rank]]=11,20,IF(Table156729[[#This Row],[Rank]]=12,19,IF(Table156729[[#This Row],[Rank]]=13,18,IF(Table156729[[#This Row],[Rank]]=14,17,IF(Table156729[[#This Row],[Rank]]=15,16,IF(Table156729[[#This Row],[Rank]]=16,15,IF(Table156729[[#This Row],[Rank]]=17,14,IF(Table156729[[#This Row],[Rank]]=18,13,IF(Table156729[[#This Row],[Rank]]=19,12,IF(Table156729[[#This Row],[Rank]]=20,11,IF(Table156729[[#This Row],[Rank]]=21,10,IF(Table156729[[#This Row],[Rank]]=22,9,IF(Table156729[[#This Row],[Rank]]=23,8,IF(Table156729[[#This Row],[Rank]]=24,7,IF(Table156729[[#This Row],[Rank]]=25,6,IF(Table156729[[#This Row],[Rank]]=26,5,IF(Table156729[[#This Row],[Rank]]=27,4,IF(Table156729[[#This Row],[Rank]]=28,3,IF(Table156729[[#This Row],[Rank]]=29,2,IF(Table156729[[#This Row],[Rank]]=30,1,0)))))))))))))))))))))))))))))))</f>
        <v/>
      </c>
      <c r="D44" s="4" t="str">
        <f>IF(Table156729[[#This Row],[Category]]="","",IF(Table156729[[#This Row],[Category]]="M",COUNTIF($I$2:$I44,"M"),IF(Table156729[[#This Row],[Category]]="F",COUNTIF($I$2:$I44,"F"),0)))</f>
        <v/>
      </c>
      <c r="E44" s="26"/>
      <c r="F44" s="48"/>
      <c r="G44" s="28"/>
      <c r="H44" s="28"/>
      <c r="I44" s="29"/>
      <c r="J44" s="63"/>
      <c r="K44" s="63"/>
      <c r="L44" s="63"/>
      <c r="M44" s="63"/>
    </row>
    <row r="45" spans="1:13" x14ac:dyDescent="0.3">
      <c r="A45" s="19">
        <f>Table156729[[#This Row],[Full Name]]</f>
        <v>0</v>
      </c>
      <c r="B45" s="21" t="str">
        <f>IF(Table156729[[#This Row],[Full Name]]="","",IF(IFERROR(IFERROR(VLOOKUP(Table156729[[#This Row],[Full Name]],'Mens League'!B:B,1,FALSE),VLOOKUP(Table156729[[#This Row],[Full Name]],'Women''s League'!B:B,1,FALSE)),"NEEDS ADDING")="NEEDS ADDING","NEEDS ADDING","OK"))</f>
        <v/>
      </c>
      <c r="C45" s="21" t="str">
        <f>IF(Table156729[[#This Row],[Position]]="","",IF(Table156729[[#This Row],[Rank]]=1,30,IF(Table156729[[#This Row],[Rank]]=2,29,IF(Table156729[[#This Row],[Rank]]=3,28,IF(Table156729[[#This Row],[Rank]]=4,27,IF(Table156729[[#This Row],[Rank]]=5,26,IF(Table156729[[#This Row],[Rank]]=6,25,IF(Table156729[[#This Row],[Rank]]=7,24,IF(Table156729[[#This Row],[Rank]]=8,23,IF(Table156729[[#This Row],[Rank]]=9,22,IF(Table156729[[#This Row],[Rank]]=10,21,IF(Table156729[[#This Row],[Rank]]=11,20,IF(Table156729[[#This Row],[Rank]]=12,19,IF(Table156729[[#This Row],[Rank]]=13,18,IF(Table156729[[#This Row],[Rank]]=14,17,IF(Table156729[[#This Row],[Rank]]=15,16,IF(Table156729[[#This Row],[Rank]]=16,15,IF(Table156729[[#This Row],[Rank]]=17,14,IF(Table156729[[#This Row],[Rank]]=18,13,IF(Table156729[[#This Row],[Rank]]=19,12,IF(Table156729[[#This Row],[Rank]]=20,11,IF(Table156729[[#This Row],[Rank]]=21,10,IF(Table156729[[#This Row],[Rank]]=22,9,IF(Table156729[[#This Row],[Rank]]=23,8,IF(Table156729[[#This Row],[Rank]]=24,7,IF(Table156729[[#This Row],[Rank]]=25,6,IF(Table156729[[#This Row],[Rank]]=26,5,IF(Table156729[[#This Row],[Rank]]=27,4,IF(Table156729[[#This Row],[Rank]]=28,3,IF(Table156729[[#This Row],[Rank]]=29,2,IF(Table156729[[#This Row],[Rank]]=30,1,0)))))))))))))))))))))))))))))))</f>
        <v/>
      </c>
      <c r="D45" s="4" t="str">
        <f>IF(Table156729[[#This Row],[Category]]="","",IF(Table156729[[#This Row],[Category]]="M",COUNTIF($I$2:$I45,"M"),IF(Table156729[[#This Row],[Category]]="F",COUNTIF($I$2:$I45,"F"),0)))</f>
        <v/>
      </c>
      <c r="E45" s="26"/>
      <c r="F45" s="48"/>
      <c r="G45" s="28"/>
      <c r="H45" s="28"/>
      <c r="I45" s="29"/>
      <c r="J45" s="63"/>
      <c r="K45" s="63"/>
      <c r="L45" s="63"/>
      <c r="M45" s="63"/>
    </row>
    <row r="46" spans="1:13" x14ac:dyDescent="0.3">
      <c r="A46" s="19">
        <f>Table156729[[#This Row],[Full Name]]</f>
        <v>0</v>
      </c>
      <c r="B46" s="21" t="str">
        <f>IF(Table156729[[#This Row],[Full Name]]="","",IF(IFERROR(IFERROR(VLOOKUP(Table156729[[#This Row],[Full Name]],'Mens League'!B:B,1,FALSE),VLOOKUP(Table156729[[#This Row],[Full Name]],'Women''s League'!B:B,1,FALSE)),"NEEDS ADDING")="NEEDS ADDING","NEEDS ADDING","OK"))</f>
        <v/>
      </c>
      <c r="C46" s="21" t="str">
        <f>IF(Table156729[[#This Row],[Position]]="","",IF(Table156729[[#This Row],[Rank]]=1,30,IF(Table156729[[#This Row],[Rank]]=2,29,IF(Table156729[[#This Row],[Rank]]=3,28,IF(Table156729[[#This Row],[Rank]]=4,27,IF(Table156729[[#This Row],[Rank]]=5,26,IF(Table156729[[#This Row],[Rank]]=6,25,IF(Table156729[[#This Row],[Rank]]=7,24,IF(Table156729[[#This Row],[Rank]]=8,23,IF(Table156729[[#This Row],[Rank]]=9,22,IF(Table156729[[#This Row],[Rank]]=10,21,IF(Table156729[[#This Row],[Rank]]=11,20,IF(Table156729[[#This Row],[Rank]]=12,19,IF(Table156729[[#This Row],[Rank]]=13,18,IF(Table156729[[#This Row],[Rank]]=14,17,IF(Table156729[[#This Row],[Rank]]=15,16,IF(Table156729[[#This Row],[Rank]]=16,15,IF(Table156729[[#This Row],[Rank]]=17,14,IF(Table156729[[#This Row],[Rank]]=18,13,IF(Table156729[[#This Row],[Rank]]=19,12,IF(Table156729[[#This Row],[Rank]]=20,11,IF(Table156729[[#This Row],[Rank]]=21,10,IF(Table156729[[#This Row],[Rank]]=22,9,IF(Table156729[[#This Row],[Rank]]=23,8,IF(Table156729[[#This Row],[Rank]]=24,7,IF(Table156729[[#This Row],[Rank]]=25,6,IF(Table156729[[#This Row],[Rank]]=26,5,IF(Table156729[[#This Row],[Rank]]=27,4,IF(Table156729[[#This Row],[Rank]]=28,3,IF(Table156729[[#This Row],[Rank]]=29,2,IF(Table156729[[#This Row],[Rank]]=30,1,0)))))))))))))))))))))))))))))))</f>
        <v/>
      </c>
      <c r="D46" s="4" t="str">
        <f>IF(Table156729[[#This Row],[Category]]="","",IF(Table156729[[#This Row],[Category]]="M",COUNTIF($I$2:$I46,"M"),IF(Table156729[[#This Row],[Category]]="F",COUNTIF($I$2:$I46,"F"),0)))</f>
        <v/>
      </c>
      <c r="E46" s="26"/>
      <c r="F46" s="48"/>
      <c r="G46" s="28"/>
      <c r="H46" s="28"/>
      <c r="I46" s="29"/>
      <c r="J46" s="63"/>
      <c r="K46" s="63"/>
      <c r="L46" s="63"/>
      <c r="M46" s="63"/>
    </row>
    <row r="47" spans="1:13" x14ac:dyDescent="0.3">
      <c r="A47" s="19">
        <f>Table156729[[#This Row],[Full Name]]</f>
        <v>0</v>
      </c>
      <c r="B47" s="21" t="str">
        <f>IF(Table156729[[#This Row],[Full Name]]="","",IF(IFERROR(IFERROR(VLOOKUP(Table156729[[#This Row],[Full Name]],'Mens League'!B:B,1,FALSE),VLOOKUP(Table156729[[#This Row],[Full Name]],'Women''s League'!B:B,1,FALSE)),"NEEDS ADDING")="NEEDS ADDING","NEEDS ADDING","OK"))</f>
        <v/>
      </c>
      <c r="C47" s="21" t="str">
        <f>IF(Table156729[[#This Row],[Position]]="","",IF(Table156729[[#This Row],[Rank]]=1,30,IF(Table156729[[#This Row],[Rank]]=2,29,IF(Table156729[[#This Row],[Rank]]=3,28,IF(Table156729[[#This Row],[Rank]]=4,27,IF(Table156729[[#This Row],[Rank]]=5,26,IF(Table156729[[#This Row],[Rank]]=6,25,IF(Table156729[[#This Row],[Rank]]=7,24,IF(Table156729[[#This Row],[Rank]]=8,23,IF(Table156729[[#This Row],[Rank]]=9,22,IF(Table156729[[#This Row],[Rank]]=10,21,IF(Table156729[[#This Row],[Rank]]=11,20,IF(Table156729[[#This Row],[Rank]]=12,19,IF(Table156729[[#This Row],[Rank]]=13,18,IF(Table156729[[#This Row],[Rank]]=14,17,IF(Table156729[[#This Row],[Rank]]=15,16,IF(Table156729[[#This Row],[Rank]]=16,15,IF(Table156729[[#This Row],[Rank]]=17,14,IF(Table156729[[#This Row],[Rank]]=18,13,IF(Table156729[[#This Row],[Rank]]=19,12,IF(Table156729[[#This Row],[Rank]]=20,11,IF(Table156729[[#This Row],[Rank]]=21,10,IF(Table156729[[#This Row],[Rank]]=22,9,IF(Table156729[[#This Row],[Rank]]=23,8,IF(Table156729[[#This Row],[Rank]]=24,7,IF(Table156729[[#This Row],[Rank]]=25,6,IF(Table156729[[#This Row],[Rank]]=26,5,IF(Table156729[[#This Row],[Rank]]=27,4,IF(Table156729[[#This Row],[Rank]]=28,3,IF(Table156729[[#This Row],[Rank]]=29,2,IF(Table156729[[#This Row],[Rank]]=30,1,0)))))))))))))))))))))))))))))))</f>
        <v/>
      </c>
      <c r="D47" s="4" t="str">
        <f>IF(Table156729[[#This Row],[Category]]="","",IF(Table156729[[#This Row],[Category]]="M",COUNTIF($I$2:$I47,"M"),IF(Table156729[[#This Row],[Category]]="F",COUNTIF($I$2:$I47,"F"),0)))</f>
        <v/>
      </c>
      <c r="E47" s="26"/>
      <c r="F47" s="48"/>
      <c r="G47" s="28"/>
      <c r="H47" s="28"/>
      <c r="I47" s="29"/>
      <c r="J47" s="63"/>
      <c r="K47" s="63"/>
      <c r="L47" s="63"/>
      <c r="M47" s="63"/>
    </row>
    <row r="48" spans="1:13" x14ac:dyDescent="0.3">
      <c r="A48" s="19">
        <f>Table156729[[#This Row],[Full Name]]</f>
        <v>0</v>
      </c>
      <c r="B48" s="21" t="str">
        <f>IF(Table156729[[#This Row],[Full Name]]="","",IF(IFERROR(IFERROR(VLOOKUP(Table156729[[#This Row],[Full Name]],'Mens League'!B:B,1,FALSE),VLOOKUP(Table156729[[#This Row],[Full Name]],'Women''s League'!B:B,1,FALSE)),"NEEDS ADDING")="NEEDS ADDING","NEEDS ADDING","OK"))</f>
        <v/>
      </c>
      <c r="C48" s="21" t="str">
        <f>IF(Table156729[[#This Row],[Position]]="","",IF(Table156729[[#This Row],[Rank]]=1,30,IF(Table156729[[#This Row],[Rank]]=2,29,IF(Table156729[[#This Row],[Rank]]=3,28,IF(Table156729[[#This Row],[Rank]]=4,27,IF(Table156729[[#This Row],[Rank]]=5,26,IF(Table156729[[#This Row],[Rank]]=6,25,IF(Table156729[[#This Row],[Rank]]=7,24,IF(Table156729[[#This Row],[Rank]]=8,23,IF(Table156729[[#This Row],[Rank]]=9,22,IF(Table156729[[#This Row],[Rank]]=10,21,IF(Table156729[[#This Row],[Rank]]=11,20,IF(Table156729[[#This Row],[Rank]]=12,19,IF(Table156729[[#This Row],[Rank]]=13,18,IF(Table156729[[#This Row],[Rank]]=14,17,IF(Table156729[[#This Row],[Rank]]=15,16,IF(Table156729[[#This Row],[Rank]]=16,15,IF(Table156729[[#This Row],[Rank]]=17,14,IF(Table156729[[#This Row],[Rank]]=18,13,IF(Table156729[[#This Row],[Rank]]=19,12,IF(Table156729[[#This Row],[Rank]]=20,11,IF(Table156729[[#This Row],[Rank]]=21,10,IF(Table156729[[#This Row],[Rank]]=22,9,IF(Table156729[[#This Row],[Rank]]=23,8,IF(Table156729[[#This Row],[Rank]]=24,7,IF(Table156729[[#This Row],[Rank]]=25,6,IF(Table156729[[#This Row],[Rank]]=26,5,IF(Table156729[[#This Row],[Rank]]=27,4,IF(Table156729[[#This Row],[Rank]]=28,3,IF(Table156729[[#This Row],[Rank]]=29,2,IF(Table156729[[#This Row],[Rank]]=30,1,0)))))))))))))))))))))))))))))))</f>
        <v/>
      </c>
      <c r="D48" s="4" t="str">
        <f>IF(Table156729[[#This Row],[Category]]="","",IF(Table156729[[#This Row],[Category]]="M",COUNTIF($I$2:$I48,"M"),IF(Table156729[[#This Row],[Category]]="F",COUNTIF($I$2:$I48,"F"),0)))</f>
        <v/>
      </c>
      <c r="E48" s="26"/>
      <c r="F48" s="48"/>
      <c r="G48" s="28"/>
      <c r="H48" s="28"/>
      <c r="I48" s="29"/>
      <c r="J48" s="63"/>
      <c r="K48" s="63"/>
      <c r="L48" s="63"/>
      <c r="M48" s="63"/>
    </row>
    <row r="49" spans="1:13" x14ac:dyDescent="0.3">
      <c r="A49" s="19">
        <f>Table156729[[#This Row],[Full Name]]</f>
        <v>0</v>
      </c>
      <c r="B49" s="21" t="str">
        <f>IF(Table156729[[#This Row],[Full Name]]="","",IF(IFERROR(IFERROR(VLOOKUP(Table156729[[#This Row],[Full Name]],'Mens League'!B:B,1,FALSE),VLOOKUP(Table156729[[#This Row],[Full Name]],'Women''s League'!B:B,1,FALSE)),"NEEDS ADDING")="NEEDS ADDING","NEEDS ADDING","OK"))</f>
        <v/>
      </c>
      <c r="C49" s="21" t="str">
        <f>IF(Table156729[[#This Row],[Position]]="","",IF(Table156729[[#This Row],[Rank]]=1,30,IF(Table156729[[#This Row],[Rank]]=2,29,IF(Table156729[[#This Row],[Rank]]=3,28,IF(Table156729[[#This Row],[Rank]]=4,27,IF(Table156729[[#This Row],[Rank]]=5,26,IF(Table156729[[#This Row],[Rank]]=6,25,IF(Table156729[[#This Row],[Rank]]=7,24,IF(Table156729[[#This Row],[Rank]]=8,23,IF(Table156729[[#This Row],[Rank]]=9,22,IF(Table156729[[#This Row],[Rank]]=10,21,IF(Table156729[[#This Row],[Rank]]=11,20,IF(Table156729[[#This Row],[Rank]]=12,19,IF(Table156729[[#This Row],[Rank]]=13,18,IF(Table156729[[#This Row],[Rank]]=14,17,IF(Table156729[[#This Row],[Rank]]=15,16,IF(Table156729[[#This Row],[Rank]]=16,15,IF(Table156729[[#This Row],[Rank]]=17,14,IF(Table156729[[#This Row],[Rank]]=18,13,IF(Table156729[[#This Row],[Rank]]=19,12,IF(Table156729[[#This Row],[Rank]]=20,11,IF(Table156729[[#This Row],[Rank]]=21,10,IF(Table156729[[#This Row],[Rank]]=22,9,IF(Table156729[[#This Row],[Rank]]=23,8,IF(Table156729[[#This Row],[Rank]]=24,7,IF(Table156729[[#This Row],[Rank]]=25,6,IF(Table156729[[#This Row],[Rank]]=26,5,IF(Table156729[[#This Row],[Rank]]=27,4,IF(Table156729[[#This Row],[Rank]]=28,3,IF(Table156729[[#This Row],[Rank]]=29,2,IF(Table156729[[#This Row],[Rank]]=30,1,0)))))))))))))))))))))))))))))))</f>
        <v/>
      </c>
      <c r="D49" s="4" t="str">
        <f>IF(Table156729[[#This Row],[Category]]="","",IF(Table156729[[#This Row],[Category]]="M",COUNTIF($I$2:$I49,"M"),IF(Table156729[[#This Row],[Category]]="F",COUNTIF($I$2:$I49,"F"),0)))</f>
        <v/>
      </c>
      <c r="E49" s="26"/>
      <c r="F49" s="48"/>
      <c r="G49" s="28"/>
      <c r="H49" s="28"/>
      <c r="I49" s="29"/>
      <c r="J49" s="63"/>
      <c r="K49" s="63"/>
      <c r="L49" s="63"/>
      <c r="M49" s="63"/>
    </row>
  </sheetData>
  <conditionalFormatting sqref="B2:B49">
    <cfRule type="containsText" dxfId="39" priority="1" operator="containsText" text="OK">
      <formula>NOT(ISERROR(SEARCH("OK",B2)))</formula>
    </cfRule>
    <cfRule type="containsText" dxfId="38" priority="2" operator="containsText" text="NEEDS ADDING">
      <formula>NOT(ISERROR(SEARCH("NEEDS ADDING",B2)))</formula>
    </cfRule>
  </conditionalFormatting>
  <pageMargins left="0.7" right="0.7" top="0.75" bottom="0.75" header="0.3" footer="0.3"/>
  <pageSetup paperSize="9" orientation="portrait" horizontalDpi="4294967293" verticalDpi="0" r:id="rId1"/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0D7FBC-3807-474B-ACE7-98A530141063}">
  <sheetPr>
    <tabColor rgb="FF00B0F0"/>
  </sheetPr>
  <dimension ref="A1:N48"/>
  <sheetViews>
    <sheetView topLeftCell="B1" workbookViewId="0">
      <selection activeCell="E2" sqref="E2:N22"/>
    </sheetView>
  </sheetViews>
  <sheetFormatPr defaultRowHeight="14.4" x14ac:dyDescent="0.3"/>
  <cols>
    <col min="1" max="1" width="23.33203125" hidden="1" customWidth="1"/>
    <col min="2" max="2" width="23.33203125" customWidth="1"/>
    <col min="3" max="4" width="13.6640625" customWidth="1"/>
    <col min="5" max="5" width="16" bestFit="1" customWidth="1"/>
    <col min="6" max="6" width="12.109375" style="13" bestFit="1" customWidth="1"/>
    <col min="7" max="7" width="12" bestFit="1" customWidth="1"/>
    <col min="8" max="8" width="23.33203125" bestFit="1" customWidth="1"/>
    <col min="9" max="9" width="17.33203125" bestFit="1" customWidth="1"/>
  </cols>
  <sheetData>
    <row r="1" spans="1:14" ht="33.6" x14ac:dyDescent="0.3">
      <c r="A1" s="14" t="s">
        <v>17</v>
      </c>
      <c r="B1" s="14" t="s">
        <v>84</v>
      </c>
      <c r="C1" s="14" t="s">
        <v>22</v>
      </c>
      <c r="D1" s="14" t="s">
        <v>83</v>
      </c>
      <c r="E1" s="15" t="s">
        <v>18</v>
      </c>
      <c r="F1" s="16" t="s">
        <v>24</v>
      </c>
      <c r="G1" s="15" t="s">
        <v>23</v>
      </c>
      <c r="H1" s="15" t="s">
        <v>0</v>
      </c>
      <c r="I1" s="17" t="s">
        <v>25</v>
      </c>
      <c r="J1" s="64" t="s">
        <v>161</v>
      </c>
      <c r="K1" s="64" t="s">
        <v>162</v>
      </c>
      <c r="L1" s="64" t="s">
        <v>163</v>
      </c>
      <c r="M1" s="64" t="s">
        <v>164</v>
      </c>
      <c r="N1" s="64" t="s">
        <v>166</v>
      </c>
    </row>
    <row r="2" spans="1:14" x14ac:dyDescent="0.3">
      <c r="A2" s="18">
        <f>Table125[[#This Row],[Full Name]]</f>
        <v>0</v>
      </c>
      <c r="B2" s="20" t="str">
        <f>IF(Table125[[#This Row],[Full Name]]="","",IF(IFERROR(IFERROR(VLOOKUP(Table125[[#This Row],[Full Name]],'Mens League'!B:B,1,FALSE),VLOOKUP(Table125[[#This Row],[Full Name]],'Women''s League'!B:B,1,FALSE)),"NEEDS ADDING")="NEEDS ADDING","NEEDS ADDING","OK"))</f>
        <v/>
      </c>
      <c r="C2" s="20" t="str">
        <f>IF(Table125[[#This Row],[Position]]="","",IF(Table125[[#This Row],[Rank]]=1,30,IF(Table125[[#This Row],[Rank]]=2,29,IF(Table125[[#This Row],[Rank]]=3,28,IF(Table125[[#This Row],[Rank]]=4,27,IF(Table125[[#This Row],[Rank]]=5,26,IF(Table125[[#This Row],[Rank]]=6,25,IF(Table125[[#This Row],[Rank]]=7,24,IF(Table125[[#This Row],[Rank]]=8,23,IF(Table125[[#This Row],[Rank]]=9,22,IF(Table125[[#This Row],[Rank]]=10,21,IF(Table125[[#This Row],[Rank]]=11,20,IF(Table125[[#This Row],[Rank]]=12,19,IF(Table125[[#This Row],[Rank]]=13,18,IF(Table125[[#This Row],[Rank]]=14,17,IF(Table125[[#This Row],[Rank]]=15,16,IF(Table125[[#This Row],[Rank]]=16,15,IF(Table125[[#This Row],[Rank]]=17,14,IF(Table125[[#This Row],[Rank]]=18,13,IF(Table125[[#This Row],[Rank]]=19,12,IF(Table125[[#This Row],[Rank]]=20,11,IF(Table125[[#This Row],[Rank]]=21,10,IF(Table125[[#This Row],[Rank]]=22,9,IF(Table125[[#This Row],[Rank]]=23,8,IF(Table125[[#This Row],[Rank]]=24,7,IF(Table125[[#This Row],[Rank]]=25,6,IF(Table125[[#This Row],[Rank]]=26,5,IF(Table125[[#This Row],[Rank]]=27,4,IF(Table125[[#This Row],[Rank]]=28,3,IF(Table125[[#This Row],[Rank]]=29,2,IF(Table125[[#This Row],[Rank]]=30,1,0)))))))))))))))))))))))))))))))</f>
        <v/>
      </c>
      <c r="D2" s="4" t="str">
        <f>IF(Table125[[#This Row],[Category]]="","",IF(Table125[[#This Row],[Category]]="M",COUNTIF($I$2:$I2,"M"),IF(Table125[[#This Row],[Category]]="F",COUNTIF($I$2:$I2,"F"),0)))</f>
        <v/>
      </c>
      <c r="E2" s="26"/>
      <c r="F2" s="48"/>
      <c r="G2" s="28"/>
      <c r="H2" s="28"/>
      <c r="I2" s="29"/>
      <c r="J2" s="63"/>
      <c r="K2" s="63"/>
      <c r="L2" s="63"/>
      <c r="M2" s="63"/>
      <c r="N2" s="63"/>
    </row>
    <row r="3" spans="1:14" x14ac:dyDescent="0.3">
      <c r="A3" s="18">
        <f>Table125[[#This Row],[Full Name]]</f>
        <v>0</v>
      </c>
      <c r="B3" s="20" t="str">
        <f>IF(Table125[[#This Row],[Full Name]]="","",IF(IFERROR(IFERROR(VLOOKUP(Table125[[#This Row],[Full Name]],'Mens League'!B:B,1,FALSE),VLOOKUP(Table125[[#This Row],[Full Name]],'Women''s League'!B:B,1,FALSE)),"NEEDS ADDING")="NEEDS ADDING","NEEDS ADDING","OK"))</f>
        <v/>
      </c>
      <c r="C3" s="20" t="str">
        <f>IF(Table125[[#This Row],[Position]]="","",IF(Table125[[#This Row],[Rank]]=1,30,IF(Table125[[#This Row],[Rank]]=2,29,IF(Table125[[#This Row],[Rank]]=3,28,IF(Table125[[#This Row],[Rank]]=4,27,IF(Table125[[#This Row],[Rank]]=5,26,IF(Table125[[#This Row],[Rank]]=6,25,IF(Table125[[#This Row],[Rank]]=7,24,IF(Table125[[#This Row],[Rank]]=8,23,IF(Table125[[#This Row],[Rank]]=9,22,IF(Table125[[#This Row],[Rank]]=10,21,IF(Table125[[#This Row],[Rank]]=11,20,IF(Table125[[#This Row],[Rank]]=12,19,IF(Table125[[#This Row],[Rank]]=13,18,IF(Table125[[#This Row],[Rank]]=14,17,IF(Table125[[#This Row],[Rank]]=15,16,IF(Table125[[#This Row],[Rank]]=16,15,IF(Table125[[#This Row],[Rank]]=17,14,IF(Table125[[#This Row],[Rank]]=18,13,IF(Table125[[#This Row],[Rank]]=19,12,IF(Table125[[#This Row],[Rank]]=20,11,IF(Table125[[#This Row],[Rank]]=21,10,IF(Table125[[#This Row],[Rank]]=22,9,IF(Table125[[#This Row],[Rank]]=23,8,IF(Table125[[#This Row],[Rank]]=24,7,IF(Table125[[#This Row],[Rank]]=25,6,IF(Table125[[#This Row],[Rank]]=26,5,IF(Table125[[#This Row],[Rank]]=27,4,IF(Table125[[#This Row],[Rank]]=28,3,IF(Table125[[#This Row],[Rank]]=29,2,IF(Table125[[#This Row],[Rank]]=30,1,0)))))))))))))))))))))))))))))))</f>
        <v/>
      </c>
      <c r="D3" s="4" t="str">
        <f>IF(Table125[[#This Row],[Category]]="","",IF(Table125[[#This Row],[Category]]="M",COUNTIF($I$2:$I3,"M"),IF(Table125[[#This Row],[Category]]="F",COUNTIF($I$2:$I3,"F"),0)))</f>
        <v/>
      </c>
      <c r="E3" s="26"/>
      <c r="F3" s="48"/>
      <c r="G3" s="28"/>
      <c r="H3" s="28"/>
      <c r="I3" s="29"/>
      <c r="J3" s="63"/>
      <c r="K3" s="63"/>
      <c r="L3" s="63"/>
      <c r="M3" s="63"/>
      <c r="N3" s="63"/>
    </row>
    <row r="4" spans="1:14" x14ac:dyDescent="0.3">
      <c r="A4" s="18">
        <f>Table125[[#This Row],[Full Name]]</f>
        <v>0</v>
      </c>
      <c r="B4" s="20" t="str">
        <f>IF(Table125[[#This Row],[Full Name]]="","",IF(IFERROR(IFERROR(VLOOKUP(Table125[[#This Row],[Full Name]],'Mens League'!B:B,1,FALSE),VLOOKUP(Table125[[#This Row],[Full Name]],'Women''s League'!B:B,1,FALSE)),"NEEDS ADDING")="NEEDS ADDING","NEEDS ADDING","OK"))</f>
        <v/>
      </c>
      <c r="C4" s="20" t="str">
        <f>IF(Table125[[#This Row],[Position]]="","",IF(Table125[[#This Row],[Rank]]=1,30,IF(Table125[[#This Row],[Rank]]=2,29,IF(Table125[[#This Row],[Rank]]=3,28,IF(Table125[[#This Row],[Rank]]=4,27,IF(Table125[[#This Row],[Rank]]=5,26,IF(Table125[[#This Row],[Rank]]=6,25,IF(Table125[[#This Row],[Rank]]=7,24,IF(Table125[[#This Row],[Rank]]=8,23,IF(Table125[[#This Row],[Rank]]=9,22,IF(Table125[[#This Row],[Rank]]=10,21,IF(Table125[[#This Row],[Rank]]=11,20,IF(Table125[[#This Row],[Rank]]=12,19,IF(Table125[[#This Row],[Rank]]=13,18,IF(Table125[[#This Row],[Rank]]=14,17,IF(Table125[[#This Row],[Rank]]=15,16,IF(Table125[[#This Row],[Rank]]=16,15,IF(Table125[[#This Row],[Rank]]=17,14,IF(Table125[[#This Row],[Rank]]=18,13,IF(Table125[[#This Row],[Rank]]=19,12,IF(Table125[[#This Row],[Rank]]=20,11,IF(Table125[[#This Row],[Rank]]=21,10,IF(Table125[[#This Row],[Rank]]=22,9,IF(Table125[[#This Row],[Rank]]=23,8,IF(Table125[[#This Row],[Rank]]=24,7,IF(Table125[[#This Row],[Rank]]=25,6,IF(Table125[[#This Row],[Rank]]=26,5,IF(Table125[[#This Row],[Rank]]=27,4,IF(Table125[[#This Row],[Rank]]=28,3,IF(Table125[[#This Row],[Rank]]=29,2,IF(Table125[[#This Row],[Rank]]=30,1,0)))))))))))))))))))))))))))))))</f>
        <v/>
      </c>
      <c r="D4" s="4" t="str">
        <f>IF(Table125[[#This Row],[Category]]="","",IF(Table125[[#This Row],[Category]]="M",COUNTIF($I$2:$I4,"M"),IF(Table125[[#This Row],[Category]]="F",COUNTIF($I$2:$I4,"F"),0)))</f>
        <v/>
      </c>
      <c r="E4" s="26"/>
      <c r="F4" s="48"/>
      <c r="G4" s="28"/>
      <c r="H4" s="28"/>
      <c r="I4" s="29"/>
      <c r="J4" s="63"/>
      <c r="K4" s="63"/>
      <c r="L4" s="63"/>
      <c r="M4" s="63"/>
      <c r="N4" s="63"/>
    </row>
    <row r="5" spans="1:14" x14ac:dyDescent="0.3">
      <c r="A5" s="18">
        <f>Table125[[#This Row],[Full Name]]</f>
        <v>0</v>
      </c>
      <c r="B5" s="20" t="str">
        <f>IF(Table125[[#This Row],[Full Name]]="","",IF(IFERROR(IFERROR(VLOOKUP(Table125[[#This Row],[Full Name]],'Mens League'!B:B,1,FALSE),VLOOKUP(Table125[[#This Row],[Full Name]],'Women''s League'!B:B,1,FALSE)),"NEEDS ADDING")="NEEDS ADDING","NEEDS ADDING","OK"))</f>
        <v/>
      </c>
      <c r="C5" s="20" t="str">
        <f>IF(Table125[[#This Row],[Position]]="","",IF(Table125[[#This Row],[Rank]]=1,30,IF(Table125[[#This Row],[Rank]]=2,29,IF(Table125[[#This Row],[Rank]]=3,28,IF(Table125[[#This Row],[Rank]]=4,27,IF(Table125[[#This Row],[Rank]]=5,26,IF(Table125[[#This Row],[Rank]]=6,25,IF(Table125[[#This Row],[Rank]]=7,24,IF(Table125[[#This Row],[Rank]]=8,23,IF(Table125[[#This Row],[Rank]]=9,22,IF(Table125[[#This Row],[Rank]]=10,21,IF(Table125[[#This Row],[Rank]]=11,20,IF(Table125[[#This Row],[Rank]]=12,19,IF(Table125[[#This Row],[Rank]]=13,18,IF(Table125[[#This Row],[Rank]]=14,17,IF(Table125[[#This Row],[Rank]]=15,16,IF(Table125[[#This Row],[Rank]]=16,15,IF(Table125[[#This Row],[Rank]]=17,14,IF(Table125[[#This Row],[Rank]]=18,13,IF(Table125[[#This Row],[Rank]]=19,12,IF(Table125[[#This Row],[Rank]]=20,11,IF(Table125[[#This Row],[Rank]]=21,10,IF(Table125[[#This Row],[Rank]]=22,9,IF(Table125[[#This Row],[Rank]]=23,8,IF(Table125[[#This Row],[Rank]]=24,7,IF(Table125[[#This Row],[Rank]]=25,6,IF(Table125[[#This Row],[Rank]]=26,5,IF(Table125[[#This Row],[Rank]]=27,4,IF(Table125[[#This Row],[Rank]]=28,3,IF(Table125[[#This Row],[Rank]]=29,2,IF(Table125[[#This Row],[Rank]]=30,1,0)))))))))))))))))))))))))))))))</f>
        <v/>
      </c>
      <c r="D5" s="4" t="str">
        <f>IF(Table125[[#This Row],[Category]]="","",IF(Table125[[#This Row],[Category]]="M",COUNTIF($I$2:$I5,"M"),IF(Table125[[#This Row],[Category]]="F",COUNTIF($I$2:$I5,"F"),0)))</f>
        <v/>
      </c>
      <c r="E5" s="26"/>
      <c r="F5" s="48"/>
      <c r="G5" s="28"/>
      <c r="H5" s="28"/>
      <c r="I5" s="29"/>
      <c r="J5" s="63"/>
      <c r="K5" s="63"/>
      <c r="L5" s="63"/>
      <c r="M5" s="63"/>
      <c r="N5" s="63"/>
    </row>
    <row r="6" spans="1:14" x14ac:dyDescent="0.3">
      <c r="A6" s="18">
        <f>Table125[[#This Row],[Full Name]]</f>
        <v>0</v>
      </c>
      <c r="B6" s="20" t="str">
        <f>IF(Table125[[#This Row],[Full Name]]="","",IF(IFERROR(IFERROR(VLOOKUP(Table125[[#This Row],[Full Name]],'Mens League'!B:B,1,FALSE),VLOOKUP(Table125[[#This Row],[Full Name]],'Women''s League'!B:B,1,FALSE)),"NEEDS ADDING")="NEEDS ADDING","NEEDS ADDING","OK"))</f>
        <v/>
      </c>
      <c r="C6" s="20" t="str">
        <f>IF(Table125[[#This Row],[Position]]="","",IF(Table125[[#This Row],[Rank]]=1,30,IF(Table125[[#This Row],[Rank]]=2,29,IF(Table125[[#This Row],[Rank]]=3,28,IF(Table125[[#This Row],[Rank]]=4,27,IF(Table125[[#This Row],[Rank]]=5,26,IF(Table125[[#This Row],[Rank]]=6,25,IF(Table125[[#This Row],[Rank]]=7,24,IF(Table125[[#This Row],[Rank]]=8,23,IF(Table125[[#This Row],[Rank]]=9,22,IF(Table125[[#This Row],[Rank]]=10,21,IF(Table125[[#This Row],[Rank]]=11,20,IF(Table125[[#This Row],[Rank]]=12,19,IF(Table125[[#This Row],[Rank]]=13,18,IF(Table125[[#This Row],[Rank]]=14,17,IF(Table125[[#This Row],[Rank]]=15,16,IF(Table125[[#This Row],[Rank]]=16,15,IF(Table125[[#This Row],[Rank]]=17,14,IF(Table125[[#This Row],[Rank]]=18,13,IF(Table125[[#This Row],[Rank]]=19,12,IF(Table125[[#This Row],[Rank]]=20,11,IF(Table125[[#This Row],[Rank]]=21,10,IF(Table125[[#This Row],[Rank]]=22,9,IF(Table125[[#This Row],[Rank]]=23,8,IF(Table125[[#This Row],[Rank]]=24,7,IF(Table125[[#This Row],[Rank]]=25,6,IF(Table125[[#This Row],[Rank]]=26,5,IF(Table125[[#This Row],[Rank]]=27,4,IF(Table125[[#This Row],[Rank]]=28,3,IF(Table125[[#This Row],[Rank]]=29,2,IF(Table125[[#This Row],[Rank]]=30,1,0)))))))))))))))))))))))))))))))</f>
        <v/>
      </c>
      <c r="D6" s="4" t="str">
        <f>IF(Table125[[#This Row],[Category]]="","",IF(Table125[[#This Row],[Category]]="M",COUNTIF($I$2:$I6,"M"),IF(Table125[[#This Row],[Category]]="F",COUNTIF($I$2:$I6,"F"),0)))</f>
        <v/>
      </c>
      <c r="E6" s="26"/>
      <c r="F6" s="48"/>
      <c r="G6" s="28"/>
      <c r="H6" s="28"/>
      <c r="I6" s="29"/>
      <c r="J6" s="63"/>
      <c r="K6" s="63"/>
      <c r="L6" s="63"/>
      <c r="M6" s="63"/>
      <c r="N6" s="63"/>
    </row>
    <row r="7" spans="1:14" x14ac:dyDescent="0.3">
      <c r="A7" s="18">
        <f>Table125[[#This Row],[Full Name]]</f>
        <v>0</v>
      </c>
      <c r="B7" s="20" t="str">
        <f>IF(Table125[[#This Row],[Full Name]]="","",IF(IFERROR(IFERROR(VLOOKUP(Table125[[#This Row],[Full Name]],'Mens League'!B:B,1,FALSE),VLOOKUP(Table125[[#This Row],[Full Name]],'Women''s League'!B:B,1,FALSE)),"NEEDS ADDING")="NEEDS ADDING","NEEDS ADDING","OK"))</f>
        <v/>
      </c>
      <c r="C7" s="20" t="str">
        <f>IF(Table125[[#This Row],[Position]]="","",IF(Table125[[#This Row],[Rank]]=1,30,IF(Table125[[#This Row],[Rank]]=2,29,IF(Table125[[#This Row],[Rank]]=3,28,IF(Table125[[#This Row],[Rank]]=4,27,IF(Table125[[#This Row],[Rank]]=5,26,IF(Table125[[#This Row],[Rank]]=6,25,IF(Table125[[#This Row],[Rank]]=7,24,IF(Table125[[#This Row],[Rank]]=8,23,IF(Table125[[#This Row],[Rank]]=9,22,IF(Table125[[#This Row],[Rank]]=10,21,IF(Table125[[#This Row],[Rank]]=11,20,IF(Table125[[#This Row],[Rank]]=12,19,IF(Table125[[#This Row],[Rank]]=13,18,IF(Table125[[#This Row],[Rank]]=14,17,IF(Table125[[#This Row],[Rank]]=15,16,IF(Table125[[#This Row],[Rank]]=16,15,IF(Table125[[#This Row],[Rank]]=17,14,IF(Table125[[#This Row],[Rank]]=18,13,IF(Table125[[#This Row],[Rank]]=19,12,IF(Table125[[#This Row],[Rank]]=20,11,IF(Table125[[#This Row],[Rank]]=21,10,IF(Table125[[#This Row],[Rank]]=22,9,IF(Table125[[#This Row],[Rank]]=23,8,IF(Table125[[#This Row],[Rank]]=24,7,IF(Table125[[#This Row],[Rank]]=25,6,IF(Table125[[#This Row],[Rank]]=26,5,IF(Table125[[#This Row],[Rank]]=27,4,IF(Table125[[#This Row],[Rank]]=28,3,IF(Table125[[#This Row],[Rank]]=29,2,IF(Table125[[#This Row],[Rank]]=30,1,0)))))))))))))))))))))))))))))))</f>
        <v/>
      </c>
      <c r="D7" s="4" t="str">
        <f>IF(Table125[[#This Row],[Category]]="","",IF(Table125[[#This Row],[Category]]="M",COUNTIF($I$2:$I7,"M"),IF(Table125[[#This Row],[Category]]="F",COUNTIF($I$2:$I7,"F"),0)))</f>
        <v/>
      </c>
      <c r="E7" s="26"/>
      <c r="F7" s="48"/>
      <c r="G7" s="28"/>
      <c r="H7" s="28"/>
      <c r="I7" s="29"/>
      <c r="J7" s="63"/>
      <c r="K7" s="63"/>
      <c r="L7" s="63"/>
      <c r="M7" s="63"/>
      <c r="N7" s="63"/>
    </row>
    <row r="8" spans="1:14" x14ac:dyDescent="0.3">
      <c r="A8" s="18">
        <f>Table125[[#This Row],[Full Name]]</f>
        <v>0</v>
      </c>
      <c r="B8" s="20" t="str">
        <f>IF(Table125[[#This Row],[Full Name]]="","",IF(IFERROR(IFERROR(VLOOKUP(Table125[[#This Row],[Full Name]],'Mens League'!B:B,1,FALSE),VLOOKUP(Table125[[#This Row],[Full Name]],'Women''s League'!B:B,1,FALSE)),"NEEDS ADDING")="NEEDS ADDING","NEEDS ADDING","OK"))</f>
        <v/>
      </c>
      <c r="C8" s="20" t="str">
        <f>IF(Table125[[#This Row],[Position]]="","",IF(Table125[[#This Row],[Rank]]=1,30,IF(Table125[[#This Row],[Rank]]=2,29,IF(Table125[[#This Row],[Rank]]=3,28,IF(Table125[[#This Row],[Rank]]=4,27,IF(Table125[[#This Row],[Rank]]=5,26,IF(Table125[[#This Row],[Rank]]=6,25,IF(Table125[[#This Row],[Rank]]=7,24,IF(Table125[[#This Row],[Rank]]=8,23,IF(Table125[[#This Row],[Rank]]=9,22,IF(Table125[[#This Row],[Rank]]=10,21,IF(Table125[[#This Row],[Rank]]=11,20,IF(Table125[[#This Row],[Rank]]=12,19,IF(Table125[[#This Row],[Rank]]=13,18,IF(Table125[[#This Row],[Rank]]=14,17,IF(Table125[[#This Row],[Rank]]=15,16,IF(Table125[[#This Row],[Rank]]=16,15,IF(Table125[[#This Row],[Rank]]=17,14,IF(Table125[[#This Row],[Rank]]=18,13,IF(Table125[[#This Row],[Rank]]=19,12,IF(Table125[[#This Row],[Rank]]=20,11,IF(Table125[[#This Row],[Rank]]=21,10,IF(Table125[[#This Row],[Rank]]=22,9,IF(Table125[[#This Row],[Rank]]=23,8,IF(Table125[[#This Row],[Rank]]=24,7,IF(Table125[[#This Row],[Rank]]=25,6,IF(Table125[[#This Row],[Rank]]=26,5,IF(Table125[[#This Row],[Rank]]=27,4,IF(Table125[[#This Row],[Rank]]=28,3,IF(Table125[[#This Row],[Rank]]=29,2,IF(Table125[[#This Row],[Rank]]=30,1,0)))))))))))))))))))))))))))))))</f>
        <v/>
      </c>
      <c r="D8" s="4" t="str">
        <f>IF(Table125[[#This Row],[Category]]="","",IF(Table125[[#This Row],[Category]]="M",COUNTIF($I$2:$I8,"M"),IF(Table125[[#This Row],[Category]]="F",COUNTIF($I$2:$I8,"F"),0)))</f>
        <v/>
      </c>
      <c r="E8" s="26"/>
      <c r="F8" s="48"/>
      <c r="G8" s="28"/>
      <c r="H8" s="28"/>
      <c r="I8" s="29"/>
      <c r="J8" s="63"/>
      <c r="K8" s="63"/>
      <c r="L8" s="63"/>
      <c r="M8" s="63"/>
      <c r="N8" s="63"/>
    </row>
    <row r="9" spans="1:14" x14ac:dyDescent="0.3">
      <c r="A9" s="18">
        <f>Table125[[#This Row],[Full Name]]</f>
        <v>0</v>
      </c>
      <c r="B9" s="20" t="str">
        <f>IF(Table125[[#This Row],[Full Name]]="","",IF(IFERROR(IFERROR(VLOOKUP(Table125[[#This Row],[Full Name]],'Mens League'!B:B,1,FALSE),VLOOKUP(Table125[[#This Row],[Full Name]],'Women''s League'!B:B,1,FALSE)),"NEEDS ADDING")="NEEDS ADDING","NEEDS ADDING","OK"))</f>
        <v/>
      </c>
      <c r="C9" s="20" t="str">
        <f>IF(Table125[[#This Row],[Position]]="","",IF(Table125[[#This Row],[Rank]]=1,30,IF(Table125[[#This Row],[Rank]]=2,29,IF(Table125[[#This Row],[Rank]]=3,28,IF(Table125[[#This Row],[Rank]]=4,27,IF(Table125[[#This Row],[Rank]]=5,26,IF(Table125[[#This Row],[Rank]]=6,25,IF(Table125[[#This Row],[Rank]]=7,24,IF(Table125[[#This Row],[Rank]]=8,23,IF(Table125[[#This Row],[Rank]]=9,22,IF(Table125[[#This Row],[Rank]]=10,21,IF(Table125[[#This Row],[Rank]]=11,20,IF(Table125[[#This Row],[Rank]]=12,19,IF(Table125[[#This Row],[Rank]]=13,18,IF(Table125[[#This Row],[Rank]]=14,17,IF(Table125[[#This Row],[Rank]]=15,16,IF(Table125[[#This Row],[Rank]]=16,15,IF(Table125[[#This Row],[Rank]]=17,14,IF(Table125[[#This Row],[Rank]]=18,13,IF(Table125[[#This Row],[Rank]]=19,12,IF(Table125[[#This Row],[Rank]]=20,11,IF(Table125[[#This Row],[Rank]]=21,10,IF(Table125[[#This Row],[Rank]]=22,9,IF(Table125[[#This Row],[Rank]]=23,8,IF(Table125[[#This Row],[Rank]]=24,7,IF(Table125[[#This Row],[Rank]]=25,6,IF(Table125[[#This Row],[Rank]]=26,5,IF(Table125[[#This Row],[Rank]]=27,4,IF(Table125[[#This Row],[Rank]]=28,3,IF(Table125[[#This Row],[Rank]]=29,2,IF(Table125[[#This Row],[Rank]]=30,1,0)))))))))))))))))))))))))))))))</f>
        <v/>
      </c>
      <c r="D9" s="4" t="str">
        <f>IF(Table125[[#This Row],[Category]]="","",IF(Table125[[#This Row],[Category]]="M",COUNTIF($I$2:$I9,"M"),IF(Table125[[#This Row],[Category]]="F",COUNTIF($I$2:$I9,"F"),0)))</f>
        <v/>
      </c>
      <c r="E9" s="26"/>
      <c r="F9" s="48"/>
      <c r="G9" s="28"/>
      <c r="H9" s="28"/>
      <c r="I9" s="29"/>
      <c r="J9" s="63"/>
      <c r="K9" s="63"/>
      <c r="L9" s="63"/>
      <c r="M9" s="63"/>
      <c r="N9" s="63"/>
    </row>
    <row r="10" spans="1:14" x14ac:dyDescent="0.3">
      <c r="A10" s="18">
        <f>Table125[[#This Row],[Full Name]]</f>
        <v>0</v>
      </c>
      <c r="B10" s="20" t="str">
        <f>IF(Table125[[#This Row],[Full Name]]="","",IF(IFERROR(IFERROR(VLOOKUP(Table125[[#This Row],[Full Name]],'Mens League'!B:B,1,FALSE),VLOOKUP(Table125[[#This Row],[Full Name]],'Women''s League'!B:B,1,FALSE)),"NEEDS ADDING")="NEEDS ADDING","NEEDS ADDING","OK"))</f>
        <v/>
      </c>
      <c r="C10" s="20" t="str">
        <f>IF(Table125[[#This Row],[Position]]="","",IF(Table125[[#This Row],[Rank]]=1,30,IF(Table125[[#This Row],[Rank]]=2,29,IF(Table125[[#This Row],[Rank]]=3,28,IF(Table125[[#This Row],[Rank]]=4,27,IF(Table125[[#This Row],[Rank]]=5,26,IF(Table125[[#This Row],[Rank]]=6,25,IF(Table125[[#This Row],[Rank]]=7,24,IF(Table125[[#This Row],[Rank]]=8,23,IF(Table125[[#This Row],[Rank]]=9,22,IF(Table125[[#This Row],[Rank]]=10,21,IF(Table125[[#This Row],[Rank]]=11,20,IF(Table125[[#This Row],[Rank]]=12,19,IF(Table125[[#This Row],[Rank]]=13,18,IF(Table125[[#This Row],[Rank]]=14,17,IF(Table125[[#This Row],[Rank]]=15,16,IF(Table125[[#This Row],[Rank]]=16,15,IF(Table125[[#This Row],[Rank]]=17,14,IF(Table125[[#This Row],[Rank]]=18,13,IF(Table125[[#This Row],[Rank]]=19,12,IF(Table125[[#This Row],[Rank]]=20,11,IF(Table125[[#This Row],[Rank]]=21,10,IF(Table125[[#This Row],[Rank]]=22,9,IF(Table125[[#This Row],[Rank]]=23,8,IF(Table125[[#This Row],[Rank]]=24,7,IF(Table125[[#This Row],[Rank]]=25,6,IF(Table125[[#This Row],[Rank]]=26,5,IF(Table125[[#This Row],[Rank]]=27,4,IF(Table125[[#This Row],[Rank]]=28,3,IF(Table125[[#This Row],[Rank]]=29,2,IF(Table125[[#This Row],[Rank]]=30,1,0)))))))))))))))))))))))))))))))</f>
        <v/>
      </c>
      <c r="D10" s="4" t="str">
        <f>IF(Table125[[#This Row],[Category]]="","",IF(Table125[[#This Row],[Category]]="M",COUNTIF($I$2:$I10,"M"),IF(Table125[[#This Row],[Category]]="F",COUNTIF($I$2:$I10,"F"),0)))</f>
        <v/>
      </c>
      <c r="E10" s="26"/>
      <c r="F10" s="48"/>
      <c r="G10" s="28"/>
      <c r="H10" s="28"/>
      <c r="I10" s="29"/>
      <c r="J10" s="63"/>
      <c r="K10" s="63"/>
      <c r="L10" s="63"/>
      <c r="M10" s="63"/>
      <c r="N10" s="63"/>
    </row>
    <row r="11" spans="1:14" x14ac:dyDescent="0.3">
      <c r="A11" s="18">
        <f>Table125[[#This Row],[Full Name]]</f>
        <v>0</v>
      </c>
      <c r="B11" s="20" t="str">
        <f>IF(Table125[[#This Row],[Full Name]]="","",IF(IFERROR(IFERROR(VLOOKUP(Table125[[#This Row],[Full Name]],'Mens League'!B:B,1,FALSE),VLOOKUP(Table125[[#This Row],[Full Name]],'Women''s League'!B:B,1,FALSE)),"NEEDS ADDING")="NEEDS ADDING","NEEDS ADDING","OK"))</f>
        <v/>
      </c>
      <c r="C11" s="20" t="str">
        <f>IF(Table125[[#This Row],[Position]]="","",IF(Table125[[#This Row],[Rank]]=1,30,IF(Table125[[#This Row],[Rank]]=2,29,IF(Table125[[#This Row],[Rank]]=3,28,IF(Table125[[#This Row],[Rank]]=4,27,IF(Table125[[#This Row],[Rank]]=5,26,IF(Table125[[#This Row],[Rank]]=6,25,IF(Table125[[#This Row],[Rank]]=7,24,IF(Table125[[#This Row],[Rank]]=8,23,IF(Table125[[#This Row],[Rank]]=9,22,IF(Table125[[#This Row],[Rank]]=10,21,IF(Table125[[#This Row],[Rank]]=11,20,IF(Table125[[#This Row],[Rank]]=12,19,IF(Table125[[#This Row],[Rank]]=13,18,IF(Table125[[#This Row],[Rank]]=14,17,IF(Table125[[#This Row],[Rank]]=15,16,IF(Table125[[#This Row],[Rank]]=16,15,IF(Table125[[#This Row],[Rank]]=17,14,IF(Table125[[#This Row],[Rank]]=18,13,IF(Table125[[#This Row],[Rank]]=19,12,IF(Table125[[#This Row],[Rank]]=20,11,IF(Table125[[#This Row],[Rank]]=21,10,IF(Table125[[#This Row],[Rank]]=22,9,IF(Table125[[#This Row],[Rank]]=23,8,IF(Table125[[#This Row],[Rank]]=24,7,IF(Table125[[#This Row],[Rank]]=25,6,IF(Table125[[#This Row],[Rank]]=26,5,IF(Table125[[#This Row],[Rank]]=27,4,IF(Table125[[#This Row],[Rank]]=28,3,IF(Table125[[#This Row],[Rank]]=29,2,IF(Table125[[#This Row],[Rank]]=30,1,0)))))))))))))))))))))))))))))))</f>
        <v/>
      </c>
      <c r="D11" s="4" t="str">
        <f>IF(Table125[[#This Row],[Category]]="","",IF(Table125[[#This Row],[Category]]="M",COUNTIF($I$2:$I11,"M"),IF(Table125[[#This Row],[Category]]="F",COUNTIF($I$2:$I11,"F"),0)))</f>
        <v/>
      </c>
      <c r="E11" s="26"/>
      <c r="F11" s="48"/>
      <c r="G11" s="28"/>
      <c r="H11" s="28"/>
      <c r="I11" s="29"/>
      <c r="J11" s="63"/>
      <c r="K11" s="63"/>
      <c r="L11" s="63"/>
      <c r="M11" s="63"/>
      <c r="N11" s="63"/>
    </row>
    <row r="12" spans="1:14" x14ac:dyDescent="0.3">
      <c r="A12" s="18">
        <f>Table125[[#This Row],[Full Name]]</f>
        <v>0</v>
      </c>
      <c r="B12" s="20" t="str">
        <f>IF(Table125[[#This Row],[Full Name]]="","",IF(IFERROR(IFERROR(VLOOKUP(Table125[[#This Row],[Full Name]],'Mens League'!B:B,1,FALSE),VLOOKUP(Table125[[#This Row],[Full Name]],'Women''s League'!B:B,1,FALSE)),"NEEDS ADDING")="NEEDS ADDING","NEEDS ADDING","OK"))</f>
        <v/>
      </c>
      <c r="C12" s="20" t="str">
        <f>IF(Table125[[#This Row],[Position]]="","",IF(Table125[[#This Row],[Rank]]=1,30,IF(Table125[[#This Row],[Rank]]=2,29,IF(Table125[[#This Row],[Rank]]=3,28,IF(Table125[[#This Row],[Rank]]=4,27,IF(Table125[[#This Row],[Rank]]=5,26,IF(Table125[[#This Row],[Rank]]=6,25,IF(Table125[[#This Row],[Rank]]=7,24,IF(Table125[[#This Row],[Rank]]=8,23,IF(Table125[[#This Row],[Rank]]=9,22,IF(Table125[[#This Row],[Rank]]=10,21,IF(Table125[[#This Row],[Rank]]=11,20,IF(Table125[[#This Row],[Rank]]=12,19,IF(Table125[[#This Row],[Rank]]=13,18,IF(Table125[[#This Row],[Rank]]=14,17,IF(Table125[[#This Row],[Rank]]=15,16,IF(Table125[[#This Row],[Rank]]=16,15,IF(Table125[[#This Row],[Rank]]=17,14,IF(Table125[[#This Row],[Rank]]=18,13,IF(Table125[[#This Row],[Rank]]=19,12,IF(Table125[[#This Row],[Rank]]=20,11,IF(Table125[[#This Row],[Rank]]=21,10,IF(Table125[[#This Row],[Rank]]=22,9,IF(Table125[[#This Row],[Rank]]=23,8,IF(Table125[[#This Row],[Rank]]=24,7,IF(Table125[[#This Row],[Rank]]=25,6,IF(Table125[[#This Row],[Rank]]=26,5,IF(Table125[[#This Row],[Rank]]=27,4,IF(Table125[[#This Row],[Rank]]=28,3,IF(Table125[[#This Row],[Rank]]=29,2,IF(Table125[[#This Row],[Rank]]=30,1,0)))))))))))))))))))))))))))))))</f>
        <v/>
      </c>
      <c r="D12" s="4" t="str">
        <f>IF(Table125[[#This Row],[Category]]="","",IF(Table125[[#This Row],[Category]]="M",COUNTIF($I$2:$I12,"M"),IF(Table125[[#This Row],[Category]]="F",COUNTIF($I$2:$I12,"F"),0)))</f>
        <v/>
      </c>
      <c r="E12" s="26"/>
      <c r="F12" s="48"/>
      <c r="G12" s="28"/>
      <c r="H12" s="28"/>
      <c r="I12" s="29"/>
      <c r="J12" s="63"/>
      <c r="K12" s="63"/>
      <c r="L12" s="63"/>
      <c r="M12" s="63"/>
      <c r="N12" s="63"/>
    </row>
    <row r="13" spans="1:14" x14ac:dyDescent="0.3">
      <c r="A13" s="18">
        <f>Table125[[#This Row],[Full Name]]</f>
        <v>0</v>
      </c>
      <c r="B13" s="20" t="str">
        <f>IF(Table125[[#This Row],[Full Name]]="","",IF(IFERROR(IFERROR(VLOOKUP(Table125[[#This Row],[Full Name]],'Mens League'!B:B,1,FALSE),VLOOKUP(Table125[[#This Row],[Full Name]],'Women''s League'!B:B,1,FALSE)),"NEEDS ADDING")="NEEDS ADDING","NEEDS ADDING","OK"))</f>
        <v/>
      </c>
      <c r="C13" s="20" t="str">
        <f>IF(Table125[[#This Row],[Position]]="","",IF(Table125[[#This Row],[Rank]]=1,30,IF(Table125[[#This Row],[Rank]]=2,29,IF(Table125[[#This Row],[Rank]]=3,28,IF(Table125[[#This Row],[Rank]]=4,27,IF(Table125[[#This Row],[Rank]]=5,26,IF(Table125[[#This Row],[Rank]]=6,25,IF(Table125[[#This Row],[Rank]]=7,24,IF(Table125[[#This Row],[Rank]]=8,23,IF(Table125[[#This Row],[Rank]]=9,22,IF(Table125[[#This Row],[Rank]]=10,21,IF(Table125[[#This Row],[Rank]]=11,20,IF(Table125[[#This Row],[Rank]]=12,19,IF(Table125[[#This Row],[Rank]]=13,18,IF(Table125[[#This Row],[Rank]]=14,17,IF(Table125[[#This Row],[Rank]]=15,16,IF(Table125[[#This Row],[Rank]]=16,15,IF(Table125[[#This Row],[Rank]]=17,14,IF(Table125[[#This Row],[Rank]]=18,13,IF(Table125[[#This Row],[Rank]]=19,12,IF(Table125[[#This Row],[Rank]]=20,11,IF(Table125[[#This Row],[Rank]]=21,10,IF(Table125[[#This Row],[Rank]]=22,9,IF(Table125[[#This Row],[Rank]]=23,8,IF(Table125[[#This Row],[Rank]]=24,7,IF(Table125[[#This Row],[Rank]]=25,6,IF(Table125[[#This Row],[Rank]]=26,5,IF(Table125[[#This Row],[Rank]]=27,4,IF(Table125[[#This Row],[Rank]]=28,3,IF(Table125[[#This Row],[Rank]]=29,2,IF(Table125[[#This Row],[Rank]]=30,1,0)))))))))))))))))))))))))))))))</f>
        <v/>
      </c>
      <c r="D13" s="4" t="str">
        <f>IF(Table125[[#This Row],[Category]]="","",IF(Table125[[#This Row],[Category]]="M",COUNTIF($I$2:$I13,"M"),IF(Table125[[#This Row],[Category]]="F",COUNTIF($I$2:$I13,"F"),0)))</f>
        <v/>
      </c>
      <c r="E13" s="26"/>
      <c r="F13" s="48"/>
      <c r="G13" s="28"/>
      <c r="H13" s="28"/>
      <c r="I13" s="29"/>
      <c r="J13" s="63"/>
      <c r="K13" s="63"/>
      <c r="L13" s="63"/>
      <c r="M13" s="63"/>
      <c r="N13" s="63"/>
    </row>
    <row r="14" spans="1:14" x14ac:dyDescent="0.3">
      <c r="A14" s="19">
        <f>Table125[[#This Row],[Full Name]]</f>
        <v>0</v>
      </c>
      <c r="B14" s="21" t="str">
        <f>IF(Table125[[#This Row],[Full Name]]="","",IF(IFERROR(IFERROR(VLOOKUP(Table125[[#This Row],[Full Name]],'Mens League'!B:B,1,FALSE),VLOOKUP(Table125[[#This Row],[Full Name]],'Women''s League'!B:B,1,FALSE)),"NEEDS ADDING")="NEEDS ADDING","NEEDS ADDING","OK"))</f>
        <v/>
      </c>
      <c r="C14" s="21" t="str">
        <f>IF(Table125[[#This Row],[Position]]="","",IF(Table125[[#This Row],[Rank]]=1,30,IF(Table125[[#This Row],[Rank]]=2,29,IF(Table125[[#This Row],[Rank]]=3,28,IF(Table125[[#This Row],[Rank]]=4,27,IF(Table125[[#This Row],[Rank]]=5,26,IF(Table125[[#This Row],[Rank]]=6,25,IF(Table125[[#This Row],[Rank]]=7,24,IF(Table125[[#This Row],[Rank]]=8,23,IF(Table125[[#This Row],[Rank]]=9,22,IF(Table125[[#This Row],[Rank]]=10,21,IF(Table125[[#This Row],[Rank]]=11,20,IF(Table125[[#This Row],[Rank]]=12,19,IF(Table125[[#This Row],[Rank]]=13,18,IF(Table125[[#This Row],[Rank]]=14,17,IF(Table125[[#This Row],[Rank]]=15,16,IF(Table125[[#This Row],[Rank]]=16,15,IF(Table125[[#This Row],[Rank]]=17,14,IF(Table125[[#This Row],[Rank]]=18,13,IF(Table125[[#This Row],[Rank]]=19,12,IF(Table125[[#This Row],[Rank]]=20,11,IF(Table125[[#This Row],[Rank]]=21,10,IF(Table125[[#This Row],[Rank]]=22,9,IF(Table125[[#This Row],[Rank]]=23,8,IF(Table125[[#This Row],[Rank]]=24,7,IF(Table125[[#This Row],[Rank]]=25,6,IF(Table125[[#This Row],[Rank]]=26,5,IF(Table125[[#This Row],[Rank]]=27,4,IF(Table125[[#This Row],[Rank]]=28,3,IF(Table125[[#This Row],[Rank]]=29,2,IF(Table125[[#This Row],[Rank]]=30,1,0)))))))))))))))))))))))))))))))</f>
        <v/>
      </c>
      <c r="D14" s="4" t="str">
        <f>IF(Table125[[#This Row],[Category]]="","",IF(Table125[[#This Row],[Category]]="M",COUNTIF($I$2:$I14,"M"),IF(Table125[[#This Row],[Category]]="F",COUNTIF($I$2:$I14,"F"),0)))</f>
        <v/>
      </c>
      <c r="E14" s="26"/>
      <c r="F14" s="48"/>
      <c r="G14" s="28"/>
      <c r="H14" s="28"/>
      <c r="I14" s="29"/>
      <c r="J14" s="63"/>
      <c r="K14" s="63"/>
      <c r="L14" s="63"/>
      <c r="M14" s="63"/>
      <c r="N14" s="63"/>
    </row>
    <row r="15" spans="1:14" x14ac:dyDescent="0.3">
      <c r="A15" s="19">
        <f>Table125[[#This Row],[Full Name]]</f>
        <v>0</v>
      </c>
      <c r="B15" s="21" t="str">
        <f>IF(Table125[[#This Row],[Full Name]]="","",IF(IFERROR(IFERROR(VLOOKUP(Table125[[#This Row],[Full Name]],'Mens League'!B:B,1,FALSE),VLOOKUP(Table125[[#This Row],[Full Name]],'Women''s League'!B:B,1,FALSE)),"NEEDS ADDING")="NEEDS ADDING","NEEDS ADDING","OK"))</f>
        <v/>
      </c>
      <c r="C15" s="21" t="str">
        <f>IF(Table125[[#This Row],[Position]]="","",IF(Table125[[#This Row],[Rank]]=1,30,IF(Table125[[#This Row],[Rank]]=2,29,IF(Table125[[#This Row],[Rank]]=3,28,IF(Table125[[#This Row],[Rank]]=4,27,IF(Table125[[#This Row],[Rank]]=5,26,IF(Table125[[#This Row],[Rank]]=6,25,IF(Table125[[#This Row],[Rank]]=7,24,IF(Table125[[#This Row],[Rank]]=8,23,IF(Table125[[#This Row],[Rank]]=9,22,IF(Table125[[#This Row],[Rank]]=10,21,IF(Table125[[#This Row],[Rank]]=11,20,IF(Table125[[#This Row],[Rank]]=12,19,IF(Table125[[#This Row],[Rank]]=13,18,IF(Table125[[#This Row],[Rank]]=14,17,IF(Table125[[#This Row],[Rank]]=15,16,IF(Table125[[#This Row],[Rank]]=16,15,IF(Table125[[#This Row],[Rank]]=17,14,IF(Table125[[#This Row],[Rank]]=18,13,IF(Table125[[#This Row],[Rank]]=19,12,IF(Table125[[#This Row],[Rank]]=20,11,IF(Table125[[#This Row],[Rank]]=21,10,IF(Table125[[#This Row],[Rank]]=22,9,IF(Table125[[#This Row],[Rank]]=23,8,IF(Table125[[#This Row],[Rank]]=24,7,IF(Table125[[#This Row],[Rank]]=25,6,IF(Table125[[#This Row],[Rank]]=26,5,IF(Table125[[#This Row],[Rank]]=27,4,IF(Table125[[#This Row],[Rank]]=28,3,IF(Table125[[#This Row],[Rank]]=29,2,IF(Table125[[#This Row],[Rank]]=30,1,0)))))))))))))))))))))))))))))))</f>
        <v/>
      </c>
      <c r="D15" s="4" t="str">
        <f>IF(Table125[[#This Row],[Category]]="","",IF(Table125[[#This Row],[Category]]="M",COUNTIF($I$2:$I15,"M"),IF(Table125[[#This Row],[Category]]="F",COUNTIF($I$2:$I15,"F"),0)))</f>
        <v/>
      </c>
      <c r="E15" s="26"/>
      <c r="F15" s="48"/>
      <c r="G15" s="28"/>
      <c r="H15" s="28"/>
      <c r="I15" s="29"/>
      <c r="J15" s="63"/>
      <c r="K15" s="63"/>
      <c r="L15" s="63"/>
      <c r="M15" s="63"/>
      <c r="N15" s="63"/>
    </row>
    <row r="16" spans="1:14" x14ac:dyDescent="0.3">
      <c r="A16" s="19">
        <f>Table125[[#This Row],[Full Name]]</f>
        <v>0</v>
      </c>
      <c r="B16" s="21" t="str">
        <f>IF(Table125[[#This Row],[Full Name]]="","",IF(IFERROR(IFERROR(VLOOKUP(Table125[[#This Row],[Full Name]],'Mens League'!B:B,1,FALSE),VLOOKUP(Table125[[#This Row],[Full Name]],'Women''s League'!B:B,1,FALSE)),"NEEDS ADDING")="NEEDS ADDING","NEEDS ADDING","OK"))</f>
        <v/>
      </c>
      <c r="C16" s="21" t="str">
        <f>IF(Table125[[#This Row],[Position]]="","",IF(Table125[[#This Row],[Rank]]=1,30,IF(Table125[[#This Row],[Rank]]=2,29,IF(Table125[[#This Row],[Rank]]=3,28,IF(Table125[[#This Row],[Rank]]=4,27,IF(Table125[[#This Row],[Rank]]=5,26,IF(Table125[[#This Row],[Rank]]=6,25,IF(Table125[[#This Row],[Rank]]=7,24,IF(Table125[[#This Row],[Rank]]=8,23,IF(Table125[[#This Row],[Rank]]=9,22,IF(Table125[[#This Row],[Rank]]=10,21,IF(Table125[[#This Row],[Rank]]=11,20,IF(Table125[[#This Row],[Rank]]=12,19,IF(Table125[[#This Row],[Rank]]=13,18,IF(Table125[[#This Row],[Rank]]=14,17,IF(Table125[[#This Row],[Rank]]=15,16,IF(Table125[[#This Row],[Rank]]=16,15,IF(Table125[[#This Row],[Rank]]=17,14,IF(Table125[[#This Row],[Rank]]=18,13,IF(Table125[[#This Row],[Rank]]=19,12,IF(Table125[[#This Row],[Rank]]=20,11,IF(Table125[[#This Row],[Rank]]=21,10,IF(Table125[[#This Row],[Rank]]=22,9,IF(Table125[[#This Row],[Rank]]=23,8,IF(Table125[[#This Row],[Rank]]=24,7,IF(Table125[[#This Row],[Rank]]=25,6,IF(Table125[[#This Row],[Rank]]=26,5,IF(Table125[[#This Row],[Rank]]=27,4,IF(Table125[[#This Row],[Rank]]=28,3,IF(Table125[[#This Row],[Rank]]=29,2,IF(Table125[[#This Row],[Rank]]=30,1,0)))))))))))))))))))))))))))))))</f>
        <v/>
      </c>
      <c r="D16" s="4" t="str">
        <f>IF(Table125[[#This Row],[Category]]="","",IF(Table125[[#This Row],[Category]]="M",COUNTIF($I$2:$I16,"M"),IF(Table125[[#This Row],[Category]]="F",COUNTIF($I$2:$I16,"F"),0)))</f>
        <v/>
      </c>
      <c r="E16" s="26"/>
      <c r="F16" s="48"/>
      <c r="G16" s="28"/>
      <c r="H16" s="28"/>
      <c r="I16" s="29"/>
      <c r="J16" s="63"/>
      <c r="K16" s="63"/>
      <c r="L16" s="63"/>
      <c r="M16" s="63"/>
      <c r="N16" s="63"/>
    </row>
    <row r="17" spans="1:14" x14ac:dyDescent="0.3">
      <c r="A17" s="19">
        <f>Table125[[#This Row],[Full Name]]</f>
        <v>0</v>
      </c>
      <c r="B17" s="21" t="str">
        <f>IF(Table125[[#This Row],[Full Name]]="","",IF(IFERROR(IFERROR(VLOOKUP(Table125[[#This Row],[Full Name]],'Mens League'!B:B,1,FALSE),VLOOKUP(Table125[[#This Row],[Full Name]],'Women''s League'!B:B,1,FALSE)),"NEEDS ADDING")="NEEDS ADDING","NEEDS ADDING","OK"))</f>
        <v/>
      </c>
      <c r="C17" s="21" t="str">
        <f>IF(Table125[[#This Row],[Position]]="","",IF(Table125[[#This Row],[Rank]]=1,30,IF(Table125[[#This Row],[Rank]]=2,29,IF(Table125[[#This Row],[Rank]]=3,28,IF(Table125[[#This Row],[Rank]]=4,27,IF(Table125[[#This Row],[Rank]]=5,26,IF(Table125[[#This Row],[Rank]]=6,25,IF(Table125[[#This Row],[Rank]]=7,24,IF(Table125[[#This Row],[Rank]]=8,23,IF(Table125[[#This Row],[Rank]]=9,22,IF(Table125[[#This Row],[Rank]]=10,21,IF(Table125[[#This Row],[Rank]]=11,20,IF(Table125[[#This Row],[Rank]]=12,19,IF(Table125[[#This Row],[Rank]]=13,18,IF(Table125[[#This Row],[Rank]]=14,17,IF(Table125[[#This Row],[Rank]]=15,16,IF(Table125[[#This Row],[Rank]]=16,15,IF(Table125[[#This Row],[Rank]]=17,14,IF(Table125[[#This Row],[Rank]]=18,13,IF(Table125[[#This Row],[Rank]]=19,12,IF(Table125[[#This Row],[Rank]]=20,11,IF(Table125[[#This Row],[Rank]]=21,10,IF(Table125[[#This Row],[Rank]]=22,9,IF(Table125[[#This Row],[Rank]]=23,8,IF(Table125[[#This Row],[Rank]]=24,7,IF(Table125[[#This Row],[Rank]]=25,6,IF(Table125[[#This Row],[Rank]]=26,5,IF(Table125[[#This Row],[Rank]]=27,4,IF(Table125[[#This Row],[Rank]]=28,3,IF(Table125[[#This Row],[Rank]]=29,2,IF(Table125[[#This Row],[Rank]]=30,1,0)))))))))))))))))))))))))))))))</f>
        <v/>
      </c>
      <c r="D17" s="4" t="str">
        <f>IF(Table125[[#This Row],[Category]]="","",IF(Table125[[#This Row],[Category]]="M",COUNTIF($I$2:$I17,"M"),IF(Table125[[#This Row],[Category]]="F",COUNTIF($I$2:$I17,"F"),0)))</f>
        <v/>
      </c>
      <c r="E17" s="26"/>
      <c r="F17" s="48"/>
      <c r="G17" s="28"/>
      <c r="H17" s="28"/>
      <c r="I17" s="29"/>
      <c r="J17" s="63"/>
      <c r="K17" s="63"/>
      <c r="L17" s="63"/>
      <c r="M17" s="63"/>
      <c r="N17" s="63"/>
    </row>
    <row r="18" spans="1:14" x14ac:dyDescent="0.3">
      <c r="A18" s="19">
        <f>Table125[[#This Row],[Full Name]]</f>
        <v>0</v>
      </c>
      <c r="B18" s="21" t="str">
        <f>IF(Table125[[#This Row],[Full Name]]="","",IF(IFERROR(IFERROR(VLOOKUP(Table125[[#This Row],[Full Name]],'Mens League'!B:B,1,FALSE),VLOOKUP(Table125[[#This Row],[Full Name]],'Women''s League'!B:B,1,FALSE)),"NEEDS ADDING")="NEEDS ADDING","NEEDS ADDING","OK"))</f>
        <v/>
      </c>
      <c r="C18" s="21" t="str">
        <f>IF(Table125[[#This Row],[Position]]="","",IF(Table125[[#This Row],[Rank]]=1,30,IF(Table125[[#This Row],[Rank]]=2,29,IF(Table125[[#This Row],[Rank]]=3,28,IF(Table125[[#This Row],[Rank]]=4,27,IF(Table125[[#This Row],[Rank]]=5,26,IF(Table125[[#This Row],[Rank]]=6,25,IF(Table125[[#This Row],[Rank]]=7,24,IF(Table125[[#This Row],[Rank]]=8,23,IF(Table125[[#This Row],[Rank]]=9,22,IF(Table125[[#This Row],[Rank]]=10,21,IF(Table125[[#This Row],[Rank]]=11,20,IF(Table125[[#This Row],[Rank]]=12,19,IF(Table125[[#This Row],[Rank]]=13,18,IF(Table125[[#This Row],[Rank]]=14,17,IF(Table125[[#This Row],[Rank]]=15,16,IF(Table125[[#This Row],[Rank]]=16,15,IF(Table125[[#This Row],[Rank]]=17,14,IF(Table125[[#This Row],[Rank]]=18,13,IF(Table125[[#This Row],[Rank]]=19,12,IF(Table125[[#This Row],[Rank]]=20,11,IF(Table125[[#This Row],[Rank]]=21,10,IF(Table125[[#This Row],[Rank]]=22,9,IF(Table125[[#This Row],[Rank]]=23,8,IF(Table125[[#This Row],[Rank]]=24,7,IF(Table125[[#This Row],[Rank]]=25,6,IF(Table125[[#This Row],[Rank]]=26,5,IF(Table125[[#This Row],[Rank]]=27,4,IF(Table125[[#This Row],[Rank]]=28,3,IF(Table125[[#This Row],[Rank]]=29,2,IF(Table125[[#This Row],[Rank]]=30,1,0)))))))))))))))))))))))))))))))</f>
        <v/>
      </c>
      <c r="D18" s="4" t="str">
        <f>IF(Table125[[#This Row],[Category]]="","",IF(Table125[[#This Row],[Category]]="M",COUNTIF($I$2:$I18,"M"),IF(Table125[[#This Row],[Category]]="F",COUNTIF($I$2:$I18,"F"),0)))</f>
        <v/>
      </c>
      <c r="E18" s="26"/>
      <c r="F18" s="48"/>
      <c r="G18" s="28"/>
      <c r="H18" s="28"/>
      <c r="I18" s="29"/>
      <c r="J18" s="63"/>
      <c r="K18" s="63"/>
      <c r="L18" s="63"/>
      <c r="M18" s="63"/>
      <c r="N18" s="63"/>
    </row>
    <row r="19" spans="1:14" x14ac:dyDescent="0.3">
      <c r="A19" s="19">
        <f>Table125[[#This Row],[Full Name]]</f>
        <v>0</v>
      </c>
      <c r="B19" s="21" t="str">
        <f>IF(Table125[[#This Row],[Full Name]]="","",IF(IFERROR(IFERROR(VLOOKUP(Table125[[#This Row],[Full Name]],'Mens League'!B:B,1,FALSE),VLOOKUP(Table125[[#This Row],[Full Name]],'Women''s League'!B:B,1,FALSE)),"NEEDS ADDING")="NEEDS ADDING","NEEDS ADDING","OK"))</f>
        <v/>
      </c>
      <c r="C19" s="21" t="str">
        <f>IF(Table125[[#This Row],[Position]]="","",IF(Table125[[#This Row],[Rank]]=1,30,IF(Table125[[#This Row],[Rank]]=2,29,IF(Table125[[#This Row],[Rank]]=3,28,IF(Table125[[#This Row],[Rank]]=4,27,IF(Table125[[#This Row],[Rank]]=5,26,IF(Table125[[#This Row],[Rank]]=6,25,IF(Table125[[#This Row],[Rank]]=7,24,IF(Table125[[#This Row],[Rank]]=8,23,IF(Table125[[#This Row],[Rank]]=9,22,IF(Table125[[#This Row],[Rank]]=10,21,IF(Table125[[#This Row],[Rank]]=11,20,IF(Table125[[#This Row],[Rank]]=12,19,IF(Table125[[#This Row],[Rank]]=13,18,IF(Table125[[#This Row],[Rank]]=14,17,IF(Table125[[#This Row],[Rank]]=15,16,IF(Table125[[#This Row],[Rank]]=16,15,IF(Table125[[#This Row],[Rank]]=17,14,IF(Table125[[#This Row],[Rank]]=18,13,IF(Table125[[#This Row],[Rank]]=19,12,IF(Table125[[#This Row],[Rank]]=20,11,IF(Table125[[#This Row],[Rank]]=21,10,IF(Table125[[#This Row],[Rank]]=22,9,IF(Table125[[#This Row],[Rank]]=23,8,IF(Table125[[#This Row],[Rank]]=24,7,IF(Table125[[#This Row],[Rank]]=25,6,IF(Table125[[#This Row],[Rank]]=26,5,IF(Table125[[#This Row],[Rank]]=27,4,IF(Table125[[#This Row],[Rank]]=28,3,IF(Table125[[#This Row],[Rank]]=29,2,IF(Table125[[#This Row],[Rank]]=30,1,0)))))))))))))))))))))))))))))))</f>
        <v/>
      </c>
      <c r="D19" s="4" t="str">
        <f>IF(Table125[[#This Row],[Category]]="","",IF(Table125[[#This Row],[Category]]="M",COUNTIF($I$2:$I19,"M"),IF(Table125[[#This Row],[Category]]="F",COUNTIF($I$2:$I19,"F"),0)))</f>
        <v/>
      </c>
      <c r="E19" s="26"/>
      <c r="F19" s="48"/>
      <c r="G19" s="28"/>
      <c r="H19" s="28"/>
      <c r="I19" s="29"/>
      <c r="J19" s="63"/>
      <c r="K19" s="63"/>
      <c r="L19" s="63"/>
      <c r="M19" s="63"/>
      <c r="N19" s="63"/>
    </row>
    <row r="20" spans="1:14" x14ac:dyDescent="0.3">
      <c r="A20" s="19">
        <f>Table125[[#This Row],[Full Name]]</f>
        <v>0</v>
      </c>
      <c r="B20" s="21" t="str">
        <f>IF(Table125[[#This Row],[Full Name]]="","",IF(IFERROR(IFERROR(VLOOKUP(Table125[[#This Row],[Full Name]],'Mens League'!B:B,1,FALSE),VLOOKUP(Table125[[#This Row],[Full Name]],'Women''s League'!B:B,1,FALSE)),"NEEDS ADDING")="NEEDS ADDING","NEEDS ADDING","OK"))</f>
        <v/>
      </c>
      <c r="C20" s="21" t="str">
        <f>IF(Table125[[#This Row],[Position]]="","",IF(Table125[[#This Row],[Rank]]=1,30,IF(Table125[[#This Row],[Rank]]=2,29,IF(Table125[[#This Row],[Rank]]=3,28,IF(Table125[[#This Row],[Rank]]=4,27,IF(Table125[[#This Row],[Rank]]=5,26,IF(Table125[[#This Row],[Rank]]=6,25,IF(Table125[[#This Row],[Rank]]=7,24,IF(Table125[[#This Row],[Rank]]=8,23,IF(Table125[[#This Row],[Rank]]=9,22,IF(Table125[[#This Row],[Rank]]=10,21,IF(Table125[[#This Row],[Rank]]=11,20,IF(Table125[[#This Row],[Rank]]=12,19,IF(Table125[[#This Row],[Rank]]=13,18,IF(Table125[[#This Row],[Rank]]=14,17,IF(Table125[[#This Row],[Rank]]=15,16,IF(Table125[[#This Row],[Rank]]=16,15,IF(Table125[[#This Row],[Rank]]=17,14,IF(Table125[[#This Row],[Rank]]=18,13,IF(Table125[[#This Row],[Rank]]=19,12,IF(Table125[[#This Row],[Rank]]=20,11,IF(Table125[[#This Row],[Rank]]=21,10,IF(Table125[[#This Row],[Rank]]=22,9,IF(Table125[[#This Row],[Rank]]=23,8,IF(Table125[[#This Row],[Rank]]=24,7,IF(Table125[[#This Row],[Rank]]=25,6,IF(Table125[[#This Row],[Rank]]=26,5,IF(Table125[[#This Row],[Rank]]=27,4,IF(Table125[[#This Row],[Rank]]=28,3,IF(Table125[[#This Row],[Rank]]=29,2,IF(Table125[[#This Row],[Rank]]=30,1,0)))))))))))))))))))))))))))))))</f>
        <v/>
      </c>
      <c r="D20" s="4" t="str">
        <f>IF(Table125[[#This Row],[Category]]="","",IF(Table125[[#This Row],[Category]]="M",COUNTIF($I$2:$I20,"M"),IF(Table125[[#This Row],[Category]]="F",COUNTIF($I$2:$I20,"F"),0)))</f>
        <v/>
      </c>
      <c r="E20" s="26"/>
      <c r="F20" s="48"/>
      <c r="G20" s="28"/>
      <c r="H20" s="28"/>
      <c r="I20" s="29"/>
      <c r="J20" s="63"/>
      <c r="K20" s="63"/>
      <c r="L20" s="63"/>
      <c r="M20" s="63"/>
      <c r="N20" s="63"/>
    </row>
    <row r="21" spans="1:14" x14ac:dyDescent="0.3">
      <c r="A21" s="19">
        <f>Table125[[#This Row],[Full Name]]</f>
        <v>0</v>
      </c>
      <c r="B21" s="21" t="str">
        <f>IF(Table125[[#This Row],[Full Name]]="","",IF(IFERROR(IFERROR(VLOOKUP(Table125[[#This Row],[Full Name]],'Mens League'!B:B,1,FALSE),VLOOKUP(Table125[[#This Row],[Full Name]],'Women''s League'!B:B,1,FALSE)),"NEEDS ADDING")="NEEDS ADDING","NEEDS ADDING","OK"))</f>
        <v/>
      </c>
      <c r="C21" s="21" t="str">
        <f>IF(Table125[[#This Row],[Position]]="","",IF(Table125[[#This Row],[Rank]]=1,30,IF(Table125[[#This Row],[Rank]]=2,29,IF(Table125[[#This Row],[Rank]]=3,28,IF(Table125[[#This Row],[Rank]]=4,27,IF(Table125[[#This Row],[Rank]]=5,26,IF(Table125[[#This Row],[Rank]]=6,25,IF(Table125[[#This Row],[Rank]]=7,24,IF(Table125[[#This Row],[Rank]]=8,23,IF(Table125[[#This Row],[Rank]]=9,22,IF(Table125[[#This Row],[Rank]]=10,21,IF(Table125[[#This Row],[Rank]]=11,20,IF(Table125[[#This Row],[Rank]]=12,19,IF(Table125[[#This Row],[Rank]]=13,18,IF(Table125[[#This Row],[Rank]]=14,17,IF(Table125[[#This Row],[Rank]]=15,16,IF(Table125[[#This Row],[Rank]]=16,15,IF(Table125[[#This Row],[Rank]]=17,14,IF(Table125[[#This Row],[Rank]]=18,13,IF(Table125[[#This Row],[Rank]]=19,12,IF(Table125[[#This Row],[Rank]]=20,11,IF(Table125[[#This Row],[Rank]]=21,10,IF(Table125[[#This Row],[Rank]]=22,9,IF(Table125[[#This Row],[Rank]]=23,8,IF(Table125[[#This Row],[Rank]]=24,7,IF(Table125[[#This Row],[Rank]]=25,6,IF(Table125[[#This Row],[Rank]]=26,5,IF(Table125[[#This Row],[Rank]]=27,4,IF(Table125[[#This Row],[Rank]]=28,3,IF(Table125[[#This Row],[Rank]]=29,2,IF(Table125[[#This Row],[Rank]]=30,1,0)))))))))))))))))))))))))))))))</f>
        <v/>
      </c>
      <c r="D21" s="4" t="str">
        <f>IF(Table125[[#This Row],[Category]]="","",IF(Table125[[#This Row],[Category]]="M",COUNTIF($I$2:$I21,"M"),IF(Table125[[#This Row],[Category]]="F",COUNTIF($I$2:$I21,"F"),0)))</f>
        <v/>
      </c>
      <c r="E21" s="26"/>
      <c r="F21" s="48"/>
      <c r="G21" s="28"/>
      <c r="H21" s="28"/>
      <c r="I21" s="29"/>
      <c r="J21" s="63"/>
      <c r="K21" s="63"/>
      <c r="L21" s="63"/>
      <c r="M21" s="63"/>
      <c r="N21" s="63"/>
    </row>
    <row r="22" spans="1:14" x14ac:dyDescent="0.3">
      <c r="A22" s="19">
        <f>Table125[[#This Row],[Full Name]]</f>
        <v>0</v>
      </c>
      <c r="B22" s="21" t="str">
        <f>IF(Table125[[#This Row],[Full Name]]="","",IF(IFERROR(IFERROR(VLOOKUP(Table125[[#This Row],[Full Name]],'Mens League'!B:B,1,FALSE),VLOOKUP(Table125[[#This Row],[Full Name]],'Women''s League'!B:B,1,FALSE)),"NEEDS ADDING")="NEEDS ADDING","NEEDS ADDING","OK"))</f>
        <v/>
      </c>
      <c r="C22" s="21" t="str">
        <f>IF(Table125[[#This Row],[Position]]="","",IF(Table125[[#This Row],[Rank]]=1,30,IF(Table125[[#This Row],[Rank]]=2,29,IF(Table125[[#This Row],[Rank]]=3,28,IF(Table125[[#This Row],[Rank]]=4,27,IF(Table125[[#This Row],[Rank]]=5,26,IF(Table125[[#This Row],[Rank]]=6,25,IF(Table125[[#This Row],[Rank]]=7,24,IF(Table125[[#This Row],[Rank]]=8,23,IF(Table125[[#This Row],[Rank]]=9,22,IF(Table125[[#This Row],[Rank]]=10,21,IF(Table125[[#This Row],[Rank]]=11,20,IF(Table125[[#This Row],[Rank]]=12,19,IF(Table125[[#This Row],[Rank]]=13,18,IF(Table125[[#This Row],[Rank]]=14,17,IF(Table125[[#This Row],[Rank]]=15,16,IF(Table125[[#This Row],[Rank]]=16,15,IF(Table125[[#This Row],[Rank]]=17,14,IF(Table125[[#This Row],[Rank]]=18,13,IF(Table125[[#This Row],[Rank]]=19,12,IF(Table125[[#This Row],[Rank]]=20,11,IF(Table125[[#This Row],[Rank]]=21,10,IF(Table125[[#This Row],[Rank]]=22,9,IF(Table125[[#This Row],[Rank]]=23,8,IF(Table125[[#This Row],[Rank]]=24,7,IF(Table125[[#This Row],[Rank]]=25,6,IF(Table125[[#This Row],[Rank]]=26,5,IF(Table125[[#This Row],[Rank]]=27,4,IF(Table125[[#This Row],[Rank]]=28,3,IF(Table125[[#This Row],[Rank]]=29,2,IF(Table125[[#This Row],[Rank]]=30,1,0)))))))))))))))))))))))))))))))</f>
        <v/>
      </c>
      <c r="D22" s="4" t="str">
        <f>IF(Table125[[#This Row],[Category]]="","",IF(Table125[[#This Row],[Category]]="M",COUNTIF($I$2:$I22,"M"),IF(Table125[[#This Row],[Category]]="F",COUNTIF($I$2:$I22,"F"),0)))</f>
        <v/>
      </c>
      <c r="E22" s="26"/>
      <c r="F22" s="48"/>
      <c r="G22" s="28"/>
      <c r="H22" s="28"/>
      <c r="I22" s="29"/>
      <c r="J22" s="63"/>
      <c r="K22" s="63"/>
      <c r="L22" s="63"/>
      <c r="M22" s="63"/>
      <c r="N22" s="63"/>
    </row>
    <row r="23" spans="1:14" x14ac:dyDescent="0.3">
      <c r="A23" s="19">
        <f>Table125[[#This Row],[Full Name]]</f>
        <v>0</v>
      </c>
      <c r="B23" s="21" t="str">
        <f>IF(Table125[[#This Row],[Full Name]]="","",IF(IFERROR(IFERROR(VLOOKUP(Table125[[#This Row],[Full Name]],'Mens League'!B:B,1,FALSE),VLOOKUP(Table125[[#This Row],[Full Name]],'Women''s League'!B:B,1,FALSE)),"NEEDS ADDING")="NEEDS ADDING","NEEDS ADDING","OK"))</f>
        <v/>
      </c>
      <c r="C23" s="21" t="str">
        <f>IF(Table125[[#This Row],[Position]]="","",IF(Table125[[#This Row],[Rank]]=1,30,IF(Table125[[#This Row],[Rank]]=2,29,IF(Table125[[#This Row],[Rank]]=3,28,IF(Table125[[#This Row],[Rank]]=4,27,IF(Table125[[#This Row],[Rank]]=5,26,IF(Table125[[#This Row],[Rank]]=6,25,IF(Table125[[#This Row],[Rank]]=7,24,IF(Table125[[#This Row],[Rank]]=8,23,IF(Table125[[#This Row],[Rank]]=9,22,IF(Table125[[#This Row],[Rank]]=10,21,IF(Table125[[#This Row],[Rank]]=11,20,IF(Table125[[#This Row],[Rank]]=12,19,IF(Table125[[#This Row],[Rank]]=13,18,IF(Table125[[#This Row],[Rank]]=14,17,IF(Table125[[#This Row],[Rank]]=15,16,IF(Table125[[#This Row],[Rank]]=16,15,IF(Table125[[#This Row],[Rank]]=17,14,IF(Table125[[#This Row],[Rank]]=18,13,IF(Table125[[#This Row],[Rank]]=19,12,IF(Table125[[#This Row],[Rank]]=20,11,IF(Table125[[#This Row],[Rank]]=21,10,IF(Table125[[#This Row],[Rank]]=22,9,IF(Table125[[#This Row],[Rank]]=23,8,IF(Table125[[#This Row],[Rank]]=24,7,IF(Table125[[#This Row],[Rank]]=25,6,IF(Table125[[#This Row],[Rank]]=26,5,IF(Table125[[#This Row],[Rank]]=27,4,IF(Table125[[#This Row],[Rank]]=28,3,IF(Table125[[#This Row],[Rank]]=29,2,IF(Table125[[#This Row],[Rank]]=30,1,0)))))))))))))))))))))))))))))))</f>
        <v/>
      </c>
      <c r="D23" s="4" t="str">
        <f>IF(Table125[[#This Row],[Category]]="","",IF(Table125[[#This Row],[Category]]="M",COUNTIF($I$2:$I23,"M"),IF(Table125[[#This Row],[Category]]="F",COUNTIF($I$2:$I23,"F"),0)))</f>
        <v/>
      </c>
      <c r="E23" s="26"/>
      <c r="F23" s="48"/>
      <c r="G23" s="28"/>
      <c r="H23" s="28"/>
      <c r="I23" s="29"/>
      <c r="J23" s="63"/>
      <c r="K23" s="63"/>
      <c r="L23" s="63"/>
      <c r="M23" s="63"/>
      <c r="N23" s="63"/>
    </row>
    <row r="24" spans="1:14" x14ac:dyDescent="0.3">
      <c r="A24" s="19">
        <f>Table125[[#This Row],[Full Name]]</f>
        <v>0</v>
      </c>
      <c r="B24" s="21" t="str">
        <f>IF(Table125[[#This Row],[Full Name]]="","",IF(IFERROR(IFERROR(VLOOKUP(Table125[[#This Row],[Full Name]],'Mens League'!B:B,1,FALSE),VLOOKUP(Table125[[#This Row],[Full Name]],'Women''s League'!B:B,1,FALSE)),"NEEDS ADDING")="NEEDS ADDING","NEEDS ADDING","OK"))</f>
        <v/>
      </c>
      <c r="C24" s="21" t="str">
        <f>IF(Table125[[#This Row],[Position]]="","",IF(Table125[[#This Row],[Rank]]=1,30,IF(Table125[[#This Row],[Rank]]=2,29,IF(Table125[[#This Row],[Rank]]=3,28,IF(Table125[[#This Row],[Rank]]=4,27,IF(Table125[[#This Row],[Rank]]=5,26,IF(Table125[[#This Row],[Rank]]=6,25,IF(Table125[[#This Row],[Rank]]=7,24,IF(Table125[[#This Row],[Rank]]=8,23,IF(Table125[[#This Row],[Rank]]=9,22,IF(Table125[[#This Row],[Rank]]=10,21,IF(Table125[[#This Row],[Rank]]=11,20,IF(Table125[[#This Row],[Rank]]=12,19,IF(Table125[[#This Row],[Rank]]=13,18,IF(Table125[[#This Row],[Rank]]=14,17,IF(Table125[[#This Row],[Rank]]=15,16,IF(Table125[[#This Row],[Rank]]=16,15,IF(Table125[[#This Row],[Rank]]=17,14,IF(Table125[[#This Row],[Rank]]=18,13,IF(Table125[[#This Row],[Rank]]=19,12,IF(Table125[[#This Row],[Rank]]=20,11,IF(Table125[[#This Row],[Rank]]=21,10,IF(Table125[[#This Row],[Rank]]=22,9,IF(Table125[[#This Row],[Rank]]=23,8,IF(Table125[[#This Row],[Rank]]=24,7,IF(Table125[[#This Row],[Rank]]=25,6,IF(Table125[[#This Row],[Rank]]=26,5,IF(Table125[[#This Row],[Rank]]=27,4,IF(Table125[[#This Row],[Rank]]=28,3,IF(Table125[[#This Row],[Rank]]=29,2,IF(Table125[[#This Row],[Rank]]=30,1,0)))))))))))))))))))))))))))))))</f>
        <v/>
      </c>
      <c r="D24" s="4" t="str">
        <f>IF(Table125[[#This Row],[Category]]="","",IF(Table125[[#This Row],[Category]]="M",COUNTIF($I$2:$I24,"M"),IF(Table125[[#This Row],[Category]]="F",COUNTIF($I$2:$I24,"F"),0)))</f>
        <v/>
      </c>
      <c r="E24" s="26"/>
      <c r="F24" s="48"/>
      <c r="G24" s="28"/>
      <c r="H24" s="28"/>
      <c r="I24" s="29"/>
      <c r="J24" s="63"/>
      <c r="K24" s="63"/>
      <c r="L24" s="63"/>
      <c r="M24" s="63"/>
      <c r="N24" s="63"/>
    </row>
    <row r="25" spans="1:14" x14ac:dyDescent="0.3">
      <c r="A25" s="19">
        <f>Table125[[#This Row],[Full Name]]</f>
        <v>0</v>
      </c>
      <c r="B25" s="21" t="str">
        <f>IF(Table125[[#This Row],[Full Name]]="","",IF(IFERROR(IFERROR(VLOOKUP(Table125[[#This Row],[Full Name]],'Mens League'!B:B,1,FALSE),VLOOKUP(Table125[[#This Row],[Full Name]],'Women''s League'!B:B,1,FALSE)),"NEEDS ADDING")="NEEDS ADDING","NEEDS ADDING","OK"))</f>
        <v/>
      </c>
      <c r="C25" s="21" t="str">
        <f>IF(Table125[[#This Row],[Position]]="","",IF(Table125[[#This Row],[Rank]]=1,30,IF(Table125[[#This Row],[Rank]]=2,29,IF(Table125[[#This Row],[Rank]]=3,28,IF(Table125[[#This Row],[Rank]]=4,27,IF(Table125[[#This Row],[Rank]]=5,26,IF(Table125[[#This Row],[Rank]]=6,25,IF(Table125[[#This Row],[Rank]]=7,24,IF(Table125[[#This Row],[Rank]]=8,23,IF(Table125[[#This Row],[Rank]]=9,22,IF(Table125[[#This Row],[Rank]]=10,21,IF(Table125[[#This Row],[Rank]]=11,20,IF(Table125[[#This Row],[Rank]]=12,19,IF(Table125[[#This Row],[Rank]]=13,18,IF(Table125[[#This Row],[Rank]]=14,17,IF(Table125[[#This Row],[Rank]]=15,16,IF(Table125[[#This Row],[Rank]]=16,15,IF(Table125[[#This Row],[Rank]]=17,14,IF(Table125[[#This Row],[Rank]]=18,13,IF(Table125[[#This Row],[Rank]]=19,12,IF(Table125[[#This Row],[Rank]]=20,11,IF(Table125[[#This Row],[Rank]]=21,10,IF(Table125[[#This Row],[Rank]]=22,9,IF(Table125[[#This Row],[Rank]]=23,8,IF(Table125[[#This Row],[Rank]]=24,7,IF(Table125[[#This Row],[Rank]]=25,6,IF(Table125[[#This Row],[Rank]]=26,5,IF(Table125[[#This Row],[Rank]]=27,4,IF(Table125[[#This Row],[Rank]]=28,3,IF(Table125[[#This Row],[Rank]]=29,2,IF(Table125[[#This Row],[Rank]]=30,1,0)))))))))))))))))))))))))))))))</f>
        <v/>
      </c>
      <c r="D25" s="4" t="str">
        <f>IF(Table125[[#This Row],[Category]]="","",IF(Table125[[#This Row],[Category]]="M",COUNTIF($I$2:$I25,"M"),IF(Table125[[#This Row],[Category]]="F",COUNTIF($I$2:$I25,"F"),0)))</f>
        <v/>
      </c>
      <c r="E25" s="26"/>
      <c r="F25" s="48"/>
      <c r="G25" s="28"/>
      <c r="H25" s="28"/>
      <c r="I25" s="29"/>
      <c r="J25" s="63"/>
      <c r="K25" s="63"/>
      <c r="L25" s="63"/>
      <c r="M25" s="63"/>
      <c r="N25" s="63"/>
    </row>
    <row r="26" spans="1:14" x14ac:dyDescent="0.3">
      <c r="A26" s="19">
        <f>Table125[[#This Row],[Full Name]]</f>
        <v>0</v>
      </c>
      <c r="B26" s="21" t="str">
        <f>IF(Table125[[#This Row],[Full Name]]="","",IF(IFERROR(IFERROR(VLOOKUP(Table125[[#This Row],[Full Name]],'Mens League'!B:B,1,FALSE),VLOOKUP(Table125[[#This Row],[Full Name]],'Women''s League'!B:B,1,FALSE)),"NEEDS ADDING")="NEEDS ADDING","NEEDS ADDING","OK"))</f>
        <v/>
      </c>
      <c r="C26" s="21" t="str">
        <f>IF(Table125[[#This Row],[Position]]="","",IF(Table125[[#This Row],[Rank]]=1,30,IF(Table125[[#This Row],[Rank]]=2,29,IF(Table125[[#This Row],[Rank]]=3,28,IF(Table125[[#This Row],[Rank]]=4,27,IF(Table125[[#This Row],[Rank]]=5,26,IF(Table125[[#This Row],[Rank]]=6,25,IF(Table125[[#This Row],[Rank]]=7,24,IF(Table125[[#This Row],[Rank]]=8,23,IF(Table125[[#This Row],[Rank]]=9,22,IF(Table125[[#This Row],[Rank]]=10,21,IF(Table125[[#This Row],[Rank]]=11,20,IF(Table125[[#This Row],[Rank]]=12,19,IF(Table125[[#This Row],[Rank]]=13,18,IF(Table125[[#This Row],[Rank]]=14,17,IF(Table125[[#This Row],[Rank]]=15,16,IF(Table125[[#This Row],[Rank]]=16,15,IF(Table125[[#This Row],[Rank]]=17,14,IF(Table125[[#This Row],[Rank]]=18,13,IF(Table125[[#This Row],[Rank]]=19,12,IF(Table125[[#This Row],[Rank]]=20,11,IF(Table125[[#This Row],[Rank]]=21,10,IF(Table125[[#This Row],[Rank]]=22,9,IF(Table125[[#This Row],[Rank]]=23,8,IF(Table125[[#This Row],[Rank]]=24,7,IF(Table125[[#This Row],[Rank]]=25,6,IF(Table125[[#This Row],[Rank]]=26,5,IF(Table125[[#This Row],[Rank]]=27,4,IF(Table125[[#This Row],[Rank]]=28,3,IF(Table125[[#This Row],[Rank]]=29,2,IF(Table125[[#This Row],[Rank]]=30,1,0)))))))))))))))))))))))))))))))</f>
        <v/>
      </c>
      <c r="D26" s="4" t="str">
        <f>IF(Table125[[#This Row],[Category]]="","",IF(Table125[[#This Row],[Category]]="M",COUNTIF($I$2:$I26,"M"),IF(Table125[[#This Row],[Category]]="F",COUNTIF($I$2:$I26,"F"),0)))</f>
        <v/>
      </c>
      <c r="E26" s="26"/>
      <c r="F26" s="48"/>
      <c r="G26" s="28"/>
      <c r="H26" s="28"/>
      <c r="I26" s="29"/>
      <c r="J26" s="63"/>
      <c r="K26" s="63"/>
      <c r="L26" s="63"/>
      <c r="M26" s="63"/>
      <c r="N26" s="63"/>
    </row>
    <row r="27" spans="1:14" x14ac:dyDescent="0.3">
      <c r="A27" s="19">
        <f>Table125[[#This Row],[Full Name]]</f>
        <v>0</v>
      </c>
      <c r="B27" s="21" t="str">
        <f>IF(Table125[[#This Row],[Full Name]]="","",IF(IFERROR(IFERROR(VLOOKUP(Table125[[#This Row],[Full Name]],'Mens League'!B:B,1,FALSE),VLOOKUP(Table125[[#This Row],[Full Name]],'Women''s League'!B:B,1,FALSE)),"NEEDS ADDING")="NEEDS ADDING","NEEDS ADDING","OK"))</f>
        <v/>
      </c>
      <c r="C27" s="21" t="str">
        <f>IF(Table125[[#This Row],[Position]]="","",IF(Table125[[#This Row],[Rank]]=1,30,IF(Table125[[#This Row],[Rank]]=2,29,IF(Table125[[#This Row],[Rank]]=3,28,IF(Table125[[#This Row],[Rank]]=4,27,IF(Table125[[#This Row],[Rank]]=5,26,IF(Table125[[#This Row],[Rank]]=6,25,IF(Table125[[#This Row],[Rank]]=7,24,IF(Table125[[#This Row],[Rank]]=8,23,IF(Table125[[#This Row],[Rank]]=9,22,IF(Table125[[#This Row],[Rank]]=10,21,IF(Table125[[#This Row],[Rank]]=11,20,IF(Table125[[#This Row],[Rank]]=12,19,IF(Table125[[#This Row],[Rank]]=13,18,IF(Table125[[#This Row],[Rank]]=14,17,IF(Table125[[#This Row],[Rank]]=15,16,IF(Table125[[#This Row],[Rank]]=16,15,IF(Table125[[#This Row],[Rank]]=17,14,IF(Table125[[#This Row],[Rank]]=18,13,IF(Table125[[#This Row],[Rank]]=19,12,IF(Table125[[#This Row],[Rank]]=20,11,IF(Table125[[#This Row],[Rank]]=21,10,IF(Table125[[#This Row],[Rank]]=22,9,IF(Table125[[#This Row],[Rank]]=23,8,IF(Table125[[#This Row],[Rank]]=24,7,IF(Table125[[#This Row],[Rank]]=25,6,IF(Table125[[#This Row],[Rank]]=26,5,IF(Table125[[#This Row],[Rank]]=27,4,IF(Table125[[#This Row],[Rank]]=28,3,IF(Table125[[#This Row],[Rank]]=29,2,IF(Table125[[#This Row],[Rank]]=30,1,0)))))))))))))))))))))))))))))))</f>
        <v/>
      </c>
      <c r="D27" s="4" t="str">
        <f>IF(Table125[[#This Row],[Category]]="","",IF(Table125[[#This Row],[Category]]="M",COUNTIF($I$2:$I27,"M"),IF(Table125[[#This Row],[Category]]="F",COUNTIF($I$2:$I27,"F"),0)))</f>
        <v/>
      </c>
      <c r="E27" s="26"/>
      <c r="F27" s="48"/>
      <c r="G27" s="28"/>
      <c r="H27" s="28"/>
      <c r="I27" s="29"/>
      <c r="J27" s="63"/>
      <c r="K27" s="63"/>
      <c r="L27" s="63"/>
      <c r="M27" s="63"/>
      <c r="N27" s="63"/>
    </row>
    <row r="28" spans="1:14" x14ac:dyDescent="0.3">
      <c r="A28" s="19">
        <f>Table125[[#This Row],[Full Name]]</f>
        <v>0</v>
      </c>
      <c r="B28" s="21" t="str">
        <f>IF(Table125[[#This Row],[Full Name]]="","",IF(IFERROR(IFERROR(VLOOKUP(Table125[[#This Row],[Full Name]],'Mens League'!B:B,1,FALSE),VLOOKUP(Table125[[#This Row],[Full Name]],'Women''s League'!B:B,1,FALSE)),"NEEDS ADDING")="NEEDS ADDING","NEEDS ADDING","OK"))</f>
        <v/>
      </c>
      <c r="C28" s="21" t="str">
        <f>IF(Table125[[#This Row],[Position]]="","",IF(Table125[[#This Row],[Rank]]=1,30,IF(Table125[[#This Row],[Rank]]=2,29,IF(Table125[[#This Row],[Rank]]=3,28,IF(Table125[[#This Row],[Rank]]=4,27,IF(Table125[[#This Row],[Rank]]=5,26,IF(Table125[[#This Row],[Rank]]=6,25,IF(Table125[[#This Row],[Rank]]=7,24,IF(Table125[[#This Row],[Rank]]=8,23,IF(Table125[[#This Row],[Rank]]=9,22,IF(Table125[[#This Row],[Rank]]=10,21,IF(Table125[[#This Row],[Rank]]=11,20,IF(Table125[[#This Row],[Rank]]=12,19,IF(Table125[[#This Row],[Rank]]=13,18,IF(Table125[[#This Row],[Rank]]=14,17,IF(Table125[[#This Row],[Rank]]=15,16,IF(Table125[[#This Row],[Rank]]=16,15,IF(Table125[[#This Row],[Rank]]=17,14,IF(Table125[[#This Row],[Rank]]=18,13,IF(Table125[[#This Row],[Rank]]=19,12,IF(Table125[[#This Row],[Rank]]=20,11,IF(Table125[[#This Row],[Rank]]=21,10,IF(Table125[[#This Row],[Rank]]=22,9,IF(Table125[[#This Row],[Rank]]=23,8,IF(Table125[[#This Row],[Rank]]=24,7,IF(Table125[[#This Row],[Rank]]=25,6,IF(Table125[[#This Row],[Rank]]=26,5,IF(Table125[[#This Row],[Rank]]=27,4,IF(Table125[[#This Row],[Rank]]=28,3,IF(Table125[[#This Row],[Rank]]=29,2,IF(Table125[[#This Row],[Rank]]=30,1,0)))))))))))))))))))))))))))))))</f>
        <v/>
      </c>
      <c r="D28" s="4" t="str">
        <f>IF(Table125[[#This Row],[Category]]="","",IF(Table125[[#This Row],[Category]]="M",COUNTIF($I$2:$I28,"M"),IF(Table125[[#This Row],[Category]]="F",COUNTIF($I$2:$I28,"F"),0)))</f>
        <v/>
      </c>
      <c r="E28" s="26"/>
      <c r="F28" s="48"/>
      <c r="G28" s="28"/>
      <c r="H28" s="28"/>
      <c r="I28" s="29"/>
      <c r="J28" s="63"/>
      <c r="K28" s="63"/>
      <c r="L28" s="63"/>
      <c r="M28" s="63"/>
      <c r="N28" s="63"/>
    </row>
    <row r="29" spans="1:14" x14ac:dyDescent="0.3">
      <c r="A29" s="19">
        <f>Table125[[#This Row],[Full Name]]</f>
        <v>0</v>
      </c>
      <c r="B29" s="21" t="str">
        <f>IF(Table125[[#This Row],[Full Name]]="","",IF(IFERROR(IFERROR(VLOOKUP(Table125[[#This Row],[Full Name]],'Mens League'!B:B,1,FALSE),VLOOKUP(Table125[[#This Row],[Full Name]],'Women''s League'!B:B,1,FALSE)),"NEEDS ADDING")="NEEDS ADDING","NEEDS ADDING","OK"))</f>
        <v/>
      </c>
      <c r="C29" s="21" t="str">
        <f>IF(Table125[[#This Row],[Position]]="","",IF(Table125[[#This Row],[Rank]]=1,30,IF(Table125[[#This Row],[Rank]]=2,29,IF(Table125[[#This Row],[Rank]]=3,28,IF(Table125[[#This Row],[Rank]]=4,27,IF(Table125[[#This Row],[Rank]]=5,26,IF(Table125[[#This Row],[Rank]]=6,25,IF(Table125[[#This Row],[Rank]]=7,24,IF(Table125[[#This Row],[Rank]]=8,23,IF(Table125[[#This Row],[Rank]]=9,22,IF(Table125[[#This Row],[Rank]]=10,21,IF(Table125[[#This Row],[Rank]]=11,20,IF(Table125[[#This Row],[Rank]]=12,19,IF(Table125[[#This Row],[Rank]]=13,18,IF(Table125[[#This Row],[Rank]]=14,17,IF(Table125[[#This Row],[Rank]]=15,16,IF(Table125[[#This Row],[Rank]]=16,15,IF(Table125[[#This Row],[Rank]]=17,14,IF(Table125[[#This Row],[Rank]]=18,13,IF(Table125[[#This Row],[Rank]]=19,12,IF(Table125[[#This Row],[Rank]]=20,11,IF(Table125[[#This Row],[Rank]]=21,10,IF(Table125[[#This Row],[Rank]]=22,9,IF(Table125[[#This Row],[Rank]]=23,8,IF(Table125[[#This Row],[Rank]]=24,7,IF(Table125[[#This Row],[Rank]]=25,6,IF(Table125[[#This Row],[Rank]]=26,5,IF(Table125[[#This Row],[Rank]]=27,4,IF(Table125[[#This Row],[Rank]]=28,3,IF(Table125[[#This Row],[Rank]]=29,2,IF(Table125[[#This Row],[Rank]]=30,1,0)))))))))))))))))))))))))))))))</f>
        <v/>
      </c>
      <c r="D29" s="4" t="str">
        <f>IF(Table125[[#This Row],[Category]]="","",IF(Table125[[#This Row],[Category]]="M",COUNTIF($I$2:$I29,"M"),IF(Table125[[#This Row],[Category]]="F",COUNTIF($I$2:$I29,"F"),0)))</f>
        <v/>
      </c>
      <c r="E29" s="26"/>
      <c r="F29" s="48"/>
      <c r="G29" s="28"/>
      <c r="H29" s="28"/>
      <c r="I29" s="29"/>
      <c r="J29" s="63"/>
      <c r="K29" s="63"/>
      <c r="L29" s="63"/>
      <c r="M29" s="63"/>
      <c r="N29" s="63"/>
    </row>
    <row r="30" spans="1:14" x14ac:dyDescent="0.3">
      <c r="A30" s="19">
        <f>Table125[[#This Row],[Full Name]]</f>
        <v>0</v>
      </c>
      <c r="B30" s="21" t="str">
        <f>IF(Table125[[#This Row],[Full Name]]="","",IF(IFERROR(IFERROR(VLOOKUP(Table125[[#This Row],[Full Name]],'Mens League'!B:B,1,FALSE),VLOOKUP(Table125[[#This Row],[Full Name]],'Women''s League'!B:B,1,FALSE)),"NEEDS ADDING")="NEEDS ADDING","NEEDS ADDING","OK"))</f>
        <v/>
      </c>
      <c r="C30" s="21" t="str">
        <f>IF(Table125[[#This Row],[Position]]="","",IF(Table125[[#This Row],[Rank]]=1,30,IF(Table125[[#This Row],[Rank]]=2,29,IF(Table125[[#This Row],[Rank]]=3,28,IF(Table125[[#This Row],[Rank]]=4,27,IF(Table125[[#This Row],[Rank]]=5,26,IF(Table125[[#This Row],[Rank]]=6,25,IF(Table125[[#This Row],[Rank]]=7,24,IF(Table125[[#This Row],[Rank]]=8,23,IF(Table125[[#This Row],[Rank]]=9,22,IF(Table125[[#This Row],[Rank]]=10,21,IF(Table125[[#This Row],[Rank]]=11,20,IF(Table125[[#This Row],[Rank]]=12,19,IF(Table125[[#This Row],[Rank]]=13,18,IF(Table125[[#This Row],[Rank]]=14,17,IF(Table125[[#This Row],[Rank]]=15,16,IF(Table125[[#This Row],[Rank]]=16,15,IF(Table125[[#This Row],[Rank]]=17,14,IF(Table125[[#This Row],[Rank]]=18,13,IF(Table125[[#This Row],[Rank]]=19,12,IF(Table125[[#This Row],[Rank]]=20,11,IF(Table125[[#This Row],[Rank]]=21,10,IF(Table125[[#This Row],[Rank]]=22,9,IF(Table125[[#This Row],[Rank]]=23,8,IF(Table125[[#This Row],[Rank]]=24,7,IF(Table125[[#This Row],[Rank]]=25,6,IF(Table125[[#This Row],[Rank]]=26,5,IF(Table125[[#This Row],[Rank]]=27,4,IF(Table125[[#This Row],[Rank]]=28,3,IF(Table125[[#This Row],[Rank]]=29,2,IF(Table125[[#This Row],[Rank]]=30,1,0)))))))))))))))))))))))))))))))</f>
        <v/>
      </c>
      <c r="D30" s="4" t="str">
        <f>IF(Table125[[#This Row],[Category]]="","",IF(Table125[[#This Row],[Category]]="M",COUNTIF($I$2:$I30,"M"),IF(Table125[[#This Row],[Category]]="F",COUNTIF($I$2:$I30,"F"),0)))</f>
        <v/>
      </c>
      <c r="E30" s="26"/>
      <c r="F30" s="48"/>
      <c r="G30" s="28"/>
      <c r="H30" s="28"/>
      <c r="I30" s="29"/>
      <c r="J30" s="63"/>
      <c r="K30" s="63"/>
      <c r="L30" s="63"/>
      <c r="M30" s="63"/>
      <c r="N30" s="63"/>
    </row>
    <row r="31" spans="1:14" x14ac:dyDescent="0.3">
      <c r="A31" s="19">
        <f>Table125[[#This Row],[Full Name]]</f>
        <v>0</v>
      </c>
      <c r="B31" s="21" t="str">
        <f>IF(Table125[[#This Row],[Full Name]]="","",IF(IFERROR(IFERROR(VLOOKUP(Table125[[#This Row],[Full Name]],'Mens League'!B:B,1,FALSE),VLOOKUP(Table125[[#This Row],[Full Name]],'Women''s League'!B:B,1,FALSE)),"NEEDS ADDING")="NEEDS ADDING","NEEDS ADDING","OK"))</f>
        <v/>
      </c>
      <c r="C31" s="21" t="str">
        <f>IF(Table125[[#This Row],[Position]]="","",IF(Table125[[#This Row],[Rank]]=1,30,IF(Table125[[#This Row],[Rank]]=2,29,IF(Table125[[#This Row],[Rank]]=3,28,IF(Table125[[#This Row],[Rank]]=4,27,IF(Table125[[#This Row],[Rank]]=5,26,IF(Table125[[#This Row],[Rank]]=6,25,IF(Table125[[#This Row],[Rank]]=7,24,IF(Table125[[#This Row],[Rank]]=8,23,IF(Table125[[#This Row],[Rank]]=9,22,IF(Table125[[#This Row],[Rank]]=10,21,IF(Table125[[#This Row],[Rank]]=11,20,IF(Table125[[#This Row],[Rank]]=12,19,IF(Table125[[#This Row],[Rank]]=13,18,IF(Table125[[#This Row],[Rank]]=14,17,IF(Table125[[#This Row],[Rank]]=15,16,IF(Table125[[#This Row],[Rank]]=16,15,IF(Table125[[#This Row],[Rank]]=17,14,IF(Table125[[#This Row],[Rank]]=18,13,IF(Table125[[#This Row],[Rank]]=19,12,IF(Table125[[#This Row],[Rank]]=20,11,IF(Table125[[#This Row],[Rank]]=21,10,IF(Table125[[#This Row],[Rank]]=22,9,IF(Table125[[#This Row],[Rank]]=23,8,IF(Table125[[#This Row],[Rank]]=24,7,IF(Table125[[#This Row],[Rank]]=25,6,IF(Table125[[#This Row],[Rank]]=26,5,IF(Table125[[#This Row],[Rank]]=27,4,IF(Table125[[#This Row],[Rank]]=28,3,IF(Table125[[#This Row],[Rank]]=29,2,IF(Table125[[#This Row],[Rank]]=30,1,0)))))))))))))))))))))))))))))))</f>
        <v/>
      </c>
      <c r="D31" s="4" t="str">
        <f>IF(Table125[[#This Row],[Category]]="","",IF(Table125[[#This Row],[Category]]="M",COUNTIF($I$2:$I31,"M"),IF(Table125[[#This Row],[Category]]="F",COUNTIF($I$2:$I31,"F"),0)))</f>
        <v/>
      </c>
      <c r="E31" s="26"/>
      <c r="F31" s="48"/>
      <c r="G31" s="28"/>
      <c r="H31" s="28"/>
      <c r="I31" s="29"/>
      <c r="J31" s="63"/>
      <c r="K31" s="63"/>
      <c r="L31" s="63"/>
      <c r="M31" s="63"/>
      <c r="N31" s="63"/>
    </row>
    <row r="32" spans="1:14" x14ac:dyDescent="0.3">
      <c r="A32" s="19">
        <f>Table125[[#This Row],[Full Name]]</f>
        <v>0</v>
      </c>
      <c r="B32" s="21" t="str">
        <f>IF(Table125[[#This Row],[Full Name]]="","",IF(IFERROR(IFERROR(VLOOKUP(Table125[[#This Row],[Full Name]],'Mens League'!B:B,1,FALSE),VLOOKUP(Table125[[#This Row],[Full Name]],'Women''s League'!B:B,1,FALSE)),"NEEDS ADDING")="NEEDS ADDING","NEEDS ADDING","OK"))</f>
        <v/>
      </c>
      <c r="C32" s="21" t="str">
        <f>IF(Table125[[#This Row],[Position]]="","",IF(Table125[[#This Row],[Rank]]=1,30,IF(Table125[[#This Row],[Rank]]=2,29,IF(Table125[[#This Row],[Rank]]=3,28,IF(Table125[[#This Row],[Rank]]=4,27,IF(Table125[[#This Row],[Rank]]=5,26,IF(Table125[[#This Row],[Rank]]=6,25,IF(Table125[[#This Row],[Rank]]=7,24,IF(Table125[[#This Row],[Rank]]=8,23,IF(Table125[[#This Row],[Rank]]=9,22,IF(Table125[[#This Row],[Rank]]=10,21,IF(Table125[[#This Row],[Rank]]=11,20,IF(Table125[[#This Row],[Rank]]=12,19,IF(Table125[[#This Row],[Rank]]=13,18,IF(Table125[[#This Row],[Rank]]=14,17,IF(Table125[[#This Row],[Rank]]=15,16,IF(Table125[[#This Row],[Rank]]=16,15,IF(Table125[[#This Row],[Rank]]=17,14,IF(Table125[[#This Row],[Rank]]=18,13,IF(Table125[[#This Row],[Rank]]=19,12,IF(Table125[[#This Row],[Rank]]=20,11,IF(Table125[[#This Row],[Rank]]=21,10,IF(Table125[[#This Row],[Rank]]=22,9,IF(Table125[[#This Row],[Rank]]=23,8,IF(Table125[[#This Row],[Rank]]=24,7,IF(Table125[[#This Row],[Rank]]=25,6,IF(Table125[[#This Row],[Rank]]=26,5,IF(Table125[[#This Row],[Rank]]=27,4,IF(Table125[[#This Row],[Rank]]=28,3,IF(Table125[[#This Row],[Rank]]=29,2,IF(Table125[[#This Row],[Rank]]=30,1,0)))))))))))))))))))))))))))))))</f>
        <v/>
      </c>
      <c r="D32" s="4" t="str">
        <f>IF(Table125[[#This Row],[Category]]="","",IF(Table125[[#This Row],[Category]]="M",COUNTIF($I$2:$I32,"M"),IF(Table125[[#This Row],[Category]]="F",COUNTIF($I$2:$I32,"F"),0)))</f>
        <v/>
      </c>
      <c r="E32" s="26"/>
      <c r="F32" s="48"/>
      <c r="G32" s="28"/>
      <c r="H32" s="28"/>
      <c r="I32" s="29"/>
      <c r="J32" s="63"/>
      <c r="K32" s="63"/>
      <c r="L32" s="63"/>
      <c r="M32" s="63"/>
      <c r="N32" s="63"/>
    </row>
    <row r="33" spans="1:14" x14ac:dyDescent="0.3">
      <c r="A33" s="19">
        <f>Table125[[#This Row],[Full Name]]</f>
        <v>0</v>
      </c>
      <c r="B33" s="21" t="str">
        <f>IF(Table125[[#This Row],[Full Name]]="","",IF(IFERROR(IFERROR(VLOOKUP(Table125[[#This Row],[Full Name]],'Mens League'!B:B,1,FALSE),VLOOKUP(Table125[[#This Row],[Full Name]],'Women''s League'!B:B,1,FALSE)),"NEEDS ADDING")="NEEDS ADDING","NEEDS ADDING","OK"))</f>
        <v/>
      </c>
      <c r="C33" s="21" t="str">
        <f>IF(Table125[[#This Row],[Position]]="","",IF(Table125[[#This Row],[Rank]]=1,30,IF(Table125[[#This Row],[Rank]]=2,29,IF(Table125[[#This Row],[Rank]]=3,28,IF(Table125[[#This Row],[Rank]]=4,27,IF(Table125[[#This Row],[Rank]]=5,26,IF(Table125[[#This Row],[Rank]]=6,25,IF(Table125[[#This Row],[Rank]]=7,24,IF(Table125[[#This Row],[Rank]]=8,23,IF(Table125[[#This Row],[Rank]]=9,22,IF(Table125[[#This Row],[Rank]]=10,21,IF(Table125[[#This Row],[Rank]]=11,20,IF(Table125[[#This Row],[Rank]]=12,19,IF(Table125[[#This Row],[Rank]]=13,18,IF(Table125[[#This Row],[Rank]]=14,17,IF(Table125[[#This Row],[Rank]]=15,16,IF(Table125[[#This Row],[Rank]]=16,15,IF(Table125[[#This Row],[Rank]]=17,14,IF(Table125[[#This Row],[Rank]]=18,13,IF(Table125[[#This Row],[Rank]]=19,12,IF(Table125[[#This Row],[Rank]]=20,11,IF(Table125[[#This Row],[Rank]]=21,10,IF(Table125[[#This Row],[Rank]]=22,9,IF(Table125[[#This Row],[Rank]]=23,8,IF(Table125[[#This Row],[Rank]]=24,7,IF(Table125[[#This Row],[Rank]]=25,6,IF(Table125[[#This Row],[Rank]]=26,5,IF(Table125[[#This Row],[Rank]]=27,4,IF(Table125[[#This Row],[Rank]]=28,3,IF(Table125[[#This Row],[Rank]]=29,2,IF(Table125[[#This Row],[Rank]]=30,1,0)))))))))))))))))))))))))))))))</f>
        <v/>
      </c>
      <c r="D33" s="4" t="str">
        <f>IF(Table125[[#This Row],[Category]]="","",IF(Table125[[#This Row],[Category]]="M",COUNTIF($I$2:$I33,"M"),IF(Table125[[#This Row],[Category]]="F",COUNTIF($I$2:$I33,"F"),0)))</f>
        <v/>
      </c>
      <c r="E33" s="26"/>
      <c r="F33" s="48"/>
      <c r="G33" s="28"/>
      <c r="H33" s="28"/>
      <c r="I33" s="29"/>
      <c r="J33" s="63"/>
      <c r="K33" s="63"/>
      <c r="L33" s="63"/>
      <c r="M33" s="63"/>
      <c r="N33" s="63"/>
    </row>
    <row r="34" spans="1:14" x14ac:dyDescent="0.3">
      <c r="A34" s="19">
        <f>Table125[[#This Row],[Full Name]]</f>
        <v>0</v>
      </c>
      <c r="B34" s="21" t="str">
        <f>IF(Table125[[#This Row],[Full Name]]="","",IF(IFERROR(IFERROR(VLOOKUP(Table125[[#This Row],[Full Name]],'Mens League'!B:B,1,FALSE),VLOOKUP(Table125[[#This Row],[Full Name]],'Women''s League'!B:B,1,FALSE)),"NEEDS ADDING")="NEEDS ADDING","NEEDS ADDING","OK"))</f>
        <v/>
      </c>
      <c r="C34" s="21" t="str">
        <f>IF(Table125[[#This Row],[Position]]="","",IF(Table125[[#This Row],[Rank]]=1,30,IF(Table125[[#This Row],[Rank]]=2,29,IF(Table125[[#This Row],[Rank]]=3,28,IF(Table125[[#This Row],[Rank]]=4,27,IF(Table125[[#This Row],[Rank]]=5,26,IF(Table125[[#This Row],[Rank]]=6,25,IF(Table125[[#This Row],[Rank]]=7,24,IF(Table125[[#This Row],[Rank]]=8,23,IF(Table125[[#This Row],[Rank]]=9,22,IF(Table125[[#This Row],[Rank]]=10,21,IF(Table125[[#This Row],[Rank]]=11,20,IF(Table125[[#This Row],[Rank]]=12,19,IF(Table125[[#This Row],[Rank]]=13,18,IF(Table125[[#This Row],[Rank]]=14,17,IF(Table125[[#This Row],[Rank]]=15,16,IF(Table125[[#This Row],[Rank]]=16,15,IF(Table125[[#This Row],[Rank]]=17,14,IF(Table125[[#This Row],[Rank]]=18,13,IF(Table125[[#This Row],[Rank]]=19,12,IF(Table125[[#This Row],[Rank]]=20,11,IF(Table125[[#This Row],[Rank]]=21,10,IF(Table125[[#This Row],[Rank]]=22,9,IF(Table125[[#This Row],[Rank]]=23,8,IF(Table125[[#This Row],[Rank]]=24,7,IF(Table125[[#This Row],[Rank]]=25,6,IF(Table125[[#This Row],[Rank]]=26,5,IF(Table125[[#This Row],[Rank]]=27,4,IF(Table125[[#This Row],[Rank]]=28,3,IF(Table125[[#This Row],[Rank]]=29,2,IF(Table125[[#This Row],[Rank]]=30,1,0)))))))))))))))))))))))))))))))</f>
        <v/>
      </c>
      <c r="D34" s="4" t="str">
        <f>IF(Table125[[#This Row],[Category]]="","",IF(Table125[[#This Row],[Category]]="M",COUNTIF($I$2:$I34,"M"),IF(Table125[[#This Row],[Category]]="F",COUNTIF($I$2:$I34,"F"),0)))</f>
        <v/>
      </c>
      <c r="E34" s="26"/>
      <c r="F34" s="48"/>
      <c r="G34" s="28"/>
      <c r="H34" s="28"/>
      <c r="I34" s="29"/>
      <c r="J34" s="63"/>
      <c r="K34" s="63"/>
      <c r="L34" s="63"/>
      <c r="M34" s="63"/>
      <c r="N34" s="63"/>
    </row>
    <row r="35" spans="1:14" x14ac:dyDescent="0.3">
      <c r="A35" s="19">
        <f>Table125[[#This Row],[Full Name]]</f>
        <v>0</v>
      </c>
      <c r="B35" s="21" t="str">
        <f>IF(Table125[[#This Row],[Full Name]]="","",IF(IFERROR(IFERROR(VLOOKUP(Table125[[#This Row],[Full Name]],'Mens League'!B:B,1,FALSE),VLOOKUP(Table125[[#This Row],[Full Name]],'Women''s League'!B:B,1,FALSE)),"NEEDS ADDING")="NEEDS ADDING","NEEDS ADDING","OK"))</f>
        <v/>
      </c>
      <c r="C35" s="21" t="str">
        <f>IF(Table125[[#This Row],[Position]]="","",IF(Table125[[#This Row],[Rank]]=1,30,IF(Table125[[#This Row],[Rank]]=2,29,IF(Table125[[#This Row],[Rank]]=3,28,IF(Table125[[#This Row],[Rank]]=4,27,IF(Table125[[#This Row],[Rank]]=5,26,IF(Table125[[#This Row],[Rank]]=6,25,IF(Table125[[#This Row],[Rank]]=7,24,IF(Table125[[#This Row],[Rank]]=8,23,IF(Table125[[#This Row],[Rank]]=9,22,IF(Table125[[#This Row],[Rank]]=10,21,IF(Table125[[#This Row],[Rank]]=11,20,IF(Table125[[#This Row],[Rank]]=12,19,IF(Table125[[#This Row],[Rank]]=13,18,IF(Table125[[#This Row],[Rank]]=14,17,IF(Table125[[#This Row],[Rank]]=15,16,IF(Table125[[#This Row],[Rank]]=16,15,IF(Table125[[#This Row],[Rank]]=17,14,IF(Table125[[#This Row],[Rank]]=18,13,IF(Table125[[#This Row],[Rank]]=19,12,IF(Table125[[#This Row],[Rank]]=20,11,IF(Table125[[#This Row],[Rank]]=21,10,IF(Table125[[#This Row],[Rank]]=22,9,IF(Table125[[#This Row],[Rank]]=23,8,IF(Table125[[#This Row],[Rank]]=24,7,IF(Table125[[#This Row],[Rank]]=25,6,IF(Table125[[#This Row],[Rank]]=26,5,IF(Table125[[#This Row],[Rank]]=27,4,IF(Table125[[#This Row],[Rank]]=28,3,IF(Table125[[#This Row],[Rank]]=29,2,IF(Table125[[#This Row],[Rank]]=30,1,0)))))))))))))))))))))))))))))))</f>
        <v/>
      </c>
      <c r="D35" s="4" t="str">
        <f>IF(Table125[[#This Row],[Category]]="","",IF(Table125[[#This Row],[Category]]="M",COUNTIF($I$2:$I35,"M"),IF(Table125[[#This Row],[Category]]="F",COUNTIF($I$2:$I35,"F"),0)))</f>
        <v/>
      </c>
      <c r="E35" s="26"/>
      <c r="F35" s="48"/>
      <c r="G35" s="28"/>
      <c r="H35" s="28"/>
      <c r="I35" s="29"/>
      <c r="J35" s="63"/>
      <c r="K35" s="63"/>
      <c r="L35" s="63"/>
      <c r="M35" s="63"/>
      <c r="N35" s="63"/>
    </row>
    <row r="36" spans="1:14" x14ac:dyDescent="0.3">
      <c r="A36" s="19">
        <f>Table125[[#This Row],[Full Name]]</f>
        <v>0</v>
      </c>
      <c r="B36" s="21" t="str">
        <f>IF(Table125[[#This Row],[Full Name]]="","",IF(IFERROR(IFERROR(VLOOKUP(Table125[[#This Row],[Full Name]],'Mens League'!B:B,1,FALSE),VLOOKUP(Table125[[#This Row],[Full Name]],'Women''s League'!B:B,1,FALSE)),"NEEDS ADDING")="NEEDS ADDING","NEEDS ADDING","OK"))</f>
        <v/>
      </c>
      <c r="C36" s="21" t="str">
        <f>IF(Table125[[#This Row],[Position]]="","",IF(Table125[[#This Row],[Rank]]=1,30,IF(Table125[[#This Row],[Rank]]=2,29,IF(Table125[[#This Row],[Rank]]=3,28,IF(Table125[[#This Row],[Rank]]=4,27,IF(Table125[[#This Row],[Rank]]=5,26,IF(Table125[[#This Row],[Rank]]=6,25,IF(Table125[[#This Row],[Rank]]=7,24,IF(Table125[[#This Row],[Rank]]=8,23,IF(Table125[[#This Row],[Rank]]=9,22,IF(Table125[[#This Row],[Rank]]=10,21,IF(Table125[[#This Row],[Rank]]=11,20,IF(Table125[[#This Row],[Rank]]=12,19,IF(Table125[[#This Row],[Rank]]=13,18,IF(Table125[[#This Row],[Rank]]=14,17,IF(Table125[[#This Row],[Rank]]=15,16,IF(Table125[[#This Row],[Rank]]=16,15,IF(Table125[[#This Row],[Rank]]=17,14,IF(Table125[[#This Row],[Rank]]=18,13,IF(Table125[[#This Row],[Rank]]=19,12,IF(Table125[[#This Row],[Rank]]=20,11,IF(Table125[[#This Row],[Rank]]=21,10,IF(Table125[[#This Row],[Rank]]=22,9,IF(Table125[[#This Row],[Rank]]=23,8,IF(Table125[[#This Row],[Rank]]=24,7,IF(Table125[[#This Row],[Rank]]=25,6,IF(Table125[[#This Row],[Rank]]=26,5,IF(Table125[[#This Row],[Rank]]=27,4,IF(Table125[[#This Row],[Rank]]=28,3,IF(Table125[[#This Row],[Rank]]=29,2,IF(Table125[[#This Row],[Rank]]=30,1,0)))))))))))))))))))))))))))))))</f>
        <v/>
      </c>
      <c r="D36" s="4" t="str">
        <f>IF(Table125[[#This Row],[Category]]="","",IF(Table125[[#This Row],[Category]]="M",COUNTIF($I$2:$I36,"M"),IF(Table125[[#This Row],[Category]]="F",COUNTIF($I$2:$I36,"F"),0)))</f>
        <v/>
      </c>
      <c r="E36" s="26"/>
      <c r="F36" s="48"/>
      <c r="G36" s="28"/>
      <c r="H36" s="28"/>
      <c r="I36" s="29"/>
      <c r="J36" s="63"/>
      <c r="K36" s="63"/>
      <c r="L36" s="63"/>
      <c r="M36" s="63"/>
      <c r="N36" s="63"/>
    </row>
    <row r="37" spans="1:14" x14ac:dyDescent="0.3">
      <c r="A37" s="19">
        <f>Table125[[#This Row],[Full Name]]</f>
        <v>0</v>
      </c>
      <c r="B37" s="21" t="str">
        <f>IF(Table125[[#This Row],[Full Name]]="","",IF(IFERROR(IFERROR(VLOOKUP(Table125[[#This Row],[Full Name]],'Mens League'!B:B,1,FALSE),VLOOKUP(Table125[[#This Row],[Full Name]],'Women''s League'!B:B,1,FALSE)),"NEEDS ADDING")="NEEDS ADDING","NEEDS ADDING","OK"))</f>
        <v/>
      </c>
      <c r="C37" s="21" t="str">
        <f>IF(Table125[[#This Row],[Position]]="","",IF(Table125[[#This Row],[Rank]]=1,30,IF(Table125[[#This Row],[Rank]]=2,29,IF(Table125[[#This Row],[Rank]]=3,28,IF(Table125[[#This Row],[Rank]]=4,27,IF(Table125[[#This Row],[Rank]]=5,26,IF(Table125[[#This Row],[Rank]]=6,25,IF(Table125[[#This Row],[Rank]]=7,24,IF(Table125[[#This Row],[Rank]]=8,23,IF(Table125[[#This Row],[Rank]]=9,22,IF(Table125[[#This Row],[Rank]]=10,21,IF(Table125[[#This Row],[Rank]]=11,20,IF(Table125[[#This Row],[Rank]]=12,19,IF(Table125[[#This Row],[Rank]]=13,18,IF(Table125[[#This Row],[Rank]]=14,17,IF(Table125[[#This Row],[Rank]]=15,16,IF(Table125[[#This Row],[Rank]]=16,15,IF(Table125[[#This Row],[Rank]]=17,14,IF(Table125[[#This Row],[Rank]]=18,13,IF(Table125[[#This Row],[Rank]]=19,12,IF(Table125[[#This Row],[Rank]]=20,11,IF(Table125[[#This Row],[Rank]]=21,10,IF(Table125[[#This Row],[Rank]]=22,9,IF(Table125[[#This Row],[Rank]]=23,8,IF(Table125[[#This Row],[Rank]]=24,7,IF(Table125[[#This Row],[Rank]]=25,6,IF(Table125[[#This Row],[Rank]]=26,5,IF(Table125[[#This Row],[Rank]]=27,4,IF(Table125[[#This Row],[Rank]]=28,3,IF(Table125[[#This Row],[Rank]]=29,2,IF(Table125[[#This Row],[Rank]]=30,1,0)))))))))))))))))))))))))))))))</f>
        <v/>
      </c>
      <c r="D37" s="4" t="str">
        <f>IF(Table125[[#This Row],[Category]]="","",IF(Table125[[#This Row],[Category]]="M",COUNTIF($I$2:$I37,"M"),IF(Table125[[#This Row],[Category]]="F",COUNTIF($I$2:$I37,"F"),0)))</f>
        <v/>
      </c>
      <c r="E37" s="26"/>
      <c r="F37" s="48"/>
      <c r="G37" s="28"/>
      <c r="H37" s="28"/>
      <c r="I37" s="29"/>
      <c r="J37" s="63"/>
      <c r="K37" s="63"/>
      <c r="L37" s="63"/>
      <c r="M37" s="63"/>
      <c r="N37" s="63"/>
    </row>
    <row r="38" spans="1:14" x14ac:dyDescent="0.3">
      <c r="A38" s="19">
        <f>Table125[[#This Row],[Full Name]]</f>
        <v>0</v>
      </c>
      <c r="B38" s="21" t="str">
        <f>IF(Table125[[#This Row],[Full Name]]="","",IF(IFERROR(IFERROR(VLOOKUP(Table125[[#This Row],[Full Name]],'Mens League'!B:B,1,FALSE),VLOOKUP(Table125[[#This Row],[Full Name]],'Women''s League'!B:B,1,FALSE)),"NEEDS ADDING")="NEEDS ADDING","NEEDS ADDING","OK"))</f>
        <v/>
      </c>
      <c r="C38" s="21" t="str">
        <f>IF(Table125[[#This Row],[Position]]="","",IF(Table125[[#This Row],[Rank]]=1,30,IF(Table125[[#This Row],[Rank]]=2,29,IF(Table125[[#This Row],[Rank]]=3,28,IF(Table125[[#This Row],[Rank]]=4,27,IF(Table125[[#This Row],[Rank]]=5,26,IF(Table125[[#This Row],[Rank]]=6,25,IF(Table125[[#This Row],[Rank]]=7,24,IF(Table125[[#This Row],[Rank]]=8,23,IF(Table125[[#This Row],[Rank]]=9,22,IF(Table125[[#This Row],[Rank]]=10,21,IF(Table125[[#This Row],[Rank]]=11,20,IF(Table125[[#This Row],[Rank]]=12,19,IF(Table125[[#This Row],[Rank]]=13,18,IF(Table125[[#This Row],[Rank]]=14,17,IF(Table125[[#This Row],[Rank]]=15,16,IF(Table125[[#This Row],[Rank]]=16,15,IF(Table125[[#This Row],[Rank]]=17,14,IF(Table125[[#This Row],[Rank]]=18,13,IF(Table125[[#This Row],[Rank]]=19,12,IF(Table125[[#This Row],[Rank]]=20,11,IF(Table125[[#This Row],[Rank]]=21,10,IF(Table125[[#This Row],[Rank]]=22,9,IF(Table125[[#This Row],[Rank]]=23,8,IF(Table125[[#This Row],[Rank]]=24,7,IF(Table125[[#This Row],[Rank]]=25,6,IF(Table125[[#This Row],[Rank]]=26,5,IF(Table125[[#This Row],[Rank]]=27,4,IF(Table125[[#This Row],[Rank]]=28,3,IF(Table125[[#This Row],[Rank]]=29,2,IF(Table125[[#This Row],[Rank]]=30,1,0)))))))))))))))))))))))))))))))</f>
        <v/>
      </c>
      <c r="D38" s="4" t="str">
        <f>IF(Table125[[#This Row],[Category]]="","",IF(Table125[[#This Row],[Category]]="M",COUNTIF($I$2:$I38,"M"),IF(Table125[[#This Row],[Category]]="F",COUNTIF($I$2:$I38,"F"),0)))</f>
        <v/>
      </c>
      <c r="E38" s="26"/>
      <c r="F38" s="48"/>
      <c r="G38" s="28"/>
      <c r="H38" s="28"/>
      <c r="I38" s="29"/>
      <c r="J38" s="63"/>
      <c r="K38" s="63"/>
      <c r="L38" s="63"/>
      <c r="M38" s="63"/>
      <c r="N38" s="63"/>
    </row>
    <row r="39" spans="1:14" x14ac:dyDescent="0.3">
      <c r="A39" s="19">
        <f>Table125[[#This Row],[Full Name]]</f>
        <v>0</v>
      </c>
      <c r="B39" s="21" t="str">
        <f>IF(Table125[[#This Row],[Full Name]]="","",IF(IFERROR(IFERROR(VLOOKUP(Table125[[#This Row],[Full Name]],'Mens League'!B:B,1,FALSE),VLOOKUP(Table125[[#This Row],[Full Name]],'Women''s League'!B:B,1,FALSE)),"NEEDS ADDING")="NEEDS ADDING","NEEDS ADDING","OK"))</f>
        <v/>
      </c>
      <c r="C39" s="21" t="str">
        <f>IF(Table125[[#This Row],[Position]]="","",IF(Table125[[#This Row],[Rank]]=1,30,IF(Table125[[#This Row],[Rank]]=2,29,IF(Table125[[#This Row],[Rank]]=3,28,IF(Table125[[#This Row],[Rank]]=4,27,IF(Table125[[#This Row],[Rank]]=5,26,IF(Table125[[#This Row],[Rank]]=6,25,IF(Table125[[#This Row],[Rank]]=7,24,IF(Table125[[#This Row],[Rank]]=8,23,IF(Table125[[#This Row],[Rank]]=9,22,IF(Table125[[#This Row],[Rank]]=10,21,IF(Table125[[#This Row],[Rank]]=11,20,IF(Table125[[#This Row],[Rank]]=12,19,IF(Table125[[#This Row],[Rank]]=13,18,IF(Table125[[#This Row],[Rank]]=14,17,IF(Table125[[#This Row],[Rank]]=15,16,IF(Table125[[#This Row],[Rank]]=16,15,IF(Table125[[#This Row],[Rank]]=17,14,IF(Table125[[#This Row],[Rank]]=18,13,IF(Table125[[#This Row],[Rank]]=19,12,IF(Table125[[#This Row],[Rank]]=20,11,IF(Table125[[#This Row],[Rank]]=21,10,IF(Table125[[#This Row],[Rank]]=22,9,IF(Table125[[#This Row],[Rank]]=23,8,IF(Table125[[#This Row],[Rank]]=24,7,IF(Table125[[#This Row],[Rank]]=25,6,IF(Table125[[#This Row],[Rank]]=26,5,IF(Table125[[#This Row],[Rank]]=27,4,IF(Table125[[#This Row],[Rank]]=28,3,IF(Table125[[#This Row],[Rank]]=29,2,IF(Table125[[#This Row],[Rank]]=30,1,0)))))))))))))))))))))))))))))))</f>
        <v/>
      </c>
      <c r="D39" s="4" t="str">
        <f>IF(Table125[[#This Row],[Category]]="","",IF(Table125[[#This Row],[Category]]="M",COUNTIF($I$2:$I39,"M"),IF(Table125[[#This Row],[Category]]="F",COUNTIF($I$2:$I39,"F"),0)))</f>
        <v/>
      </c>
      <c r="E39" s="26"/>
      <c r="F39" s="48"/>
      <c r="G39" s="28"/>
      <c r="H39" s="28"/>
      <c r="I39" s="29"/>
      <c r="J39" s="63"/>
      <c r="K39" s="63"/>
      <c r="L39" s="63"/>
      <c r="M39" s="63"/>
      <c r="N39" s="63"/>
    </row>
    <row r="40" spans="1:14" x14ac:dyDescent="0.3">
      <c r="A40" s="19">
        <f>Table125[[#This Row],[Full Name]]</f>
        <v>0</v>
      </c>
      <c r="B40" s="21" t="str">
        <f>IF(Table125[[#This Row],[Full Name]]="","",IF(IFERROR(IFERROR(VLOOKUP(Table125[[#This Row],[Full Name]],'Mens League'!B:B,1,FALSE),VLOOKUP(Table125[[#This Row],[Full Name]],'Women''s League'!B:B,1,FALSE)),"NEEDS ADDING")="NEEDS ADDING","NEEDS ADDING","OK"))</f>
        <v/>
      </c>
      <c r="C40" s="21" t="str">
        <f>IF(Table125[[#This Row],[Position]]="","",IF(Table125[[#This Row],[Rank]]=1,30,IF(Table125[[#This Row],[Rank]]=2,29,IF(Table125[[#This Row],[Rank]]=3,28,IF(Table125[[#This Row],[Rank]]=4,27,IF(Table125[[#This Row],[Rank]]=5,26,IF(Table125[[#This Row],[Rank]]=6,25,IF(Table125[[#This Row],[Rank]]=7,24,IF(Table125[[#This Row],[Rank]]=8,23,IF(Table125[[#This Row],[Rank]]=9,22,IF(Table125[[#This Row],[Rank]]=10,21,IF(Table125[[#This Row],[Rank]]=11,20,IF(Table125[[#This Row],[Rank]]=12,19,IF(Table125[[#This Row],[Rank]]=13,18,IF(Table125[[#This Row],[Rank]]=14,17,IF(Table125[[#This Row],[Rank]]=15,16,IF(Table125[[#This Row],[Rank]]=16,15,IF(Table125[[#This Row],[Rank]]=17,14,IF(Table125[[#This Row],[Rank]]=18,13,IF(Table125[[#This Row],[Rank]]=19,12,IF(Table125[[#This Row],[Rank]]=20,11,IF(Table125[[#This Row],[Rank]]=21,10,IF(Table125[[#This Row],[Rank]]=22,9,IF(Table125[[#This Row],[Rank]]=23,8,IF(Table125[[#This Row],[Rank]]=24,7,IF(Table125[[#This Row],[Rank]]=25,6,IF(Table125[[#This Row],[Rank]]=26,5,IF(Table125[[#This Row],[Rank]]=27,4,IF(Table125[[#This Row],[Rank]]=28,3,IF(Table125[[#This Row],[Rank]]=29,2,IF(Table125[[#This Row],[Rank]]=30,1,0)))))))))))))))))))))))))))))))</f>
        <v/>
      </c>
      <c r="D40" s="4" t="str">
        <f>IF(Table125[[#This Row],[Category]]="","",IF(Table125[[#This Row],[Category]]="M",COUNTIF($I$2:$I40,"M"),IF(Table125[[#This Row],[Category]]="F",COUNTIF($I$2:$I40,"F"),0)))</f>
        <v/>
      </c>
      <c r="E40" s="26"/>
      <c r="F40" s="48"/>
      <c r="G40" s="28"/>
      <c r="H40" s="28"/>
      <c r="I40" s="29"/>
      <c r="J40" s="63"/>
      <c r="K40" s="63"/>
      <c r="L40" s="63"/>
      <c r="M40" s="63"/>
      <c r="N40" s="63"/>
    </row>
    <row r="41" spans="1:14" x14ac:dyDescent="0.3">
      <c r="A41" s="19">
        <f>Table125[[#This Row],[Full Name]]</f>
        <v>0</v>
      </c>
      <c r="B41" s="21" t="str">
        <f>IF(Table125[[#This Row],[Full Name]]="","",IF(IFERROR(IFERROR(VLOOKUP(Table125[[#This Row],[Full Name]],'Mens League'!B:B,1,FALSE),VLOOKUP(Table125[[#This Row],[Full Name]],'Women''s League'!B:B,1,FALSE)),"NEEDS ADDING")="NEEDS ADDING","NEEDS ADDING","OK"))</f>
        <v/>
      </c>
      <c r="C41" s="21" t="str">
        <f>IF(Table125[[#This Row],[Position]]="","",IF(Table125[[#This Row],[Rank]]=1,30,IF(Table125[[#This Row],[Rank]]=2,29,IF(Table125[[#This Row],[Rank]]=3,28,IF(Table125[[#This Row],[Rank]]=4,27,IF(Table125[[#This Row],[Rank]]=5,26,IF(Table125[[#This Row],[Rank]]=6,25,IF(Table125[[#This Row],[Rank]]=7,24,IF(Table125[[#This Row],[Rank]]=8,23,IF(Table125[[#This Row],[Rank]]=9,22,IF(Table125[[#This Row],[Rank]]=10,21,IF(Table125[[#This Row],[Rank]]=11,20,IF(Table125[[#This Row],[Rank]]=12,19,IF(Table125[[#This Row],[Rank]]=13,18,IF(Table125[[#This Row],[Rank]]=14,17,IF(Table125[[#This Row],[Rank]]=15,16,IF(Table125[[#This Row],[Rank]]=16,15,IF(Table125[[#This Row],[Rank]]=17,14,IF(Table125[[#This Row],[Rank]]=18,13,IF(Table125[[#This Row],[Rank]]=19,12,IF(Table125[[#This Row],[Rank]]=20,11,IF(Table125[[#This Row],[Rank]]=21,10,IF(Table125[[#This Row],[Rank]]=22,9,IF(Table125[[#This Row],[Rank]]=23,8,IF(Table125[[#This Row],[Rank]]=24,7,IF(Table125[[#This Row],[Rank]]=25,6,IF(Table125[[#This Row],[Rank]]=26,5,IF(Table125[[#This Row],[Rank]]=27,4,IF(Table125[[#This Row],[Rank]]=28,3,IF(Table125[[#This Row],[Rank]]=29,2,IF(Table125[[#This Row],[Rank]]=30,1,0)))))))))))))))))))))))))))))))</f>
        <v/>
      </c>
      <c r="D41" s="4" t="str">
        <f>IF(Table125[[#This Row],[Category]]="","",IF(Table125[[#This Row],[Category]]="M",COUNTIF($I$2:$I41,"M"),IF(Table125[[#This Row],[Category]]="F",COUNTIF($I$2:$I41,"F"),0)))</f>
        <v/>
      </c>
      <c r="E41" s="26"/>
      <c r="F41" s="48"/>
      <c r="G41" s="28"/>
      <c r="H41" s="28"/>
      <c r="I41" s="29"/>
      <c r="J41" s="63"/>
      <c r="K41" s="63"/>
      <c r="L41" s="63"/>
      <c r="M41" s="63"/>
      <c r="N41" s="63"/>
    </row>
    <row r="42" spans="1:14" x14ac:dyDescent="0.3">
      <c r="A42" s="19">
        <f>Table125[[#This Row],[Full Name]]</f>
        <v>0</v>
      </c>
      <c r="B42" s="21" t="str">
        <f>IF(Table125[[#This Row],[Full Name]]="","",IF(IFERROR(IFERROR(VLOOKUP(Table125[[#This Row],[Full Name]],'Mens League'!B:B,1,FALSE),VLOOKUP(Table125[[#This Row],[Full Name]],'Women''s League'!B:B,1,FALSE)),"NEEDS ADDING")="NEEDS ADDING","NEEDS ADDING","OK"))</f>
        <v/>
      </c>
      <c r="C42" s="21" t="str">
        <f>IF(Table125[[#This Row],[Position]]="","",IF(Table125[[#This Row],[Rank]]=1,30,IF(Table125[[#This Row],[Rank]]=2,29,IF(Table125[[#This Row],[Rank]]=3,28,IF(Table125[[#This Row],[Rank]]=4,27,IF(Table125[[#This Row],[Rank]]=5,26,IF(Table125[[#This Row],[Rank]]=6,25,IF(Table125[[#This Row],[Rank]]=7,24,IF(Table125[[#This Row],[Rank]]=8,23,IF(Table125[[#This Row],[Rank]]=9,22,IF(Table125[[#This Row],[Rank]]=10,21,IF(Table125[[#This Row],[Rank]]=11,20,IF(Table125[[#This Row],[Rank]]=12,19,IF(Table125[[#This Row],[Rank]]=13,18,IF(Table125[[#This Row],[Rank]]=14,17,IF(Table125[[#This Row],[Rank]]=15,16,IF(Table125[[#This Row],[Rank]]=16,15,IF(Table125[[#This Row],[Rank]]=17,14,IF(Table125[[#This Row],[Rank]]=18,13,IF(Table125[[#This Row],[Rank]]=19,12,IF(Table125[[#This Row],[Rank]]=20,11,IF(Table125[[#This Row],[Rank]]=21,10,IF(Table125[[#This Row],[Rank]]=22,9,IF(Table125[[#This Row],[Rank]]=23,8,IF(Table125[[#This Row],[Rank]]=24,7,IF(Table125[[#This Row],[Rank]]=25,6,IF(Table125[[#This Row],[Rank]]=26,5,IF(Table125[[#This Row],[Rank]]=27,4,IF(Table125[[#This Row],[Rank]]=28,3,IF(Table125[[#This Row],[Rank]]=29,2,IF(Table125[[#This Row],[Rank]]=30,1,0)))))))))))))))))))))))))))))))</f>
        <v/>
      </c>
      <c r="D42" s="4" t="str">
        <f>IF(Table125[[#This Row],[Category]]="","",IF(Table125[[#This Row],[Category]]="M",COUNTIF($I$2:$I42,"M"),IF(Table125[[#This Row],[Category]]="F",COUNTIF($I$2:$I42,"F"),0)))</f>
        <v/>
      </c>
      <c r="E42" s="26"/>
      <c r="F42" s="48"/>
      <c r="G42" s="28"/>
      <c r="H42" s="28"/>
      <c r="I42" s="29"/>
      <c r="J42" s="63"/>
      <c r="K42" s="63"/>
      <c r="L42" s="63"/>
      <c r="M42" s="63"/>
      <c r="N42" s="63"/>
    </row>
    <row r="43" spans="1:14" x14ac:dyDescent="0.3">
      <c r="A43" s="19">
        <f>Table125[[#This Row],[Full Name]]</f>
        <v>0</v>
      </c>
      <c r="B43" s="21" t="str">
        <f>IF(Table125[[#This Row],[Full Name]]="","",IF(IFERROR(IFERROR(VLOOKUP(Table125[[#This Row],[Full Name]],'Mens League'!B:B,1,FALSE),VLOOKUP(Table125[[#This Row],[Full Name]],'Women''s League'!B:B,1,FALSE)),"NEEDS ADDING")="NEEDS ADDING","NEEDS ADDING","OK"))</f>
        <v/>
      </c>
      <c r="C43" s="21" t="str">
        <f>IF(Table125[[#This Row],[Position]]="","",IF(Table125[[#This Row],[Rank]]=1,30,IF(Table125[[#This Row],[Rank]]=2,29,IF(Table125[[#This Row],[Rank]]=3,28,IF(Table125[[#This Row],[Rank]]=4,27,IF(Table125[[#This Row],[Rank]]=5,26,IF(Table125[[#This Row],[Rank]]=6,25,IF(Table125[[#This Row],[Rank]]=7,24,IF(Table125[[#This Row],[Rank]]=8,23,IF(Table125[[#This Row],[Rank]]=9,22,IF(Table125[[#This Row],[Rank]]=10,21,IF(Table125[[#This Row],[Rank]]=11,20,IF(Table125[[#This Row],[Rank]]=12,19,IF(Table125[[#This Row],[Rank]]=13,18,IF(Table125[[#This Row],[Rank]]=14,17,IF(Table125[[#This Row],[Rank]]=15,16,IF(Table125[[#This Row],[Rank]]=16,15,IF(Table125[[#This Row],[Rank]]=17,14,IF(Table125[[#This Row],[Rank]]=18,13,IF(Table125[[#This Row],[Rank]]=19,12,IF(Table125[[#This Row],[Rank]]=20,11,IF(Table125[[#This Row],[Rank]]=21,10,IF(Table125[[#This Row],[Rank]]=22,9,IF(Table125[[#This Row],[Rank]]=23,8,IF(Table125[[#This Row],[Rank]]=24,7,IF(Table125[[#This Row],[Rank]]=25,6,IF(Table125[[#This Row],[Rank]]=26,5,IF(Table125[[#This Row],[Rank]]=27,4,IF(Table125[[#This Row],[Rank]]=28,3,IF(Table125[[#This Row],[Rank]]=29,2,IF(Table125[[#This Row],[Rank]]=30,1,0)))))))))))))))))))))))))))))))</f>
        <v/>
      </c>
      <c r="D43" s="4" t="str">
        <f>IF(Table125[[#This Row],[Category]]="","",IF(Table125[[#This Row],[Category]]="M",COUNTIF($I$2:$I43,"M"),IF(Table125[[#This Row],[Category]]="F",COUNTIF($I$2:$I43,"F"),0)))</f>
        <v/>
      </c>
      <c r="E43" s="26"/>
      <c r="F43" s="48"/>
      <c r="G43" s="28"/>
      <c r="H43" s="28"/>
      <c r="I43" s="29"/>
      <c r="J43" s="63"/>
      <c r="K43" s="63"/>
      <c r="L43" s="63"/>
      <c r="M43" s="63"/>
      <c r="N43" s="63"/>
    </row>
    <row r="44" spans="1:14" x14ac:dyDescent="0.3">
      <c r="A44" s="19">
        <f>Table125[[#This Row],[Full Name]]</f>
        <v>0</v>
      </c>
      <c r="B44" s="21" t="str">
        <f>IF(Table125[[#This Row],[Full Name]]="","",IF(IFERROR(IFERROR(VLOOKUP(Table125[[#This Row],[Full Name]],'Mens League'!B:B,1,FALSE),VLOOKUP(Table125[[#This Row],[Full Name]],'Women''s League'!B:B,1,FALSE)),"NEEDS ADDING")="NEEDS ADDING","NEEDS ADDING","OK"))</f>
        <v/>
      </c>
      <c r="C44" s="21" t="str">
        <f>IF(Table125[[#This Row],[Position]]="","",IF(Table125[[#This Row],[Rank]]=1,30,IF(Table125[[#This Row],[Rank]]=2,29,IF(Table125[[#This Row],[Rank]]=3,28,IF(Table125[[#This Row],[Rank]]=4,27,IF(Table125[[#This Row],[Rank]]=5,26,IF(Table125[[#This Row],[Rank]]=6,25,IF(Table125[[#This Row],[Rank]]=7,24,IF(Table125[[#This Row],[Rank]]=8,23,IF(Table125[[#This Row],[Rank]]=9,22,IF(Table125[[#This Row],[Rank]]=10,21,IF(Table125[[#This Row],[Rank]]=11,20,IF(Table125[[#This Row],[Rank]]=12,19,IF(Table125[[#This Row],[Rank]]=13,18,IF(Table125[[#This Row],[Rank]]=14,17,IF(Table125[[#This Row],[Rank]]=15,16,IF(Table125[[#This Row],[Rank]]=16,15,IF(Table125[[#This Row],[Rank]]=17,14,IF(Table125[[#This Row],[Rank]]=18,13,IF(Table125[[#This Row],[Rank]]=19,12,IF(Table125[[#This Row],[Rank]]=20,11,IF(Table125[[#This Row],[Rank]]=21,10,IF(Table125[[#This Row],[Rank]]=22,9,IF(Table125[[#This Row],[Rank]]=23,8,IF(Table125[[#This Row],[Rank]]=24,7,IF(Table125[[#This Row],[Rank]]=25,6,IF(Table125[[#This Row],[Rank]]=26,5,IF(Table125[[#This Row],[Rank]]=27,4,IF(Table125[[#This Row],[Rank]]=28,3,IF(Table125[[#This Row],[Rank]]=29,2,IF(Table125[[#This Row],[Rank]]=30,1,0)))))))))))))))))))))))))))))))</f>
        <v/>
      </c>
      <c r="D44" s="4" t="str">
        <f>IF(Table125[[#This Row],[Category]]="","",IF(Table125[[#This Row],[Category]]="M",COUNTIF($I$2:$I44,"M"),IF(Table125[[#This Row],[Category]]="F",COUNTIF($I$2:$I44,"F"),0)))</f>
        <v/>
      </c>
      <c r="E44" s="26"/>
      <c r="F44" s="48"/>
      <c r="G44" s="28"/>
      <c r="H44" s="28"/>
      <c r="I44" s="29"/>
      <c r="J44" s="63"/>
      <c r="K44" s="63"/>
      <c r="L44" s="63"/>
      <c r="M44" s="63"/>
      <c r="N44" s="63"/>
    </row>
    <row r="45" spans="1:14" x14ac:dyDescent="0.3">
      <c r="A45" s="19">
        <f>Table125[[#This Row],[Full Name]]</f>
        <v>0</v>
      </c>
      <c r="B45" s="21" t="str">
        <f>IF(Table125[[#This Row],[Full Name]]="","",IF(IFERROR(IFERROR(VLOOKUP(Table125[[#This Row],[Full Name]],'Mens League'!B:B,1,FALSE),VLOOKUP(Table125[[#This Row],[Full Name]],'Women''s League'!B:B,1,FALSE)),"NEEDS ADDING")="NEEDS ADDING","NEEDS ADDING","OK"))</f>
        <v/>
      </c>
      <c r="C45" s="21" t="str">
        <f>IF(Table125[[#This Row],[Position]]="","",IF(Table125[[#This Row],[Rank]]=1,30,IF(Table125[[#This Row],[Rank]]=2,29,IF(Table125[[#This Row],[Rank]]=3,28,IF(Table125[[#This Row],[Rank]]=4,27,IF(Table125[[#This Row],[Rank]]=5,26,IF(Table125[[#This Row],[Rank]]=6,25,IF(Table125[[#This Row],[Rank]]=7,24,IF(Table125[[#This Row],[Rank]]=8,23,IF(Table125[[#This Row],[Rank]]=9,22,IF(Table125[[#This Row],[Rank]]=10,21,IF(Table125[[#This Row],[Rank]]=11,20,IF(Table125[[#This Row],[Rank]]=12,19,IF(Table125[[#This Row],[Rank]]=13,18,IF(Table125[[#This Row],[Rank]]=14,17,IF(Table125[[#This Row],[Rank]]=15,16,IF(Table125[[#This Row],[Rank]]=16,15,IF(Table125[[#This Row],[Rank]]=17,14,IF(Table125[[#This Row],[Rank]]=18,13,IF(Table125[[#This Row],[Rank]]=19,12,IF(Table125[[#This Row],[Rank]]=20,11,IF(Table125[[#This Row],[Rank]]=21,10,IF(Table125[[#This Row],[Rank]]=22,9,IF(Table125[[#This Row],[Rank]]=23,8,IF(Table125[[#This Row],[Rank]]=24,7,IF(Table125[[#This Row],[Rank]]=25,6,IF(Table125[[#This Row],[Rank]]=26,5,IF(Table125[[#This Row],[Rank]]=27,4,IF(Table125[[#This Row],[Rank]]=28,3,IF(Table125[[#This Row],[Rank]]=29,2,IF(Table125[[#This Row],[Rank]]=30,1,0)))))))))))))))))))))))))))))))</f>
        <v/>
      </c>
      <c r="D45" s="4" t="str">
        <f>IF(Table125[[#This Row],[Category]]="","",IF(Table125[[#This Row],[Category]]="M",COUNTIF($I$2:$I45,"M"),IF(Table125[[#This Row],[Category]]="F",COUNTIF($I$2:$I45,"F"),0)))</f>
        <v/>
      </c>
      <c r="E45" s="26"/>
      <c r="F45" s="48"/>
      <c r="G45" s="28"/>
      <c r="H45" s="28"/>
      <c r="I45" s="29"/>
      <c r="J45" s="63"/>
      <c r="K45" s="63"/>
      <c r="L45" s="63"/>
      <c r="M45" s="63"/>
      <c r="N45" s="63"/>
    </row>
    <row r="46" spans="1:14" x14ac:dyDescent="0.3">
      <c r="A46" s="19">
        <f>Table125[[#This Row],[Full Name]]</f>
        <v>0</v>
      </c>
      <c r="B46" s="21" t="str">
        <f>IF(Table125[[#This Row],[Full Name]]="","",IF(IFERROR(IFERROR(VLOOKUP(Table125[[#This Row],[Full Name]],'Mens League'!B:B,1,FALSE),VLOOKUP(Table125[[#This Row],[Full Name]],'Women''s League'!B:B,1,FALSE)),"NEEDS ADDING")="NEEDS ADDING","NEEDS ADDING","OK"))</f>
        <v/>
      </c>
      <c r="C46" s="21" t="str">
        <f>IF(Table125[[#This Row],[Position]]="","",IF(Table125[[#This Row],[Rank]]=1,30,IF(Table125[[#This Row],[Rank]]=2,29,IF(Table125[[#This Row],[Rank]]=3,28,IF(Table125[[#This Row],[Rank]]=4,27,IF(Table125[[#This Row],[Rank]]=5,26,IF(Table125[[#This Row],[Rank]]=6,25,IF(Table125[[#This Row],[Rank]]=7,24,IF(Table125[[#This Row],[Rank]]=8,23,IF(Table125[[#This Row],[Rank]]=9,22,IF(Table125[[#This Row],[Rank]]=10,21,IF(Table125[[#This Row],[Rank]]=11,20,IF(Table125[[#This Row],[Rank]]=12,19,IF(Table125[[#This Row],[Rank]]=13,18,IF(Table125[[#This Row],[Rank]]=14,17,IF(Table125[[#This Row],[Rank]]=15,16,IF(Table125[[#This Row],[Rank]]=16,15,IF(Table125[[#This Row],[Rank]]=17,14,IF(Table125[[#This Row],[Rank]]=18,13,IF(Table125[[#This Row],[Rank]]=19,12,IF(Table125[[#This Row],[Rank]]=20,11,IF(Table125[[#This Row],[Rank]]=21,10,IF(Table125[[#This Row],[Rank]]=22,9,IF(Table125[[#This Row],[Rank]]=23,8,IF(Table125[[#This Row],[Rank]]=24,7,IF(Table125[[#This Row],[Rank]]=25,6,IF(Table125[[#This Row],[Rank]]=26,5,IF(Table125[[#This Row],[Rank]]=27,4,IF(Table125[[#This Row],[Rank]]=28,3,IF(Table125[[#This Row],[Rank]]=29,2,IF(Table125[[#This Row],[Rank]]=30,1,0)))))))))))))))))))))))))))))))</f>
        <v/>
      </c>
      <c r="D46" s="4" t="str">
        <f>IF(Table125[[#This Row],[Category]]="","",IF(Table125[[#This Row],[Category]]="M",COUNTIF($I$2:$I46,"M"),IF(Table125[[#This Row],[Category]]="F",COUNTIF($I$2:$I46,"F"),0)))</f>
        <v/>
      </c>
      <c r="E46" s="26"/>
      <c r="F46" s="48"/>
      <c r="G46" s="28"/>
      <c r="H46" s="28"/>
      <c r="I46" s="29"/>
      <c r="J46" s="63"/>
      <c r="K46" s="63"/>
      <c r="L46" s="63"/>
      <c r="M46" s="63"/>
      <c r="N46" s="63"/>
    </row>
    <row r="47" spans="1:14" x14ac:dyDescent="0.3">
      <c r="A47" s="19">
        <f>Table125[[#This Row],[Full Name]]</f>
        <v>0</v>
      </c>
      <c r="B47" s="21" t="str">
        <f>IF(Table125[[#This Row],[Full Name]]="","",IF(IFERROR(IFERROR(VLOOKUP(Table125[[#This Row],[Full Name]],'Mens League'!B:B,1,FALSE),VLOOKUP(Table125[[#This Row],[Full Name]],'Women''s League'!B:B,1,FALSE)),"NEEDS ADDING")="NEEDS ADDING","NEEDS ADDING","OK"))</f>
        <v/>
      </c>
      <c r="C47" s="21" t="str">
        <f>IF(Table125[[#This Row],[Position]]="","",IF(Table125[[#This Row],[Rank]]=1,30,IF(Table125[[#This Row],[Rank]]=2,29,IF(Table125[[#This Row],[Rank]]=3,28,IF(Table125[[#This Row],[Rank]]=4,27,IF(Table125[[#This Row],[Rank]]=5,26,IF(Table125[[#This Row],[Rank]]=6,25,IF(Table125[[#This Row],[Rank]]=7,24,IF(Table125[[#This Row],[Rank]]=8,23,IF(Table125[[#This Row],[Rank]]=9,22,IF(Table125[[#This Row],[Rank]]=10,21,IF(Table125[[#This Row],[Rank]]=11,20,IF(Table125[[#This Row],[Rank]]=12,19,IF(Table125[[#This Row],[Rank]]=13,18,IF(Table125[[#This Row],[Rank]]=14,17,IF(Table125[[#This Row],[Rank]]=15,16,IF(Table125[[#This Row],[Rank]]=16,15,IF(Table125[[#This Row],[Rank]]=17,14,IF(Table125[[#This Row],[Rank]]=18,13,IF(Table125[[#This Row],[Rank]]=19,12,IF(Table125[[#This Row],[Rank]]=20,11,IF(Table125[[#This Row],[Rank]]=21,10,IF(Table125[[#This Row],[Rank]]=22,9,IF(Table125[[#This Row],[Rank]]=23,8,IF(Table125[[#This Row],[Rank]]=24,7,IF(Table125[[#This Row],[Rank]]=25,6,IF(Table125[[#This Row],[Rank]]=26,5,IF(Table125[[#This Row],[Rank]]=27,4,IF(Table125[[#This Row],[Rank]]=28,3,IF(Table125[[#This Row],[Rank]]=29,2,IF(Table125[[#This Row],[Rank]]=30,1,0)))))))))))))))))))))))))))))))</f>
        <v/>
      </c>
      <c r="D47" s="4" t="str">
        <f>IF(Table125[[#This Row],[Category]]="","",IF(Table125[[#This Row],[Category]]="M",COUNTIF($I$2:$I47,"M"),IF(Table125[[#This Row],[Category]]="F",COUNTIF($I$2:$I47,"F"),0)))</f>
        <v/>
      </c>
      <c r="E47" s="26"/>
      <c r="F47" s="48"/>
      <c r="G47" s="28"/>
      <c r="H47" s="28"/>
      <c r="I47" s="29"/>
      <c r="J47" s="63"/>
      <c r="K47" s="63"/>
      <c r="L47" s="63"/>
      <c r="M47" s="63"/>
      <c r="N47" s="63"/>
    </row>
    <row r="48" spans="1:14" x14ac:dyDescent="0.3">
      <c r="A48" s="19">
        <f>Table125[[#This Row],[Full Name]]</f>
        <v>0</v>
      </c>
      <c r="B48" s="21" t="str">
        <f>IF(Table125[[#This Row],[Full Name]]="","",IF(IFERROR(IFERROR(VLOOKUP(Table125[[#This Row],[Full Name]],'Mens League'!B:B,1,FALSE),VLOOKUP(Table125[[#This Row],[Full Name]],'Women''s League'!B:B,1,FALSE)),"NEEDS ADDING")="NEEDS ADDING","NEEDS ADDING","OK"))</f>
        <v/>
      </c>
      <c r="C48" s="21" t="str">
        <f>IF(Table125[[#This Row],[Position]]="","",IF(Table125[[#This Row],[Rank]]=1,30,IF(Table125[[#This Row],[Rank]]=2,29,IF(Table125[[#This Row],[Rank]]=3,28,IF(Table125[[#This Row],[Rank]]=4,27,IF(Table125[[#This Row],[Rank]]=5,26,IF(Table125[[#This Row],[Rank]]=6,25,IF(Table125[[#This Row],[Rank]]=7,24,IF(Table125[[#This Row],[Rank]]=8,23,IF(Table125[[#This Row],[Rank]]=9,22,IF(Table125[[#This Row],[Rank]]=10,21,IF(Table125[[#This Row],[Rank]]=11,20,IF(Table125[[#This Row],[Rank]]=12,19,IF(Table125[[#This Row],[Rank]]=13,18,IF(Table125[[#This Row],[Rank]]=14,17,IF(Table125[[#This Row],[Rank]]=15,16,IF(Table125[[#This Row],[Rank]]=16,15,IF(Table125[[#This Row],[Rank]]=17,14,IF(Table125[[#This Row],[Rank]]=18,13,IF(Table125[[#This Row],[Rank]]=19,12,IF(Table125[[#This Row],[Rank]]=20,11,IF(Table125[[#This Row],[Rank]]=21,10,IF(Table125[[#This Row],[Rank]]=22,9,IF(Table125[[#This Row],[Rank]]=23,8,IF(Table125[[#This Row],[Rank]]=24,7,IF(Table125[[#This Row],[Rank]]=25,6,IF(Table125[[#This Row],[Rank]]=26,5,IF(Table125[[#This Row],[Rank]]=27,4,IF(Table125[[#This Row],[Rank]]=28,3,IF(Table125[[#This Row],[Rank]]=29,2,IF(Table125[[#This Row],[Rank]]=30,1,0)))))))))))))))))))))))))))))))</f>
        <v/>
      </c>
      <c r="D48" s="4" t="str">
        <f>IF(Table125[[#This Row],[Category]]="","",IF(Table125[[#This Row],[Category]]="M",COUNTIF($I$2:$I48,"M"),IF(Table125[[#This Row],[Category]]="F",COUNTIF($I$2:$I48,"F"),0)))</f>
        <v/>
      </c>
      <c r="E48" s="26"/>
      <c r="F48" s="48"/>
      <c r="G48" s="28"/>
      <c r="H48" s="28"/>
      <c r="I48" s="29"/>
      <c r="J48" s="63"/>
      <c r="K48" s="63"/>
      <c r="L48" s="63"/>
      <c r="M48" s="63"/>
      <c r="N48" s="63"/>
    </row>
  </sheetData>
  <phoneticPr fontId="5" type="noConversion"/>
  <conditionalFormatting sqref="B2:B48">
    <cfRule type="containsText" dxfId="37" priority="1" operator="containsText" text="OK">
      <formula>NOT(ISERROR(SEARCH("OK",B2)))</formula>
    </cfRule>
    <cfRule type="containsText" dxfId="36" priority="2" operator="containsText" text="NEEDS ADDING">
      <formula>NOT(ISERROR(SEARCH("NEEDS ADDING",B2)))</formula>
    </cfRule>
  </conditionalFormatting>
  <pageMargins left="0.7" right="0.7" top="0.75" bottom="0.75" header="0.3" footer="0.3"/>
  <pageSetup orientation="portrait" r:id="rId1"/>
  <tableParts count="1">
    <tablePart r:id="rId2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3B5E76-413D-4C24-A304-78F5372AEF64}">
  <sheetPr>
    <tabColor rgb="FF00B0F0"/>
  </sheetPr>
  <dimension ref="A1:N49"/>
  <sheetViews>
    <sheetView topLeftCell="B8" workbookViewId="0">
      <selection activeCell="N35" sqref="E2:N35"/>
    </sheetView>
  </sheetViews>
  <sheetFormatPr defaultRowHeight="14.4" x14ac:dyDescent="0.3"/>
  <cols>
    <col min="1" max="1" width="23.33203125" hidden="1" customWidth="1"/>
    <col min="2" max="2" width="23.33203125" customWidth="1"/>
    <col min="3" max="4" width="13.6640625" customWidth="1"/>
    <col min="5" max="5" width="16" bestFit="1" customWidth="1"/>
    <col min="6" max="6" width="12.109375" style="13" bestFit="1" customWidth="1"/>
    <col min="7" max="7" width="12" bestFit="1" customWidth="1"/>
    <col min="8" max="8" width="23.33203125" bestFit="1" customWidth="1"/>
    <col min="9" max="9" width="17.33203125" bestFit="1" customWidth="1"/>
  </cols>
  <sheetData>
    <row r="1" spans="1:14" ht="33.6" x14ac:dyDescent="0.3">
      <c r="A1" s="14" t="s">
        <v>17</v>
      </c>
      <c r="B1" s="14" t="s">
        <v>84</v>
      </c>
      <c r="C1" s="14" t="s">
        <v>22</v>
      </c>
      <c r="D1" s="14" t="s">
        <v>83</v>
      </c>
      <c r="E1" s="15" t="s">
        <v>18</v>
      </c>
      <c r="F1" s="16" t="s">
        <v>24</v>
      </c>
      <c r="G1" s="15" t="s">
        <v>23</v>
      </c>
      <c r="H1" s="15" t="s">
        <v>0</v>
      </c>
      <c r="I1" s="17" t="s">
        <v>25</v>
      </c>
      <c r="J1" s="64" t="s">
        <v>161</v>
      </c>
      <c r="K1" s="64" t="s">
        <v>162</v>
      </c>
      <c r="L1" s="64" t="s">
        <v>163</v>
      </c>
      <c r="M1" s="64" t="s">
        <v>164</v>
      </c>
      <c r="N1" s="64" t="s">
        <v>166</v>
      </c>
    </row>
    <row r="2" spans="1:14" x14ac:dyDescent="0.3">
      <c r="A2" s="18">
        <f>Table15678[[#This Row],[Full Name]]</f>
        <v>0</v>
      </c>
      <c r="B2" s="20" t="str">
        <f>IF(Table15678[[#This Row],[Full Name]]="","",IF(IFERROR(IFERROR(VLOOKUP(Table15678[[#This Row],[Full Name]],'Mens League'!B:B,1,FALSE),VLOOKUP(Table15678[[#This Row],[Full Name]],'Women''s League'!B:B,1,FALSE)),"NEEDS ADDING")="NEEDS ADDING","NEEDS ADDING","OK"))</f>
        <v/>
      </c>
      <c r="C2" s="20" t="str">
        <f>IF(Table15678[[#This Row],[Position]]="","",IF(Table15678[[#This Row],[Rank]]=1,30,IF(Table15678[[#This Row],[Rank]]=2,29,IF(Table15678[[#This Row],[Rank]]=3,28,IF(Table15678[[#This Row],[Rank]]=4,27,IF(Table15678[[#This Row],[Rank]]=5,26,IF(Table15678[[#This Row],[Rank]]=6,25,IF(Table15678[[#This Row],[Rank]]=7,24,IF(Table15678[[#This Row],[Rank]]=8,23,IF(Table15678[[#This Row],[Rank]]=9,22,IF(Table15678[[#This Row],[Rank]]=10,21,IF(Table15678[[#This Row],[Rank]]=11,20,IF(Table15678[[#This Row],[Rank]]=12,19,IF(Table15678[[#This Row],[Rank]]=13,18,IF(Table15678[[#This Row],[Rank]]=14,17,IF(Table15678[[#This Row],[Rank]]=15,16,IF(Table15678[[#This Row],[Rank]]=16,15,IF(Table15678[[#This Row],[Rank]]=17,14,IF(Table15678[[#This Row],[Rank]]=18,13,IF(Table15678[[#This Row],[Rank]]=19,12,IF(Table15678[[#This Row],[Rank]]=20,11,IF(Table15678[[#This Row],[Rank]]=21,10,IF(Table15678[[#This Row],[Rank]]=22,9,IF(Table15678[[#This Row],[Rank]]=23,8,IF(Table15678[[#This Row],[Rank]]=24,7,IF(Table15678[[#This Row],[Rank]]=25,6,IF(Table15678[[#This Row],[Rank]]=26,5,IF(Table15678[[#This Row],[Rank]]=27,4,IF(Table15678[[#This Row],[Rank]]=28,3,IF(Table15678[[#This Row],[Rank]]=29,2,IF(Table15678[[#This Row],[Rank]]=30,1,0)))))))))))))))))))))))))))))))</f>
        <v/>
      </c>
      <c r="D2" s="4" t="str">
        <f>IF(Table15678[[#This Row],[Category]]="","",IF(Table15678[[#This Row],[Category]]="M",COUNTIF($I$2:$I2,"M"),IF(Table15678[[#This Row],[Category]]="F",COUNTIF($I$2:$I2,"F"),0)))</f>
        <v/>
      </c>
      <c r="E2" s="26"/>
      <c r="F2" s="48"/>
      <c r="G2" s="28"/>
      <c r="H2" s="28"/>
      <c r="I2" s="29"/>
      <c r="J2" s="63"/>
      <c r="K2" s="63"/>
      <c r="L2" s="63"/>
      <c r="M2" s="63"/>
      <c r="N2" s="63"/>
    </row>
    <row r="3" spans="1:14" x14ac:dyDescent="0.3">
      <c r="A3" s="18">
        <f>Table15678[[#This Row],[Full Name]]</f>
        <v>0</v>
      </c>
      <c r="B3" s="20" t="str">
        <f>IF(Table15678[[#This Row],[Full Name]]="","",IF(IFERROR(IFERROR(VLOOKUP(Table15678[[#This Row],[Full Name]],'Mens League'!B:B,1,FALSE),VLOOKUP(Table15678[[#This Row],[Full Name]],'Women''s League'!B:B,1,FALSE)),"NEEDS ADDING")="NEEDS ADDING","NEEDS ADDING","OK"))</f>
        <v/>
      </c>
      <c r="C3" s="20" t="str">
        <f>IF(Table15678[[#This Row],[Position]]="","",IF(Table15678[[#This Row],[Rank]]=1,30,IF(Table15678[[#This Row],[Rank]]=2,29,IF(Table15678[[#This Row],[Rank]]=3,28,IF(Table15678[[#This Row],[Rank]]=4,27,IF(Table15678[[#This Row],[Rank]]=5,26,IF(Table15678[[#This Row],[Rank]]=6,25,IF(Table15678[[#This Row],[Rank]]=7,24,IF(Table15678[[#This Row],[Rank]]=8,23,IF(Table15678[[#This Row],[Rank]]=9,22,IF(Table15678[[#This Row],[Rank]]=10,21,IF(Table15678[[#This Row],[Rank]]=11,20,IF(Table15678[[#This Row],[Rank]]=12,19,IF(Table15678[[#This Row],[Rank]]=13,18,IF(Table15678[[#This Row],[Rank]]=14,17,IF(Table15678[[#This Row],[Rank]]=15,16,IF(Table15678[[#This Row],[Rank]]=16,15,IF(Table15678[[#This Row],[Rank]]=17,14,IF(Table15678[[#This Row],[Rank]]=18,13,IF(Table15678[[#This Row],[Rank]]=19,12,IF(Table15678[[#This Row],[Rank]]=20,11,IF(Table15678[[#This Row],[Rank]]=21,10,IF(Table15678[[#This Row],[Rank]]=22,9,IF(Table15678[[#This Row],[Rank]]=23,8,IF(Table15678[[#This Row],[Rank]]=24,7,IF(Table15678[[#This Row],[Rank]]=25,6,IF(Table15678[[#This Row],[Rank]]=26,5,IF(Table15678[[#This Row],[Rank]]=27,4,IF(Table15678[[#This Row],[Rank]]=28,3,IF(Table15678[[#This Row],[Rank]]=29,2,IF(Table15678[[#This Row],[Rank]]=30,1,0)))))))))))))))))))))))))))))))</f>
        <v/>
      </c>
      <c r="D3" s="4" t="str">
        <f>IF(Table15678[[#This Row],[Category]]="","",IF(Table15678[[#This Row],[Category]]="M",COUNTIF($I$2:$I3,"M"),IF(Table15678[[#This Row],[Category]]="F",COUNTIF($I$2:$I3,"F"),0)))</f>
        <v/>
      </c>
      <c r="E3" s="26"/>
      <c r="F3" s="48"/>
      <c r="G3" s="28"/>
      <c r="H3" s="28"/>
      <c r="I3" s="29"/>
      <c r="J3" s="63"/>
      <c r="K3" s="63"/>
      <c r="L3" s="63"/>
      <c r="M3" s="63"/>
      <c r="N3" s="63"/>
    </row>
    <row r="4" spans="1:14" x14ac:dyDescent="0.3">
      <c r="A4" s="18">
        <f>Table15678[[#This Row],[Full Name]]</f>
        <v>0</v>
      </c>
      <c r="B4" s="20" t="str">
        <f>IF(Table15678[[#This Row],[Full Name]]="","",IF(IFERROR(IFERROR(VLOOKUP(Table15678[[#This Row],[Full Name]],'Mens League'!B:B,1,FALSE),VLOOKUP(Table15678[[#This Row],[Full Name]],'Women''s League'!B:B,1,FALSE)),"NEEDS ADDING")="NEEDS ADDING","NEEDS ADDING","OK"))</f>
        <v/>
      </c>
      <c r="C4" s="20" t="str">
        <f>IF(Table15678[[#This Row],[Position]]="","",IF(Table15678[[#This Row],[Rank]]=1,30,IF(Table15678[[#This Row],[Rank]]=2,29,IF(Table15678[[#This Row],[Rank]]=3,28,IF(Table15678[[#This Row],[Rank]]=4,27,IF(Table15678[[#This Row],[Rank]]=5,26,IF(Table15678[[#This Row],[Rank]]=6,25,IF(Table15678[[#This Row],[Rank]]=7,24,IF(Table15678[[#This Row],[Rank]]=8,23,IF(Table15678[[#This Row],[Rank]]=9,22,IF(Table15678[[#This Row],[Rank]]=10,21,IF(Table15678[[#This Row],[Rank]]=11,20,IF(Table15678[[#This Row],[Rank]]=12,19,IF(Table15678[[#This Row],[Rank]]=13,18,IF(Table15678[[#This Row],[Rank]]=14,17,IF(Table15678[[#This Row],[Rank]]=15,16,IF(Table15678[[#This Row],[Rank]]=16,15,IF(Table15678[[#This Row],[Rank]]=17,14,IF(Table15678[[#This Row],[Rank]]=18,13,IF(Table15678[[#This Row],[Rank]]=19,12,IF(Table15678[[#This Row],[Rank]]=20,11,IF(Table15678[[#This Row],[Rank]]=21,10,IF(Table15678[[#This Row],[Rank]]=22,9,IF(Table15678[[#This Row],[Rank]]=23,8,IF(Table15678[[#This Row],[Rank]]=24,7,IF(Table15678[[#This Row],[Rank]]=25,6,IF(Table15678[[#This Row],[Rank]]=26,5,IF(Table15678[[#This Row],[Rank]]=27,4,IF(Table15678[[#This Row],[Rank]]=28,3,IF(Table15678[[#This Row],[Rank]]=29,2,IF(Table15678[[#This Row],[Rank]]=30,1,0)))))))))))))))))))))))))))))))</f>
        <v/>
      </c>
      <c r="D4" s="4" t="str">
        <f>IF(Table15678[[#This Row],[Category]]="","",IF(Table15678[[#This Row],[Category]]="M",COUNTIF($I$2:$I4,"M"),IF(Table15678[[#This Row],[Category]]="F",COUNTIF($I$2:$I4,"F"),0)))</f>
        <v/>
      </c>
      <c r="E4" s="26"/>
      <c r="F4" s="48"/>
      <c r="G4" s="28"/>
      <c r="H4" s="28"/>
      <c r="I4" s="29"/>
      <c r="J4" s="63"/>
      <c r="K4" s="63"/>
      <c r="L4" s="63"/>
      <c r="M4" s="63"/>
      <c r="N4" s="63"/>
    </row>
    <row r="5" spans="1:14" x14ac:dyDescent="0.3">
      <c r="A5" s="18">
        <f>Table15678[[#This Row],[Full Name]]</f>
        <v>0</v>
      </c>
      <c r="B5" s="20" t="str">
        <f>IF(Table15678[[#This Row],[Full Name]]="","",IF(IFERROR(IFERROR(VLOOKUP(Table15678[[#This Row],[Full Name]],'Mens League'!B:B,1,FALSE),VLOOKUP(Table15678[[#This Row],[Full Name]],'Women''s League'!B:B,1,FALSE)),"NEEDS ADDING")="NEEDS ADDING","NEEDS ADDING","OK"))</f>
        <v/>
      </c>
      <c r="C5" s="20" t="str">
        <f>IF(Table15678[[#This Row],[Position]]="","",IF(Table15678[[#This Row],[Rank]]=1,30,IF(Table15678[[#This Row],[Rank]]=2,29,IF(Table15678[[#This Row],[Rank]]=3,28,IF(Table15678[[#This Row],[Rank]]=4,27,IF(Table15678[[#This Row],[Rank]]=5,26,IF(Table15678[[#This Row],[Rank]]=6,25,IF(Table15678[[#This Row],[Rank]]=7,24,IF(Table15678[[#This Row],[Rank]]=8,23,IF(Table15678[[#This Row],[Rank]]=9,22,IF(Table15678[[#This Row],[Rank]]=10,21,IF(Table15678[[#This Row],[Rank]]=11,20,IF(Table15678[[#This Row],[Rank]]=12,19,IF(Table15678[[#This Row],[Rank]]=13,18,IF(Table15678[[#This Row],[Rank]]=14,17,IF(Table15678[[#This Row],[Rank]]=15,16,IF(Table15678[[#This Row],[Rank]]=16,15,IF(Table15678[[#This Row],[Rank]]=17,14,IF(Table15678[[#This Row],[Rank]]=18,13,IF(Table15678[[#This Row],[Rank]]=19,12,IF(Table15678[[#This Row],[Rank]]=20,11,IF(Table15678[[#This Row],[Rank]]=21,10,IF(Table15678[[#This Row],[Rank]]=22,9,IF(Table15678[[#This Row],[Rank]]=23,8,IF(Table15678[[#This Row],[Rank]]=24,7,IF(Table15678[[#This Row],[Rank]]=25,6,IF(Table15678[[#This Row],[Rank]]=26,5,IF(Table15678[[#This Row],[Rank]]=27,4,IF(Table15678[[#This Row],[Rank]]=28,3,IF(Table15678[[#This Row],[Rank]]=29,2,IF(Table15678[[#This Row],[Rank]]=30,1,0)))))))))))))))))))))))))))))))</f>
        <v/>
      </c>
      <c r="D5" s="4" t="str">
        <f>IF(Table15678[[#This Row],[Category]]="","",IF(Table15678[[#This Row],[Category]]="M",COUNTIF($I$2:$I5,"M"),IF(Table15678[[#This Row],[Category]]="F",COUNTIF($I$2:$I5,"F"),0)))</f>
        <v/>
      </c>
      <c r="E5" s="26"/>
      <c r="F5" s="48"/>
      <c r="G5" s="28"/>
      <c r="H5" s="28"/>
      <c r="I5" s="29"/>
      <c r="J5" s="63"/>
      <c r="K5" s="63"/>
      <c r="L5" s="63"/>
      <c r="M5" s="63"/>
      <c r="N5" s="63"/>
    </row>
    <row r="6" spans="1:14" x14ac:dyDescent="0.3">
      <c r="A6" s="18">
        <f>Table15678[[#This Row],[Full Name]]</f>
        <v>0</v>
      </c>
      <c r="B6" s="20" t="str">
        <f>IF(Table15678[[#This Row],[Full Name]]="","",IF(IFERROR(IFERROR(VLOOKUP(Table15678[[#This Row],[Full Name]],'Mens League'!B:B,1,FALSE),VLOOKUP(Table15678[[#This Row],[Full Name]],'Women''s League'!B:B,1,FALSE)),"NEEDS ADDING")="NEEDS ADDING","NEEDS ADDING","OK"))</f>
        <v/>
      </c>
      <c r="C6" s="20" t="str">
        <f>IF(Table15678[[#This Row],[Position]]="","",IF(Table15678[[#This Row],[Rank]]=1,30,IF(Table15678[[#This Row],[Rank]]=2,29,IF(Table15678[[#This Row],[Rank]]=3,28,IF(Table15678[[#This Row],[Rank]]=4,27,IF(Table15678[[#This Row],[Rank]]=5,26,IF(Table15678[[#This Row],[Rank]]=6,25,IF(Table15678[[#This Row],[Rank]]=7,24,IF(Table15678[[#This Row],[Rank]]=8,23,IF(Table15678[[#This Row],[Rank]]=9,22,IF(Table15678[[#This Row],[Rank]]=10,21,IF(Table15678[[#This Row],[Rank]]=11,20,IF(Table15678[[#This Row],[Rank]]=12,19,IF(Table15678[[#This Row],[Rank]]=13,18,IF(Table15678[[#This Row],[Rank]]=14,17,IF(Table15678[[#This Row],[Rank]]=15,16,IF(Table15678[[#This Row],[Rank]]=16,15,IF(Table15678[[#This Row],[Rank]]=17,14,IF(Table15678[[#This Row],[Rank]]=18,13,IF(Table15678[[#This Row],[Rank]]=19,12,IF(Table15678[[#This Row],[Rank]]=20,11,IF(Table15678[[#This Row],[Rank]]=21,10,IF(Table15678[[#This Row],[Rank]]=22,9,IF(Table15678[[#This Row],[Rank]]=23,8,IF(Table15678[[#This Row],[Rank]]=24,7,IF(Table15678[[#This Row],[Rank]]=25,6,IF(Table15678[[#This Row],[Rank]]=26,5,IF(Table15678[[#This Row],[Rank]]=27,4,IF(Table15678[[#This Row],[Rank]]=28,3,IF(Table15678[[#This Row],[Rank]]=29,2,IF(Table15678[[#This Row],[Rank]]=30,1,0)))))))))))))))))))))))))))))))</f>
        <v/>
      </c>
      <c r="D6" s="4" t="str">
        <f>IF(Table15678[[#This Row],[Category]]="","",IF(Table15678[[#This Row],[Category]]="M",COUNTIF($I$2:$I6,"M"),IF(Table15678[[#This Row],[Category]]="F",COUNTIF($I$2:$I6,"F"),0)))</f>
        <v/>
      </c>
      <c r="E6" s="26"/>
      <c r="F6" s="48"/>
      <c r="G6" s="28"/>
      <c r="H6" s="28"/>
      <c r="I6" s="29"/>
      <c r="J6" s="63"/>
      <c r="K6" s="63"/>
      <c r="L6" s="63"/>
      <c r="M6" s="63"/>
      <c r="N6" s="63"/>
    </row>
    <row r="7" spans="1:14" x14ac:dyDescent="0.3">
      <c r="A7" s="18">
        <f>Table15678[[#This Row],[Full Name]]</f>
        <v>0</v>
      </c>
      <c r="B7" s="20" t="str">
        <f>IF(Table15678[[#This Row],[Full Name]]="","",IF(IFERROR(IFERROR(VLOOKUP(Table15678[[#This Row],[Full Name]],'Mens League'!B:B,1,FALSE),VLOOKUP(Table15678[[#This Row],[Full Name]],'Women''s League'!B:B,1,FALSE)),"NEEDS ADDING")="NEEDS ADDING","NEEDS ADDING","OK"))</f>
        <v/>
      </c>
      <c r="C7" s="20" t="str">
        <f>IF(Table15678[[#This Row],[Position]]="","",IF(Table15678[[#This Row],[Rank]]=1,30,IF(Table15678[[#This Row],[Rank]]=2,29,IF(Table15678[[#This Row],[Rank]]=3,28,IF(Table15678[[#This Row],[Rank]]=4,27,IF(Table15678[[#This Row],[Rank]]=5,26,IF(Table15678[[#This Row],[Rank]]=6,25,IF(Table15678[[#This Row],[Rank]]=7,24,IF(Table15678[[#This Row],[Rank]]=8,23,IF(Table15678[[#This Row],[Rank]]=9,22,IF(Table15678[[#This Row],[Rank]]=10,21,IF(Table15678[[#This Row],[Rank]]=11,20,IF(Table15678[[#This Row],[Rank]]=12,19,IF(Table15678[[#This Row],[Rank]]=13,18,IF(Table15678[[#This Row],[Rank]]=14,17,IF(Table15678[[#This Row],[Rank]]=15,16,IF(Table15678[[#This Row],[Rank]]=16,15,IF(Table15678[[#This Row],[Rank]]=17,14,IF(Table15678[[#This Row],[Rank]]=18,13,IF(Table15678[[#This Row],[Rank]]=19,12,IF(Table15678[[#This Row],[Rank]]=20,11,IF(Table15678[[#This Row],[Rank]]=21,10,IF(Table15678[[#This Row],[Rank]]=22,9,IF(Table15678[[#This Row],[Rank]]=23,8,IF(Table15678[[#This Row],[Rank]]=24,7,IF(Table15678[[#This Row],[Rank]]=25,6,IF(Table15678[[#This Row],[Rank]]=26,5,IF(Table15678[[#This Row],[Rank]]=27,4,IF(Table15678[[#This Row],[Rank]]=28,3,IF(Table15678[[#This Row],[Rank]]=29,2,IF(Table15678[[#This Row],[Rank]]=30,1,0)))))))))))))))))))))))))))))))</f>
        <v/>
      </c>
      <c r="D7" s="4" t="str">
        <f>IF(Table15678[[#This Row],[Category]]="","",IF(Table15678[[#This Row],[Category]]="M",COUNTIF($I$2:$I7,"M"),IF(Table15678[[#This Row],[Category]]="F",COUNTIF($I$2:$I7,"F"),0)))</f>
        <v/>
      </c>
      <c r="E7" s="26"/>
      <c r="F7" s="48"/>
      <c r="G7" s="28"/>
      <c r="H7" s="28"/>
      <c r="I7" s="29"/>
      <c r="J7" s="63"/>
      <c r="K7" s="63"/>
      <c r="L7" s="63"/>
      <c r="M7" s="63"/>
      <c r="N7" s="63"/>
    </row>
    <row r="8" spans="1:14" x14ac:dyDescent="0.3">
      <c r="A8" s="18">
        <f>Table15678[[#This Row],[Full Name]]</f>
        <v>0</v>
      </c>
      <c r="B8" s="20" t="str">
        <f>IF(Table15678[[#This Row],[Full Name]]="","",IF(IFERROR(IFERROR(VLOOKUP(Table15678[[#This Row],[Full Name]],'Mens League'!B:B,1,FALSE),VLOOKUP(Table15678[[#This Row],[Full Name]],'Women''s League'!B:B,1,FALSE)),"NEEDS ADDING")="NEEDS ADDING","NEEDS ADDING","OK"))</f>
        <v/>
      </c>
      <c r="C8" s="20" t="str">
        <f>IF(Table15678[[#This Row],[Position]]="","",IF(Table15678[[#This Row],[Rank]]=1,30,IF(Table15678[[#This Row],[Rank]]=2,29,IF(Table15678[[#This Row],[Rank]]=3,28,IF(Table15678[[#This Row],[Rank]]=4,27,IF(Table15678[[#This Row],[Rank]]=5,26,IF(Table15678[[#This Row],[Rank]]=6,25,IF(Table15678[[#This Row],[Rank]]=7,24,IF(Table15678[[#This Row],[Rank]]=8,23,IF(Table15678[[#This Row],[Rank]]=9,22,IF(Table15678[[#This Row],[Rank]]=10,21,IF(Table15678[[#This Row],[Rank]]=11,20,IF(Table15678[[#This Row],[Rank]]=12,19,IF(Table15678[[#This Row],[Rank]]=13,18,IF(Table15678[[#This Row],[Rank]]=14,17,IF(Table15678[[#This Row],[Rank]]=15,16,IF(Table15678[[#This Row],[Rank]]=16,15,IF(Table15678[[#This Row],[Rank]]=17,14,IF(Table15678[[#This Row],[Rank]]=18,13,IF(Table15678[[#This Row],[Rank]]=19,12,IF(Table15678[[#This Row],[Rank]]=20,11,IF(Table15678[[#This Row],[Rank]]=21,10,IF(Table15678[[#This Row],[Rank]]=22,9,IF(Table15678[[#This Row],[Rank]]=23,8,IF(Table15678[[#This Row],[Rank]]=24,7,IF(Table15678[[#This Row],[Rank]]=25,6,IF(Table15678[[#This Row],[Rank]]=26,5,IF(Table15678[[#This Row],[Rank]]=27,4,IF(Table15678[[#This Row],[Rank]]=28,3,IF(Table15678[[#This Row],[Rank]]=29,2,IF(Table15678[[#This Row],[Rank]]=30,1,0)))))))))))))))))))))))))))))))</f>
        <v/>
      </c>
      <c r="D8" s="4" t="str">
        <f>IF(Table15678[[#This Row],[Category]]="","",IF(Table15678[[#This Row],[Category]]="M",COUNTIF($I$2:$I8,"M"),IF(Table15678[[#This Row],[Category]]="F",COUNTIF($I$2:$I8,"F"),0)))</f>
        <v/>
      </c>
      <c r="E8" s="26"/>
      <c r="F8" s="48"/>
      <c r="G8" s="28"/>
      <c r="H8" s="28"/>
      <c r="I8" s="29"/>
      <c r="J8" s="63"/>
      <c r="K8" s="63"/>
      <c r="L8" s="63"/>
      <c r="M8" s="63"/>
      <c r="N8" s="63"/>
    </row>
    <row r="9" spans="1:14" x14ac:dyDescent="0.3">
      <c r="A9" s="18">
        <f>Table15678[[#This Row],[Full Name]]</f>
        <v>0</v>
      </c>
      <c r="B9" s="20" t="str">
        <f>IF(Table15678[[#This Row],[Full Name]]="","",IF(IFERROR(IFERROR(VLOOKUP(Table15678[[#This Row],[Full Name]],'Mens League'!B:B,1,FALSE),VLOOKUP(Table15678[[#This Row],[Full Name]],'Women''s League'!B:B,1,FALSE)),"NEEDS ADDING")="NEEDS ADDING","NEEDS ADDING","OK"))</f>
        <v/>
      </c>
      <c r="C9" s="20" t="str">
        <f>IF(Table15678[[#This Row],[Position]]="","",IF(Table15678[[#This Row],[Rank]]=1,30,IF(Table15678[[#This Row],[Rank]]=2,29,IF(Table15678[[#This Row],[Rank]]=3,28,IF(Table15678[[#This Row],[Rank]]=4,27,IF(Table15678[[#This Row],[Rank]]=5,26,IF(Table15678[[#This Row],[Rank]]=6,25,IF(Table15678[[#This Row],[Rank]]=7,24,IF(Table15678[[#This Row],[Rank]]=8,23,IF(Table15678[[#This Row],[Rank]]=9,22,IF(Table15678[[#This Row],[Rank]]=10,21,IF(Table15678[[#This Row],[Rank]]=11,20,IF(Table15678[[#This Row],[Rank]]=12,19,IF(Table15678[[#This Row],[Rank]]=13,18,IF(Table15678[[#This Row],[Rank]]=14,17,IF(Table15678[[#This Row],[Rank]]=15,16,IF(Table15678[[#This Row],[Rank]]=16,15,IF(Table15678[[#This Row],[Rank]]=17,14,IF(Table15678[[#This Row],[Rank]]=18,13,IF(Table15678[[#This Row],[Rank]]=19,12,IF(Table15678[[#This Row],[Rank]]=20,11,IF(Table15678[[#This Row],[Rank]]=21,10,IF(Table15678[[#This Row],[Rank]]=22,9,IF(Table15678[[#This Row],[Rank]]=23,8,IF(Table15678[[#This Row],[Rank]]=24,7,IF(Table15678[[#This Row],[Rank]]=25,6,IF(Table15678[[#This Row],[Rank]]=26,5,IF(Table15678[[#This Row],[Rank]]=27,4,IF(Table15678[[#This Row],[Rank]]=28,3,IF(Table15678[[#This Row],[Rank]]=29,2,IF(Table15678[[#This Row],[Rank]]=30,1,0)))))))))))))))))))))))))))))))</f>
        <v/>
      </c>
      <c r="D9" s="4" t="str">
        <f>IF(Table15678[[#This Row],[Category]]="","",IF(Table15678[[#This Row],[Category]]="M",COUNTIF($I$2:$I9,"M"),IF(Table15678[[#This Row],[Category]]="F",COUNTIF($I$2:$I9,"F"),0)))</f>
        <v/>
      </c>
      <c r="E9" s="26"/>
      <c r="F9" s="48"/>
      <c r="G9" s="28"/>
      <c r="H9" s="28"/>
      <c r="I9" s="29"/>
      <c r="J9" s="63"/>
      <c r="K9" s="63"/>
      <c r="L9" s="63"/>
      <c r="M9" s="63"/>
      <c r="N9" s="63"/>
    </row>
    <row r="10" spans="1:14" x14ac:dyDescent="0.3">
      <c r="A10" s="18">
        <f>Table15678[[#This Row],[Full Name]]</f>
        <v>0</v>
      </c>
      <c r="B10" s="20" t="str">
        <f>IF(Table15678[[#This Row],[Full Name]]="","",IF(IFERROR(IFERROR(VLOOKUP(Table15678[[#This Row],[Full Name]],'Mens League'!B:B,1,FALSE),VLOOKUP(Table15678[[#This Row],[Full Name]],'Women''s League'!B:B,1,FALSE)),"NEEDS ADDING")="NEEDS ADDING","NEEDS ADDING","OK"))</f>
        <v/>
      </c>
      <c r="C10" s="20" t="str">
        <f>IF(Table15678[[#This Row],[Position]]="","",IF(Table15678[[#This Row],[Rank]]=1,30,IF(Table15678[[#This Row],[Rank]]=2,29,IF(Table15678[[#This Row],[Rank]]=3,28,IF(Table15678[[#This Row],[Rank]]=4,27,IF(Table15678[[#This Row],[Rank]]=5,26,IF(Table15678[[#This Row],[Rank]]=6,25,IF(Table15678[[#This Row],[Rank]]=7,24,IF(Table15678[[#This Row],[Rank]]=8,23,IF(Table15678[[#This Row],[Rank]]=9,22,IF(Table15678[[#This Row],[Rank]]=10,21,IF(Table15678[[#This Row],[Rank]]=11,20,IF(Table15678[[#This Row],[Rank]]=12,19,IF(Table15678[[#This Row],[Rank]]=13,18,IF(Table15678[[#This Row],[Rank]]=14,17,IF(Table15678[[#This Row],[Rank]]=15,16,IF(Table15678[[#This Row],[Rank]]=16,15,IF(Table15678[[#This Row],[Rank]]=17,14,IF(Table15678[[#This Row],[Rank]]=18,13,IF(Table15678[[#This Row],[Rank]]=19,12,IF(Table15678[[#This Row],[Rank]]=20,11,IF(Table15678[[#This Row],[Rank]]=21,10,IF(Table15678[[#This Row],[Rank]]=22,9,IF(Table15678[[#This Row],[Rank]]=23,8,IF(Table15678[[#This Row],[Rank]]=24,7,IF(Table15678[[#This Row],[Rank]]=25,6,IF(Table15678[[#This Row],[Rank]]=26,5,IF(Table15678[[#This Row],[Rank]]=27,4,IF(Table15678[[#This Row],[Rank]]=28,3,IF(Table15678[[#This Row],[Rank]]=29,2,IF(Table15678[[#This Row],[Rank]]=30,1,0)))))))))))))))))))))))))))))))</f>
        <v/>
      </c>
      <c r="D10" s="4" t="str">
        <f>IF(Table15678[[#This Row],[Category]]="","",IF(Table15678[[#This Row],[Category]]="M",COUNTIF($I$2:$I10,"M"),IF(Table15678[[#This Row],[Category]]="F",COUNTIF($I$2:$I10,"F"),0)))</f>
        <v/>
      </c>
      <c r="E10" s="26"/>
      <c r="F10" s="48"/>
      <c r="G10" s="28"/>
      <c r="H10" s="28"/>
      <c r="I10" s="29"/>
      <c r="J10" s="63"/>
      <c r="K10" s="63"/>
      <c r="L10" s="63"/>
      <c r="M10" s="63"/>
      <c r="N10" s="63"/>
    </row>
    <row r="11" spans="1:14" x14ac:dyDescent="0.3">
      <c r="A11" s="18">
        <f>Table15678[[#This Row],[Full Name]]</f>
        <v>0</v>
      </c>
      <c r="B11" s="20" t="str">
        <f>IF(Table15678[[#This Row],[Full Name]]="","",IF(IFERROR(IFERROR(VLOOKUP(Table15678[[#This Row],[Full Name]],'Mens League'!B:B,1,FALSE),VLOOKUP(Table15678[[#This Row],[Full Name]],'Women''s League'!B:B,1,FALSE)),"NEEDS ADDING")="NEEDS ADDING","NEEDS ADDING","OK"))</f>
        <v/>
      </c>
      <c r="C11" s="20" t="str">
        <f>IF(Table15678[[#This Row],[Position]]="","",IF(Table15678[[#This Row],[Rank]]=1,30,IF(Table15678[[#This Row],[Rank]]=2,29,IF(Table15678[[#This Row],[Rank]]=3,28,IF(Table15678[[#This Row],[Rank]]=4,27,IF(Table15678[[#This Row],[Rank]]=5,26,IF(Table15678[[#This Row],[Rank]]=6,25,IF(Table15678[[#This Row],[Rank]]=7,24,IF(Table15678[[#This Row],[Rank]]=8,23,IF(Table15678[[#This Row],[Rank]]=9,22,IF(Table15678[[#This Row],[Rank]]=10,21,IF(Table15678[[#This Row],[Rank]]=11,20,IF(Table15678[[#This Row],[Rank]]=12,19,IF(Table15678[[#This Row],[Rank]]=13,18,IF(Table15678[[#This Row],[Rank]]=14,17,IF(Table15678[[#This Row],[Rank]]=15,16,IF(Table15678[[#This Row],[Rank]]=16,15,IF(Table15678[[#This Row],[Rank]]=17,14,IF(Table15678[[#This Row],[Rank]]=18,13,IF(Table15678[[#This Row],[Rank]]=19,12,IF(Table15678[[#This Row],[Rank]]=20,11,IF(Table15678[[#This Row],[Rank]]=21,10,IF(Table15678[[#This Row],[Rank]]=22,9,IF(Table15678[[#This Row],[Rank]]=23,8,IF(Table15678[[#This Row],[Rank]]=24,7,IF(Table15678[[#This Row],[Rank]]=25,6,IF(Table15678[[#This Row],[Rank]]=26,5,IF(Table15678[[#This Row],[Rank]]=27,4,IF(Table15678[[#This Row],[Rank]]=28,3,IF(Table15678[[#This Row],[Rank]]=29,2,IF(Table15678[[#This Row],[Rank]]=30,1,0)))))))))))))))))))))))))))))))</f>
        <v/>
      </c>
      <c r="D11" s="4" t="str">
        <f>IF(Table15678[[#This Row],[Category]]="","",IF(Table15678[[#This Row],[Category]]="M",COUNTIF($I$2:$I11,"M"),IF(Table15678[[#This Row],[Category]]="F",COUNTIF($I$2:$I11,"F"),0)))</f>
        <v/>
      </c>
      <c r="E11" s="26"/>
      <c r="F11" s="48"/>
      <c r="G11" s="28"/>
      <c r="H11" s="28"/>
      <c r="I11" s="29"/>
      <c r="J11" s="63"/>
      <c r="K11" s="63"/>
      <c r="L11" s="63"/>
      <c r="M11" s="63"/>
      <c r="N11" s="63"/>
    </row>
    <row r="12" spans="1:14" x14ac:dyDescent="0.3">
      <c r="A12" s="18">
        <f>Table15678[[#This Row],[Full Name]]</f>
        <v>0</v>
      </c>
      <c r="B12" s="20" t="str">
        <f>IF(Table15678[[#This Row],[Full Name]]="","",IF(IFERROR(IFERROR(VLOOKUP(Table15678[[#This Row],[Full Name]],'Mens League'!B:B,1,FALSE),VLOOKUP(Table15678[[#This Row],[Full Name]],'Women''s League'!B:B,1,FALSE)),"NEEDS ADDING")="NEEDS ADDING","NEEDS ADDING","OK"))</f>
        <v/>
      </c>
      <c r="C12" s="20" t="str">
        <f>IF(Table15678[[#This Row],[Position]]="","",IF(Table15678[[#This Row],[Rank]]=1,30,IF(Table15678[[#This Row],[Rank]]=2,29,IF(Table15678[[#This Row],[Rank]]=3,28,IF(Table15678[[#This Row],[Rank]]=4,27,IF(Table15678[[#This Row],[Rank]]=5,26,IF(Table15678[[#This Row],[Rank]]=6,25,IF(Table15678[[#This Row],[Rank]]=7,24,IF(Table15678[[#This Row],[Rank]]=8,23,IF(Table15678[[#This Row],[Rank]]=9,22,IF(Table15678[[#This Row],[Rank]]=10,21,IF(Table15678[[#This Row],[Rank]]=11,20,IF(Table15678[[#This Row],[Rank]]=12,19,IF(Table15678[[#This Row],[Rank]]=13,18,IF(Table15678[[#This Row],[Rank]]=14,17,IF(Table15678[[#This Row],[Rank]]=15,16,IF(Table15678[[#This Row],[Rank]]=16,15,IF(Table15678[[#This Row],[Rank]]=17,14,IF(Table15678[[#This Row],[Rank]]=18,13,IF(Table15678[[#This Row],[Rank]]=19,12,IF(Table15678[[#This Row],[Rank]]=20,11,IF(Table15678[[#This Row],[Rank]]=21,10,IF(Table15678[[#This Row],[Rank]]=22,9,IF(Table15678[[#This Row],[Rank]]=23,8,IF(Table15678[[#This Row],[Rank]]=24,7,IF(Table15678[[#This Row],[Rank]]=25,6,IF(Table15678[[#This Row],[Rank]]=26,5,IF(Table15678[[#This Row],[Rank]]=27,4,IF(Table15678[[#This Row],[Rank]]=28,3,IF(Table15678[[#This Row],[Rank]]=29,2,IF(Table15678[[#This Row],[Rank]]=30,1,0)))))))))))))))))))))))))))))))</f>
        <v/>
      </c>
      <c r="D12" s="4" t="str">
        <f>IF(Table15678[[#This Row],[Category]]="","",IF(Table15678[[#This Row],[Category]]="M",COUNTIF($I$2:$I12,"M"),IF(Table15678[[#This Row],[Category]]="F",COUNTIF($I$2:$I12,"F"),0)))</f>
        <v/>
      </c>
      <c r="E12" s="26"/>
      <c r="F12" s="48"/>
      <c r="G12" s="28"/>
      <c r="H12" s="28"/>
      <c r="I12" s="29"/>
      <c r="J12" s="63"/>
      <c r="K12" s="63"/>
      <c r="L12" s="63"/>
      <c r="M12" s="63"/>
      <c r="N12" s="63"/>
    </row>
    <row r="13" spans="1:14" x14ac:dyDescent="0.3">
      <c r="A13" s="18">
        <f>Table15678[[#This Row],[Full Name]]</f>
        <v>0</v>
      </c>
      <c r="B13" s="20" t="str">
        <f>IF(Table15678[[#This Row],[Full Name]]="","",IF(IFERROR(IFERROR(VLOOKUP(Table15678[[#This Row],[Full Name]],'Mens League'!B:B,1,FALSE),VLOOKUP(Table15678[[#This Row],[Full Name]],'Women''s League'!B:B,1,FALSE)),"NEEDS ADDING")="NEEDS ADDING","NEEDS ADDING","OK"))</f>
        <v/>
      </c>
      <c r="C13" s="20" t="str">
        <f>IF(Table15678[[#This Row],[Position]]="","",IF(Table15678[[#This Row],[Rank]]=1,30,IF(Table15678[[#This Row],[Rank]]=2,29,IF(Table15678[[#This Row],[Rank]]=3,28,IF(Table15678[[#This Row],[Rank]]=4,27,IF(Table15678[[#This Row],[Rank]]=5,26,IF(Table15678[[#This Row],[Rank]]=6,25,IF(Table15678[[#This Row],[Rank]]=7,24,IF(Table15678[[#This Row],[Rank]]=8,23,IF(Table15678[[#This Row],[Rank]]=9,22,IF(Table15678[[#This Row],[Rank]]=10,21,IF(Table15678[[#This Row],[Rank]]=11,20,IF(Table15678[[#This Row],[Rank]]=12,19,IF(Table15678[[#This Row],[Rank]]=13,18,IF(Table15678[[#This Row],[Rank]]=14,17,IF(Table15678[[#This Row],[Rank]]=15,16,IF(Table15678[[#This Row],[Rank]]=16,15,IF(Table15678[[#This Row],[Rank]]=17,14,IF(Table15678[[#This Row],[Rank]]=18,13,IF(Table15678[[#This Row],[Rank]]=19,12,IF(Table15678[[#This Row],[Rank]]=20,11,IF(Table15678[[#This Row],[Rank]]=21,10,IF(Table15678[[#This Row],[Rank]]=22,9,IF(Table15678[[#This Row],[Rank]]=23,8,IF(Table15678[[#This Row],[Rank]]=24,7,IF(Table15678[[#This Row],[Rank]]=25,6,IF(Table15678[[#This Row],[Rank]]=26,5,IF(Table15678[[#This Row],[Rank]]=27,4,IF(Table15678[[#This Row],[Rank]]=28,3,IF(Table15678[[#This Row],[Rank]]=29,2,IF(Table15678[[#This Row],[Rank]]=30,1,0)))))))))))))))))))))))))))))))</f>
        <v/>
      </c>
      <c r="D13" s="4" t="str">
        <f>IF(Table15678[[#This Row],[Category]]="","",IF(Table15678[[#This Row],[Category]]="M",COUNTIF($I$2:$I13,"M"),IF(Table15678[[#This Row],[Category]]="F",COUNTIF($I$2:$I13,"F"),0)))</f>
        <v/>
      </c>
      <c r="E13" s="26"/>
      <c r="F13" s="48"/>
      <c r="G13" s="28"/>
      <c r="H13" s="28"/>
      <c r="I13" s="29"/>
      <c r="J13" s="63"/>
      <c r="K13" s="63"/>
      <c r="L13" s="63"/>
      <c r="M13" s="63"/>
      <c r="N13" s="63"/>
    </row>
    <row r="14" spans="1:14" x14ac:dyDescent="0.3">
      <c r="A14" s="19">
        <f>Table15678[[#This Row],[Full Name]]</f>
        <v>0</v>
      </c>
      <c r="B14" s="21" t="str">
        <f>IF(Table15678[[#This Row],[Full Name]]="","",IF(IFERROR(IFERROR(VLOOKUP(Table15678[[#This Row],[Full Name]],'Mens League'!B:B,1,FALSE),VLOOKUP(Table15678[[#This Row],[Full Name]],'Women''s League'!B:B,1,FALSE)),"NEEDS ADDING")="NEEDS ADDING","NEEDS ADDING","OK"))</f>
        <v/>
      </c>
      <c r="C14" s="21" t="str">
        <f>IF(Table15678[[#This Row],[Position]]="","",IF(Table15678[[#This Row],[Rank]]=1,30,IF(Table15678[[#This Row],[Rank]]=2,29,IF(Table15678[[#This Row],[Rank]]=3,28,IF(Table15678[[#This Row],[Rank]]=4,27,IF(Table15678[[#This Row],[Rank]]=5,26,IF(Table15678[[#This Row],[Rank]]=6,25,IF(Table15678[[#This Row],[Rank]]=7,24,IF(Table15678[[#This Row],[Rank]]=8,23,IF(Table15678[[#This Row],[Rank]]=9,22,IF(Table15678[[#This Row],[Rank]]=10,21,IF(Table15678[[#This Row],[Rank]]=11,20,IF(Table15678[[#This Row],[Rank]]=12,19,IF(Table15678[[#This Row],[Rank]]=13,18,IF(Table15678[[#This Row],[Rank]]=14,17,IF(Table15678[[#This Row],[Rank]]=15,16,IF(Table15678[[#This Row],[Rank]]=16,15,IF(Table15678[[#This Row],[Rank]]=17,14,IF(Table15678[[#This Row],[Rank]]=18,13,IF(Table15678[[#This Row],[Rank]]=19,12,IF(Table15678[[#This Row],[Rank]]=20,11,IF(Table15678[[#This Row],[Rank]]=21,10,IF(Table15678[[#This Row],[Rank]]=22,9,IF(Table15678[[#This Row],[Rank]]=23,8,IF(Table15678[[#This Row],[Rank]]=24,7,IF(Table15678[[#This Row],[Rank]]=25,6,IF(Table15678[[#This Row],[Rank]]=26,5,IF(Table15678[[#This Row],[Rank]]=27,4,IF(Table15678[[#This Row],[Rank]]=28,3,IF(Table15678[[#This Row],[Rank]]=29,2,IF(Table15678[[#This Row],[Rank]]=30,1,0)))))))))))))))))))))))))))))))</f>
        <v/>
      </c>
      <c r="D14" s="4" t="str">
        <f>IF(Table15678[[#This Row],[Category]]="","",IF(Table15678[[#This Row],[Category]]="M",COUNTIF($I$2:$I14,"M"),IF(Table15678[[#This Row],[Category]]="F",COUNTIF($I$2:$I14,"F"),0)))</f>
        <v/>
      </c>
      <c r="E14" s="30"/>
      <c r="F14" s="48"/>
      <c r="G14" s="32"/>
      <c r="H14" s="32"/>
      <c r="I14" s="33"/>
      <c r="J14" s="63"/>
      <c r="K14" s="63"/>
      <c r="L14" s="63"/>
      <c r="M14" s="63"/>
      <c r="N14" s="63"/>
    </row>
    <row r="15" spans="1:14" x14ac:dyDescent="0.3">
      <c r="A15" s="19">
        <f>Table15678[[#This Row],[Full Name]]</f>
        <v>0</v>
      </c>
      <c r="B15" s="21" t="str">
        <f>IF(Table15678[[#This Row],[Full Name]]="","",IF(IFERROR(IFERROR(VLOOKUP(Table15678[[#This Row],[Full Name]],'Mens League'!B:B,1,FALSE),VLOOKUP(Table15678[[#This Row],[Full Name]],'Women''s League'!B:B,1,FALSE)),"NEEDS ADDING")="NEEDS ADDING","NEEDS ADDING","OK"))</f>
        <v/>
      </c>
      <c r="C15" s="21" t="str">
        <f>IF(Table15678[[#This Row],[Position]]="","",IF(Table15678[[#This Row],[Rank]]=1,30,IF(Table15678[[#This Row],[Rank]]=2,29,IF(Table15678[[#This Row],[Rank]]=3,28,IF(Table15678[[#This Row],[Rank]]=4,27,IF(Table15678[[#This Row],[Rank]]=5,26,IF(Table15678[[#This Row],[Rank]]=6,25,IF(Table15678[[#This Row],[Rank]]=7,24,IF(Table15678[[#This Row],[Rank]]=8,23,IF(Table15678[[#This Row],[Rank]]=9,22,IF(Table15678[[#This Row],[Rank]]=10,21,IF(Table15678[[#This Row],[Rank]]=11,20,IF(Table15678[[#This Row],[Rank]]=12,19,IF(Table15678[[#This Row],[Rank]]=13,18,IF(Table15678[[#This Row],[Rank]]=14,17,IF(Table15678[[#This Row],[Rank]]=15,16,IF(Table15678[[#This Row],[Rank]]=16,15,IF(Table15678[[#This Row],[Rank]]=17,14,IF(Table15678[[#This Row],[Rank]]=18,13,IF(Table15678[[#This Row],[Rank]]=19,12,IF(Table15678[[#This Row],[Rank]]=20,11,IF(Table15678[[#This Row],[Rank]]=21,10,IF(Table15678[[#This Row],[Rank]]=22,9,IF(Table15678[[#This Row],[Rank]]=23,8,IF(Table15678[[#This Row],[Rank]]=24,7,IF(Table15678[[#This Row],[Rank]]=25,6,IF(Table15678[[#This Row],[Rank]]=26,5,IF(Table15678[[#This Row],[Rank]]=27,4,IF(Table15678[[#This Row],[Rank]]=28,3,IF(Table15678[[#This Row],[Rank]]=29,2,IF(Table15678[[#This Row],[Rank]]=30,1,0)))))))))))))))))))))))))))))))</f>
        <v/>
      </c>
      <c r="D15" s="4" t="str">
        <f>IF(Table15678[[#This Row],[Category]]="","",IF(Table15678[[#This Row],[Category]]="M",COUNTIF($I$2:$I15,"M"),IF(Table15678[[#This Row],[Category]]="F",COUNTIF($I$2:$I15,"F"),0)))</f>
        <v/>
      </c>
      <c r="E15" s="26"/>
      <c r="F15" s="48"/>
      <c r="G15" s="28"/>
      <c r="H15" s="28"/>
      <c r="I15" s="29"/>
      <c r="J15" s="63"/>
      <c r="K15" s="63"/>
      <c r="L15" s="63"/>
      <c r="M15" s="63"/>
      <c r="N15" s="63"/>
    </row>
    <row r="16" spans="1:14" x14ac:dyDescent="0.3">
      <c r="A16" s="19">
        <f>Table15678[[#This Row],[Full Name]]</f>
        <v>0</v>
      </c>
      <c r="B16" s="21" t="str">
        <f>IF(Table15678[[#This Row],[Full Name]]="","",IF(IFERROR(IFERROR(VLOOKUP(Table15678[[#This Row],[Full Name]],'Mens League'!B:B,1,FALSE),VLOOKUP(Table15678[[#This Row],[Full Name]],'Women''s League'!B:B,1,FALSE)),"NEEDS ADDING")="NEEDS ADDING","NEEDS ADDING","OK"))</f>
        <v/>
      </c>
      <c r="C16" s="21" t="str">
        <f>IF(Table15678[[#This Row],[Position]]="","",IF(Table15678[[#This Row],[Rank]]=1,30,IF(Table15678[[#This Row],[Rank]]=2,29,IF(Table15678[[#This Row],[Rank]]=3,28,IF(Table15678[[#This Row],[Rank]]=4,27,IF(Table15678[[#This Row],[Rank]]=5,26,IF(Table15678[[#This Row],[Rank]]=6,25,IF(Table15678[[#This Row],[Rank]]=7,24,IF(Table15678[[#This Row],[Rank]]=8,23,IF(Table15678[[#This Row],[Rank]]=9,22,IF(Table15678[[#This Row],[Rank]]=10,21,IF(Table15678[[#This Row],[Rank]]=11,20,IF(Table15678[[#This Row],[Rank]]=12,19,IF(Table15678[[#This Row],[Rank]]=13,18,IF(Table15678[[#This Row],[Rank]]=14,17,IF(Table15678[[#This Row],[Rank]]=15,16,IF(Table15678[[#This Row],[Rank]]=16,15,IF(Table15678[[#This Row],[Rank]]=17,14,IF(Table15678[[#This Row],[Rank]]=18,13,IF(Table15678[[#This Row],[Rank]]=19,12,IF(Table15678[[#This Row],[Rank]]=20,11,IF(Table15678[[#This Row],[Rank]]=21,10,IF(Table15678[[#This Row],[Rank]]=22,9,IF(Table15678[[#This Row],[Rank]]=23,8,IF(Table15678[[#This Row],[Rank]]=24,7,IF(Table15678[[#This Row],[Rank]]=25,6,IF(Table15678[[#This Row],[Rank]]=26,5,IF(Table15678[[#This Row],[Rank]]=27,4,IF(Table15678[[#This Row],[Rank]]=28,3,IF(Table15678[[#This Row],[Rank]]=29,2,IF(Table15678[[#This Row],[Rank]]=30,1,0)))))))))))))))))))))))))))))))</f>
        <v/>
      </c>
      <c r="D16" s="4" t="str">
        <f>IF(Table15678[[#This Row],[Category]]="","",IF(Table15678[[#This Row],[Category]]="M",COUNTIF($I$2:$I16,"M"),IF(Table15678[[#This Row],[Category]]="F",COUNTIF($I$2:$I16,"F"),0)))</f>
        <v/>
      </c>
      <c r="E16" s="26"/>
      <c r="F16" s="48"/>
      <c r="G16" s="28"/>
      <c r="H16" s="28"/>
      <c r="I16" s="29"/>
      <c r="J16" s="63"/>
      <c r="K16" s="63"/>
      <c r="L16" s="63"/>
      <c r="M16" s="63"/>
      <c r="N16" s="63"/>
    </row>
    <row r="17" spans="1:14" x14ac:dyDescent="0.3">
      <c r="A17" s="19">
        <f>Table15678[[#This Row],[Full Name]]</f>
        <v>0</v>
      </c>
      <c r="B17" s="21" t="str">
        <f>IF(Table15678[[#This Row],[Full Name]]="","",IF(IFERROR(IFERROR(VLOOKUP(Table15678[[#This Row],[Full Name]],'Mens League'!B:B,1,FALSE),VLOOKUP(Table15678[[#This Row],[Full Name]],'Women''s League'!B:B,1,FALSE)),"NEEDS ADDING")="NEEDS ADDING","NEEDS ADDING","OK"))</f>
        <v/>
      </c>
      <c r="C17" s="21" t="str">
        <f>IF(Table15678[[#This Row],[Position]]="","",IF(Table15678[[#This Row],[Rank]]=1,30,IF(Table15678[[#This Row],[Rank]]=2,29,IF(Table15678[[#This Row],[Rank]]=3,28,IF(Table15678[[#This Row],[Rank]]=4,27,IF(Table15678[[#This Row],[Rank]]=5,26,IF(Table15678[[#This Row],[Rank]]=6,25,IF(Table15678[[#This Row],[Rank]]=7,24,IF(Table15678[[#This Row],[Rank]]=8,23,IF(Table15678[[#This Row],[Rank]]=9,22,IF(Table15678[[#This Row],[Rank]]=10,21,IF(Table15678[[#This Row],[Rank]]=11,20,IF(Table15678[[#This Row],[Rank]]=12,19,IF(Table15678[[#This Row],[Rank]]=13,18,IF(Table15678[[#This Row],[Rank]]=14,17,IF(Table15678[[#This Row],[Rank]]=15,16,IF(Table15678[[#This Row],[Rank]]=16,15,IF(Table15678[[#This Row],[Rank]]=17,14,IF(Table15678[[#This Row],[Rank]]=18,13,IF(Table15678[[#This Row],[Rank]]=19,12,IF(Table15678[[#This Row],[Rank]]=20,11,IF(Table15678[[#This Row],[Rank]]=21,10,IF(Table15678[[#This Row],[Rank]]=22,9,IF(Table15678[[#This Row],[Rank]]=23,8,IF(Table15678[[#This Row],[Rank]]=24,7,IF(Table15678[[#This Row],[Rank]]=25,6,IF(Table15678[[#This Row],[Rank]]=26,5,IF(Table15678[[#This Row],[Rank]]=27,4,IF(Table15678[[#This Row],[Rank]]=28,3,IF(Table15678[[#This Row],[Rank]]=29,2,IF(Table15678[[#This Row],[Rank]]=30,1,0)))))))))))))))))))))))))))))))</f>
        <v/>
      </c>
      <c r="D17" s="4" t="str">
        <f>IF(Table15678[[#This Row],[Category]]="","",IF(Table15678[[#This Row],[Category]]="M",COUNTIF($I$2:$I17,"M"),IF(Table15678[[#This Row],[Category]]="F",COUNTIF($I$2:$I17,"F"),0)))</f>
        <v/>
      </c>
      <c r="E17" s="26"/>
      <c r="F17" s="48"/>
      <c r="G17" s="28"/>
      <c r="H17" s="28"/>
      <c r="I17" s="29"/>
      <c r="J17" s="63"/>
      <c r="K17" s="63"/>
      <c r="L17" s="63"/>
      <c r="M17" s="63"/>
      <c r="N17" s="63"/>
    </row>
    <row r="18" spans="1:14" x14ac:dyDescent="0.3">
      <c r="A18" s="19">
        <f>Table15678[[#This Row],[Full Name]]</f>
        <v>0</v>
      </c>
      <c r="B18" s="21" t="str">
        <f>IF(Table15678[[#This Row],[Full Name]]="","",IF(IFERROR(IFERROR(VLOOKUP(Table15678[[#This Row],[Full Name]],'Mens League'!B:B,1,FALSE),VLOOKUP(Table15678[[#This Row],[Full Name]],'Women''s League'!B:B,1,FALSE)),"NEEDS ADDING")="NEEDS ADDING","NEEDS ADDING","OK"))</f>
        <v/>
      </c>
      <c r="C18" s="21" t="str">
        <f>IF(Table15678[[#This Row],[Position]]="","",IF(Table15678[[#This Row],[Rank]]=1,30,IF(Table15678[[#This Row],[Rank]]=2,29,IF(Table15678[[#This Row],[Rank]]=3,28,IF(Table15678[[#This Row],[Rank]]=4,27,IF(Table15678[[#This Row],[Rank]]=5,26,IF(Table15678[[#This Row],[Rank]]=6,25,IF(Table15678[[#This Row],[Rank]]=7,24,IF(Table15678[[#This Row],[Rank]]=8,23,IF(Table15678[[#This Row],[Rank]]=9,22,IF(Table15678[[#This Row],[Rank]]=10,21,IF(Table15678[[#This Row],[Rank]]=11,20,IF(Table15678[[#This Row],[Rank]]=12,19,IF(Table15678[[#This Row],[Rank]]=13,18,IF(Table15678[[#This Row],[Rank]]=14,17,IF(Table15678[[#This Row],[Rank]]=15,16,IF(Table15678[[#This Row],[Rank]]=16,15,IF(Table15678[[#This Row],[Rank]]=17,14,IF(Table15678[[#This Row],[Rank]]=18,13,IF(Table15678[[#This Row],[Rank]]=19,12,IF(Table15678[[#This Row],[Rank]]=20,11,IF(Table15678[[#This Row],[Rank]]=21,10,IF(Table15678[[#This Row],[Rank]]=22,9,IF(Table15678[[#This Row],[Rank]]=23,8,IF(Table15678[[#This Row],[Rank]]=24,7,IF(Table15678[[#This Row],[Rank]]=25,6,IF(Table15678[[#This Row],[Rank]]=26,5,IF(Table15678[[#This Row],[Rank]]=27,4,IF(Table15678[[#This Row],[Rank]]=28,3,IF(Table15678[[#This Row],[Rank]]=29,2,IF(Table15678[[#This Row],[Rank]]=30,1,0)))))))))))))))))))))))))))))))</f>
        <v/>
      </c>
      <c r="D18" s="4" t="str">
        <f>IF(Table15678[[#This Row],[Category]]="","",IF(Table15678[[#This Row],[Category]]="M",COUNTIF($I$2:$I18,"M"),IF(Table15678[[#This Row],[Category]]="F",COUNTIF($I$2:$I18,"F"),0)))</f>
        <v/>
      </c>
      <c r="E18" s="26"/>
      <c r="F18" s="48"/>
      <c r="G18" s="28"/>
      <c r="H18" s="28"/>
      <c r="I18" s="29"/>
      <c r="J18" s="63"/>
      <c r="K18" s="63"/>
      <c r="L18" s="63"/>
      <c r="M18" s="63"/>
      <c r="N18" s="63"/>
    </row>
    <row r="19" spans="1:14" x14ac:dyDescent="0.3">
      <c r="A19" s="19">
        <f>Table15678[[#This Row],[Full Name]]</f>
        <v>0</v>
      </c>
      <c r="B19" s="21" t="str">
        <f>IF(Table15678[[#This Row],[Full Name]]="","",IF(IFERROR(IFERROR(VLOOKUP(Table15678[[#This Row],[Full Name]],'Mens League'!B:B,1,FALSE),VLOOKUP(Table15678[[#This Row],[Full Name]],'Women''s League'!B:B,1,FALSE)),"NEEDS ADDING")="NEEDS ADDING","NEEDS ADDING","OK"))</f>
        <v/>
      </c>
      <c r="C19" s="21" t="str">
        <f>IF(Table15678[[#This Row],[Position]]="","",IF(Table15678[[#This Row],[Rank]]=1,30,IF(Table15678[[#This Row],[Rank]]=2,29,IF(Table15678[[#This Row],[Rank]]=3,28,IF(Table15678[[#This Row],[Rank]]=4,27,IF(Table15678[[#This Row],[Rank]]=5,26,IF(Table15678[[#This Row],[Rank]]=6,25,IF(Table15678[[#This Row],[Rank]]=7,24,IF(Table15678[[#This Row],[Rank]]=8,23,IF(Table15678[[#This Row],[Rank]]=9,22,IF(Table15678[[#This Row],[Rank]]=10,21,IF(Table15678[[#This Row],[Rank]]=11,20,IF(Table15678[[#This Row],[Rank]]=12,19,IF(Table15678[[#This Row],[Rank]]=13,18,IF(Table15678[[#This Row],[Rank]]=14,17,IF(Table15678[[#This Row],[Rank]]=15,16,IF(Table15678[[#This Row],[Rank]]=16,15,IF(Table15678[[#This Row],[Rank]]=17,14,IF(Table15678[[#This Row],[Rank]]=18,13,IF(Table15678[[#This Row],[Rank]]=19,12,IF(Table15678[[#This Row],[Rank]]=20,11,IF(Table15678[[#This Row],[Rank]]=21,10,IF(Table15678[[#This Row],[Rank]]=22,9,IF(Table15678[[#This Row],[Rank]]=23,8,IF(Table15678[[#This Row],[Rank]]=24,7,IF(Table15678[[#This Row],[Rank]]=25,6,IF(Table15678[[#This Row],[Rank]]=26,5,IF(Table15678[[#This Row],[Rank]]=27,4,IF(Table15678[[#This Row],[Rank]]=28,3,IF(Table15678[[#This Row],[Rank]]=29,2,IF(Table15678[[#This Row],[Rank]]=30,1,0)))))))))))))))))))))))))))))))</f>
        <v/>
      </c>
      <c r="D19" s="4" t="str">
        <f>IF(Table15678[[#This Row],[Category]]="","",IF(Table15678[[#This Row],[Category]]="M",COUNTIF($I$2:$I19,"M"),IF(Table15678[[#This Row],[Category]]="F",COUNTIF($I$2:$I19,"F"),0)))</f>
        <v/>
      </c>
      <c r="E19" s="26"/>
      <c r="F19" s="48"/>
      <c r="G19" s="28"/>
      <c r="H19" s="28"/>
      <c r="I19" s="29"/>
      <c r="J19" s="63"/>
      <c r="K19" s="63"/>
      <c r="L19" s="63"/>
      <c r="M19" s="63"/>
      <c r="N19" s="63"/>
    </row>
    <row r="20" spans="1:14" x14ac:dyDescent="0.3">
      <c r="A20" s="19">
        <f>Table15678[[#This Row],[Full Name]]</f>
        <v>0</v>
      </c>
      <c r="B20" s="21" t="str">
        <f>IF(Table15678[[#This Row],[Full Name]]="","",IF(IFERROR(IFERROR(VLOOKUP(Table15678[[#This Row],[Full Name]],'Mens League'!B:B,1,FALSE),VLOOKUP(Table15678[[#This Row],[Full Name]],'Women''s League'!B:B,1,FALSE)),"NEEDS ADDING")="NEEDS ADDING","NEEDS ADDING","OK"))</f>
        <v/>
      </c>
      <c r="C20" s="21" t="str">
        <f>IF(Table15678[[#This Row],[Position]]="","",IF(Table15678[[#This Row],[Rank]]=1,30,IF(Table15678[[#This Row],[Rank]]=2,29,IF(Table15678[[#This Row],[Rank]]=3,28,IF(Table15678[[#This Row],[Rank]]=4,27,IF(Table15678[[#This Row],[Rank]]=5,26,IF(Table15678[[#This Row],[Rank]]=6,25,IF(Table15678[[#This Row],[Rank]]=7,24,IF(Table15678[[#This Row],[Rank]]=8,23,IF(Table15678[[#This Row],[Rank]]=9,22,IF(Table15678[[#This Row],[Rank]]=10,21,IF(Table15678[[#This Row],[Rank]]=11,20,IF(Table15678[[#This Row],[Rank]]=12,19,IF(Table15678[[#This Row],[Rank]]=13,18,IF(Table15678[[#This Row],[Rank]]=14,17,IF(Table15678[[#This Row],[Rank]]=15,16,IF(Table15678[[#This Row],[Rank]]=16,15,IF(Table15678[[#This Row],[Rank]]=17,14,IF(Table15678[[#This Row],[Rank]]=18,13,IF(Table15678[[#This Row],[Rank]]=19,12,IF(Table15678[[#This Row],[Rank]]=20,11,IF(Table15678[[#This Row],[Rank]]=21,10,IF(Table15678[[#This Row],[Rank]]=22,9,IF(Table15678[[#This Row],[Rank]]=23,8,IF(Table15678[[#This Row],[Rank]]=24,7,IF(Table15678[[#This Row],[Rank]]=25,6,IF(Table15678[[#This Row],[Rank]]=26,5,IF(Table15678[[#This Row],[Rank]]=27,4,IF(Table15678[[#This Row],[Rank]]=28,3,IF(Table15678[[#This Row],[Rank]]=29,2,IF(Table15678[[#This Row],[Rank]]=30,1,0)))))))))))))))))))))))))))))))</f>
        <v/>
      </c>
      <c r="D20" s="4" t="str">
        <f>IF(Table15678[[#This Row],[Category]]="","",IF(Table15678[[#This Row],[Category]]="M",COUNTIF($I$2:$I20,"M"),IF(Table15678[[#This Row],[Category]]="F",COUNTIF($I$2:$I20,"F"),0)))</f>
        <v/>
      </c>
      <c r="E20" s="26"/>
      <c r="F20" s="48"/>
      <c r="G20" s="28"/>
      <c r="H20" s="28"/>
      <c r="I20" s="29"/>
      <c r="J20" s="63"/>
      <c r="K20" s="63"/>
      <c r="L20" s="63"/>
      <c r="M20" s="63"/>
      <c r="N20" s="63"/>
    </row>
    <row r="21" spans="1:14" x14ac:dyDescent="0.3">
      <c r="A21" s="19">
        <f>Table15678[[#This Row],[Full Name]]</f>
        <v>0</v>
      </c>
      <c r="B21" s="21" t="str">
        <f>IF(Table15678[[#This Row],[Full Name]]="","",IF(IFERROR(IFERROR(VLOOKUP(Table15678[[#This Row],[Full Name]],'Mens League'!B:B,1,FALSE),VLOOKUP(Table15678[[#This Row],[Full Name]],'Women''s League'!B:B,1,FALSE)),"NEEDS ADDING")="NEEDS ADDING","NEEDS ADDING","OK"))</f>
        <v/>
      </c>
      <c r="C21" s="21" t="str">
        <f>IF(Table15678[[#This Row],[Position]]="","",IF(Table15678[[#This Row],[Rank]]=1,30,IF(Table15678[[#This Row],[Rank]]=2,29,IF(Table15678[[#This Row],[Rank]]=3,28,IF(Table15678[[#This Row],[Rank]]=4,27,IF(Table15678[[#This Row],[Rank]]=5,26,IF(Table15678[[#This Row],[Rank]]=6,25,IF(Table15678[[#This Row],[Rank]]=7,24,IF(Table15678[[#This Row],[Rank]]=8,23,IF(Table15678[[#This Row],[Rank]]=9,22,IF(Table15678[[#This Row],[Rank]]=10,21,IF(Table15678[[#This Row],[Rank]]=11,20,IF(Table15678[[#This Row],[Rank]]=12,19,IF(Table15678[[#This Row],[Rank]]=13,18,IF(Table15678[[#This Row],[Rank]]=14,17,IF(Table15678[[#This Row],[Rank]]=15,16,IF(Table15678[[#This Row],[Rank]]=16,15,IF(Table15678[[#This Row],[Rank]]=17,14,IF(Table15678[[#This Row],[Rank]]=18,13,IF(Table15678[[#This Row],[Rank]]=19,12,IF(Table15678[[#This Row],[Rank]]=20,11,IF(Table15678[[#This Row],[Rank]]=21,10,IF(Table15678[[#This Row],[Rank]]=22,9,IF(Table15678[[#This Row],[Rank]]=23,8,IF(Table15678[[#This Row],[Rank]]=24,7,IF(Table15678[[#This Row],[Rank]]=25,6,IF(Table15678[[#This Row],[Rank]]=26,5,IF(Table15678[[#This Row],[Rank]]=27,4,IF(Table15678[[#This Row],[Rank]]=28,3,IF(Table15678[[#This Row],[Rank]]=29,2,IF(Table15678[[#This Row],[Rank]]=30,1,0)))))))))))))))))))))))))))))))</f>
        <v/>
      </c>
      <c r="D21" s="4" t="str">
        <f>IF(Table15678[[#This Row],[Category]]="","",IF(Table15678[[#This Row],[Category]]="M",COUNTIF($I$2:$I21,"M"),IF(Table15678[[#This Row],[Category]]="F",COUNTIF($I$2:$I21,"F"),0)))</f>
        <v/>
      </c>
      <c r="E21" s="26"/>
      <c r="F21" s="48"/>
      <c r="G21" s="28"/>
      <c r="H21" s="28"/>
      <c r="I21" s="29"/>
      <c r="J21" s="63"/>
      <c r="K21" s="63"/>
      <c r="L21" s="63"/>
      <c r="M21" s="63"/>
      <c r="N21" s="63"/>
    </row>
    <row r="22" spans="1:14" x14ac:dyDescent="0.3">
      <c r="A22" s="19">
        <f>Table15678[[#This Row],[Full Name]]</f>
        <v>0</v>
      </c>
      <c r="B22" s="21" t="str">
        <f>IF(Table15678[[#This Row],[Full Name]]="","",IF(IFERROR(IFERROR(VLOOKUP(Table15678[[#This Row],[Full Name]],'Mens League'!B:B,1,FALSE),VLOOKUP(Table15678[[#This Row],[Full Name]],'Women''s League'!B:B,1,FALSE)),"NEEDS ADDING")="NEEDS ADDING","NEEDS ADDING","OK"))</f>
        <v/>
      </c>
      <c r="C22" s="21" t="str">
        <f>IF(Table15678[[#This Row],[Position]]="","",IF(Table15678[[#This Row],[Rank]]=1,30,IF(Table15678[[#This Row],[Rank]]=2,29,IF(Table15678[[#This Row],[Rank]]=3,28,IF(Table15678[[#This Row],[Rank]]=4,27,IF(Table15678[[#This Row],[Rank]]=5,26,IF(Table15678[[#This Row],[Rank]]=6,25,IF(Table15678[[#This Row],[Rank]]=7,24,IF(Table15678[[#This Row],[Rank]]=8,23,IF(Table15678[[#This Row],[Rank]]=9,22,IF(Table15678[[#This Row],[Rank]]=10,21,IF(Table15678[[#This Row],[Rank]]=11,20,IF(Table15678[[#This Row],[Rank]]=12,19,IF(Table15678[[#This Row],[Rank]]=13,18,IF(Table15678[[#This Row],[Rank]]=14,17,IF(Table15678[[#This Row],[Rank]]=15,16,IF(Table15678[[#This Row],[Rank]]=16,15,IF(Table15678[[#This Row],[Rank]]=17,14,IF(Table15678[[#This Row],[Rank]]=18,13,IF(Table15678[[#This Row],[Rank]]=19,12,IF(Table15678[[#This Row],[Rank]]=20,11,IF(Table15678[[#This Row],[Rank]]=21,10,IF(Table15678[[#This Row],[Rank]]=22,9,IF(Table15678[[#This Row],[Rank]]=23,8,IF(Table15678[[#This Row],[Rank]]=24,7,IF(Table15678[[#This Row],[Rank]]=25,6,IF(Table15678[[#This Row],[Rank]]=26,5,IF(Table15678[[#This Row],[Rank]]=27,4,IF(Table15678[[#This Row],[Rank]]=28,3,IF(Table15678[[#This Row],[Rank]]=29,2,IF(Table15678[[#This Row],[Rank]]=30,1,0)))))))))))))))))))))))))))))))</f>
        <v/>
      </c>
      <c r="D22" s="4" t="str">
        <f>IF(Table15678[[#This Row],[Category]]="","",IF(Table15678[[#This Row],[Category]]="M",COUNTIF($I$2:$I22,"M"),IF(Table15678[[#This Row],[Category]]="F",COUNTIF($I$2:$I22,"F"),0)))</f>
        <v/>
      </c>
      <c r="E22" s="26"/>
      <c r="F22" s="48"/>
      <c r="G22" s="28"/>
      <c r="H22" s="28"/>
      <c r="I22" s="29"/>
      <c r="J22" s="63"/>
      <c r="K22" s="63"/>
      <c r="L22" s="63"/>
      <c r="M22" s="63"/>
      <c r="N22" s="63"/>
    </row>
    <row r="23" spans="1:14" x14ac:dyDescent="0.3">
      <c r="A23" s="19">
        <f>Table15678[[#This Row],[Full Name]]</f>
        <v>0</v>
      </c>
      <c r="B23" s="21" t="str">
        <f>IF(Table15678[[#This Row],[Full Name]]="","",IF(IFERROR(IFERROR(VLOOKUP(Table15678[[#This Row],[Full Name]],'Mens League'!B:B,1,FALSE),VLOOKUP(Table15678[[#This Row],[Full Name]],'Women''s League'!B:B,1,FALSE)),"NEEDS ADDING")="NEEDS ADDING","NEEDS ADDING","OK"))</f>
        <v/>
      </c>
      <c r="C23" s="21" t="str">
        <f>IF(Table15678[[#This Row],[Position]]="","",IF(Table15678[[#This Row],[Rank]]=1,30,IF(Table15678[[#This Row],[Rank]]=2,29,IF(Table15678[[#This Row],[Rank]]=3,28,IF(Table15678[[#This Row],[Rank]]=4,27,IF(Table15678[[#This Row],[Rank]]=5,26,IF(Table15678[[#This Row],[Rank]]=6,25,IF(Table15678[[#This Row],[Rank]]=7,24,IF(Table15678[[#This Row],[Rank]]=8,23,IF(Table15678[[#This Row],[Rank]]=9,22,IF(Table15678[[#This Row],[Rank]]=10,21,IF(Table15678[[#This Row],[Rank]]=11,20,IF(Table15678[[#This Row],[Rank]]=12,19,IF(Table15678[[#This Row],[Rank]]=13,18,IF(Table15678[[#This Row],[Rank]]=14,17,IF(Table15678[[#This Row],[Rank]]=15,16,IF(Table15678[[#This Row],[Rank]]=16,15,IF(Table15678[[#This Row],[Rank]]=17,14,IF(Table15678[[#This Row],[Rank]]=18,13,IF(Table15678[[#This Row],[Rank]]=19,12,IF(Table15678[[#This Row],[Rank]]=20,11,IF(Table15678[[#This Row],[Rank]]=21,10,IF(Table15678[[#This Row],[Rank]]=22,9,IF(Table15678[[#This Row],[Rank]]=23,8,IF(Table15678[[#This Row],[Rank]]=24,7,IF(Table15678[[#This Row],[Rank]]=25,6,IF(Table15678[[#This Row],[Rank]]=26,5,IF(Table15678[[#This Row],[Rank]]=27,4,IF(Table15678[[#This Row],[Rank]]=28,3,IF(Table15678[[#This Row],[Rank]]=29,2,IF(Table15678[[#This Row],[Rank]]=30,1,0)))))))))))))))))))))))))))))))</f>
        <v/>
      </c>
      <c r="D23" s="4" t="str">
        <f>IF(Table15678[[#This Row],[Category]]="","",IF(Table15678[[#This Row],[Category]]="M",COUNTIF($I$2:$I23,"M"),IF(Table15678[[#This Row],[Category]]="F",COUNTIF($I$2:$I23,"F"),0)))</f>
        <v/>
      </c>
      <c r="E23" s="26"/>
      <c r="F23" s="48"/>
      <c r="G23" s="28"/>
      <c r="H23" s="28"/>
      <c r="I23" s="29"/>
      <c r="J23" s="63"/>
      <c r="K23" s="63"/>
      <c r="L23" s="63"/>
      <c r="M23" s="63"/>
      <c r="N23" s="63"/>
    </row>
    <row r="24" spans="1:14" x14ac:dyDescent="0.3">
      <c r="A24" s="19">
        <f>Table15678[[#This Row],[Full Name]]</f>
        <v>0</v>
      </c>
      <c r="B24" s="21" t="str">
        <f>IF(Table15678[[#This Row],[Full Name]]="","",IF(IFERROR(IFERROR(VLOOKUP(Table15678[[#This Row],[Full Name]],'Mens League'!B:B,1,FALSE),VLOOKUP(Table15678[[#This Row],[Full Name]],'Women''s League'!B:B,1,FALSE)),"NEEDS ADDING")="NEEDS ADDING","NEEDS ADDING","OK"))</f>
        <v/>
      </c>
      <c r="C24" s="21" t="str">
        <f>IF(Table15678[[#This Row],[Position]]="","",IF(Table15678[[#This Row],[Rank]]=1,30,IF(Table15678[[#This Row],[Rank]]=2,29,IF(Table15678[[#This Row],[Rank]]=3,28,IF(Table15678[[#This Row],[Rank]]=4,27,IF(Table15678[[#This Row],[Rank]]=5,26,IF(Table15678[[#This Row],[Rank]]=6,25,IF(Table15678[[#This Row],[Rank]]=7,24,IF(Table15678[[#This Row],[Rank]]=8,23,IF(Table15678[[#This Row],[Rank]]=9,22,IF(Table15678[[#This Row],[Rank]]=10,21,IF(Table15678[[#This Row],[Rank]]=11,20,IF(Table15678[[#This Row],[Rank]]=12,19,IF(Table15678[[#This Row],[Rank]]=13,18,IF(Table15678[[#This Row],[Rank]]=14,17,IF(Table15678[[#This Row],[Rank]]=15,16,IF(Table15678[[#This Row],[Rank]]=16,15,IF(Table15678[[#This Row],[Rank]]=17,14,IF(Table15678[[#This Row],[Rank]]=18,13,IF(Table15678[[#This Row],[Rank]]=19,12,IF(Table15678[[#This Row],[Rank]]=20,11,IF(Table15678[[#This Row],[Rank]]=21,10,IF(Table15678[[#This Row],[Rank]]=22,9,IF(Table15678[[#This Row],[Rank]]=23,8,IF(Table15678[[#This Row],[Rank]]=24,7,IF(Table15678[[#This Row],[Rank]]=25,6,IF(Table15678[[#This Row],[Rank]]=26,5,IF(Table15678[[#This Row],[Rank]]=27,4,IF(Table15678[[#This Row],[Rank]]=28,3,IF(Table15678[[#This Row],[Rank]]=29,2,IF(Table15678[[#This Row],[Rank]]=30,1,0)))))))))))))))))))))))))))))))</f>
        <v/>
      </c>
      <c r="D24" s="4" t="str">
        <f>IF(Table15678[[#This Row],[Category]]="","",IF(Table15678[[#This Row],[Category]]="M",COUNTIF($I$2:$I24,"M"),IF(Table15678[[#This Row],[Category]]="F",COUNTIF($I$2:$I24,"F"),0)))</f>
        <v/>
      </c>
      <c r="E24" s="26"/>
      <c r="F24" s="48"/>
      <c r="G24" s="28"/>
      <c r="H24" s="28"/>
      <c r="I24" s="29"/>
      <c r="J24" s="63"/>
      <c r="K24" s="63"/>
      <c r="L24" s="63"/>
      <c r="M24" s="63"/>
      <c r="N24" s="63"/>
    </row>
    <row r="25" spans="1:14" x14ac:dyDescent="0.3">
      <c r="A25" s="19">
        <f>Table15678[[#This Row],[Full Name]]</f>
        <v>0</v>
      </c>
      <c r="B25" s="21" t="str">
        <f>IF(Table15678[[#This Row],[Full Name]]="","",IF(IFERROR(IFERROR(VLOOKUP(Table15678[[#This Row],[Full Name]],'Mens League'!B:B,1,FALSE),VLOOKUP(Table15678[[#This Row],[Full Name]],'Women''s League'!B:B,1,FALSE)),"NEEDS ADDING")="NEEDS ADDING","NEEDS ADDING","OK"))</f>
        <v/>
      </c>
      <c r="C25" s="21" t="str">
        <f>IF(Table15678[[#This Row],[Position]]="","",IF(Table15678[[#This Row],[Rank]]=1,30,IF(Table15678[[#This Row],[Rank]]=2,29,IF(Table15678[[#This Row],[Rank]]=3,28,IF(Table15678[[#This Row],[Rank]]=4,27,IF(Table15678[[#This Row],[Rank]]=5,26,IF(Table15678[[#This Row],[Rank]]=6,25,IF(Table15678[[#This Row],[Rank]]=7,24,IF(Table15678[[#This Row],[Rank]]=8,23,IF(Table15678[[#This Row],[Rank]]=9,22,IF(Table15678[[#This Row],[Rank]]=10,21,IF(Table15678[[#This Row],[Rank]]=11,20,IF(Table15678[[#This Row],[Rank]]=12,19,IF(Table15678[[#This Row],[Rank]]=13,18,IF(Table15678[[#This Row],[Rank]]=14,17,IF(Table15678[[#This Row],[Rank]]=15,16,IF(Table15678[[#This Row],[Rank]]=16,15,IF(Table15678[[#This Row],[Rank]]=17,14,IF(Table15678[[#This Row],[Rank]]=18,13,IF(Table15678[[#This Row],[Rank]]=19,12,IF(Table15678[[#This Row],[Rank]]=20,11,IF(Table15678[[#This Row],[Rank]]=21,10,IF(Table15678[[#This Row],[Rank]]=22,9,IF(Table15678[[#This Row],[Rank]]=23,8,IF(Table15678[[#This Row],[Rank]]=24,7,IF(Table15678[[#This Row],[Rank]]=25,6,IF(Table15678[[#This Row],[Rank]]=26,5,IF(Table15678[[#This Row],[Rank]]=27,4,IF(Table15678[[#This Row],[Rank]]=28,3,IF(Table15678[[#This Row],[Rank]]=29,2,IF(Table15678[[#This Row],[Rank]]=30,1,0)))))))))))))))))))))))))))))))</f>
        <v/>
      </c>
      <c r="D25" s="4" t="str">
        <f>IF(Table15678[[#This Row],[Category]]="","",IF(Table15678[[#This Row],[Category]]="M",COUNTIF($I$2:$I25,"M"),IF(Table15678[[#This Row],[Category]]="F",COUNTIF($I$2:$I25,"F"),0)))</f>
        <v/>
      </c>
      <c r="E25" s="26"/>
      <c r="F25" s="48"/>
      <c r="G25" s="28"/>
      <c r="H25" s="28"/>
      <c r="I25" s="29"/>
      <c r="J25" s="63"/>
      <c r="K25" s="63"/>
      <c r="L25" s="63"/>
      <c r="M25" s="63"/>
      <c r="N25" s="63"/>
    </row>
    <row r="26" spans="1:14" x14ac:dyDescent="0.3">
      <c r="A26" s="19">
        <f>Table15678[[#This Row],[Full Name]]</f>
        <v>0</v>
      </c>
      <c r="B26" s="21" t="str">
        <f>IF(Table15678[[#This Row],[Full Name]]="","",IF(IFERROR(IFERROR(VLOOKUP(Table15678[[#This Row],[Full Name]],'Mens League'!B:B,1,FALSE),VLOOKUP(Table15678[[#This Row],[Full Name]],'Women''s League'!B:B,1,FALSE)),"NEEDS ADDING")="NEEDS ADDING","NEEDS ADDING","OK"))</f>
        <v/>
      </c>
      <c r="C26" s="21" t="str">
        <f>IF(Table15678[[#This Row],[Position]]="","",IF(Table15678[[#This Row],[Rank]]=1,30,IF(Table15678[[#This Row],[Rank]]=2,29,IF(Table15678[[#This Row],[Rank]]=3,28,IF(Table15678[[#This Row],[Rank]]=4,27,IF(Table15678[[#This Row],[Rank]]=5,26,IF(Table15678[[#This Row],[Rank]]=6,25,IF(Table15678[[#This Row],[Rank]]=7,24,IF(Table15678[[#This Row],[Rank]]=8,23,IF(Table15678[[#This Row],[Rank]]=9,22,IF(Table15678[[#This Row],[Rank]]=10,21,IF(Table15678[[#This Row],[Rank]]=11,20,IF(Table15678[[#This Row],[Rank]]=12,19,IF(Table15678[[#This Row],[Rank]]=13,18,IF(Table15678[[#This Row],[Rank]]=14,17,IF(Table15678[[#This Row],[Rank]]=15,16,IF(Table15678[[#This Row],[Rank]]=16,15,IF(Table15678[[#This Row],[Rank]]=17,14,IF(Table15678[[#This Row],[Rank]]=18,13,IF(Table15678[[#This Row],[Rank]]=19,12,IF(Table15678[[#This Row],[Rank]]=20,11,IF(Table15678[[#This Row],[Rank]]=21,10,IF(Table15678[[#This Row],[Rank]]=22,9,IF(Table15678[[#This Row],[Rank]]=23,8,IF(Table15678[[#This Row],[Rank]]=24,7,IF(Table15678[[#This Row],[Rank]]=25,6,IF(Table15678[[#This Row],[Rank]]=26,5,IF(Table15678[[#This Row],[Rank]]=27,4,IF(Table15678[[#This Row],[Rank]]=28,3,IF(Table15678[[#This Row],[Rank]]=29,2,IF(Table15678[[#This Row],[Rank]]=30,1,0)))))))))))))))))))))))))))))))</f>
        <v/>
      </c>
      <c r="D26" s="4" t="str">
        <f>IF(Table15678[[#This Row],[Category]]="","",IF(Table15678[[#This Row],[Category]]="M",COUNTIF($I$2:$I26,"M"),IF(Table15678[[#This Row],[Category]]="F",COUNTIF($I$2:$I26,"F"),0)))</f>
        <v/>
      </c>
      <c r="E26" s="26"/>
      <c r="F26" s="48"/>
      <c r="G26" s="28"/>
      <c r="H26" s="28"/>
      <c r="I26" s="29"/>
      <c r="J26" s="63"/>
      <c r="K26" s="63"/>
      <c r="L26" s="63"/>
      <c r="M26" s="63"/>
      <c r="N26" s="63"/>
    </row>
    <row r="27" spans="1:14" x14ac:dyDescent="0.3">
      <c r="A27" s="19">
        <f>Table15678[[#This Row],[Full Name]]</f>
        <v>0</v>
      </c>
      <c r="B27" s="21" t="str">
        <f>IF(Table15678[[#This Row],[Full Name]]="","",IF(IFERROR(IFERROR(VLOOKUP(Table15678[[#This Row],[Full Name]],'Mens League'!B:B,1,FALSE),VLOOKUP(Table15678[[#This Row],[Full Name]],'Women''s League'!B:B,1,FALSE)),"NEEDS ADDING")="NEEDS ADDING","NEEDS ADDING","OK"))</f>
        <v/>
      </c>
      <c r="C27" s="21" t="str">
        <f>IF(Table15678[[#This Row],[Position]]="","",IF(Table15678[[#This Row],[Rank]]=1,30,IF(Table15678[[#This Row],[Rank]]=2,29,IF(Table15678[[#This Row],[Rank]]=3,28,IF(Table15678[[#This Row],[Rank]]=4,27,IF(Table15678[[#This Row],[Rank]]=5,26,IF(Table15678[[#This Row],[Rank]]=6,25,IF(Table15678[[#This Row],[Rank]]=7,24,IF(Table15678[[#This Row],[Rank]]=8,23,IF(Table15678[[#This Row],[Rank]]=9,22,IF(Table15678[[#This Row],[Rank]]=10,21,IF(Table15678[[#This Row],[Rank]]=11,20,IF(Table15678[[#This Row],[Rank]]=12,19,IF(Table15678[[#This Row],[Rank]]=13,18,IF(Table15678[[#This Row],[Rank]]=14,17,IF(Table15678[[#This Row],[Rank]]=15,16,IF(Table15678[[#This Row],[Rank]]=16,15,IF(Table15678[[#This Row],[Rank]]=17,14,IF(Table15678[[#This Row],[Rank]]=18,13,IF(Table15678[[#This Row],[Rank]]=19,12,IF(Table15678[[#This Row],[Rank]]=20,11,IF(Table15678[[#This Row],[Rank]]=21,10,IF(Table15678[[#This Row],[Rank]]=22,9,IF(Table15678[[#This Row],[Rank]]=23,8,IF(Table15678[[#This Row],[Rank]]=24,7,IF(Table15678[[#This Row],[Rank]]=25,6,IF(Table15678[[#This Row],[Rank]]=26,5,IF(Table15678[[#This Row],[Rank]]=27,4,IF(Table15678[[#This Row],[Rank]]=28,3,IF(Table15678[[#This Row],[Rank]]=29,2,IF(Table15678[[#This Row],[Rank]]=30,1,0)))))))))))))))))))))))))))))))</f>
        <v/>
      </c>
      <c r="D27" s="4" t="str">
        <f>IF(Table15678[[#This Row],[Category]]="","",IF(Table15678[[#This Row],[Category]]="M",COUNTIF($I$2:$I27,"M"),IF(Table15678[[#This Row],[Category]]="F",COUNTIF($I$2:$I27,"F"),0)))</f>
        <v/>
      </c>
      <c r="E27" s="26"/>
      <c r="F27" s="48"/>
      <c r="G27" s="28"/>
      <c r="H27" s="28"/>
      <c r="I27" s="29"/>
      <c r="J27" s="63"/>
      <c r="K27" s="63"/>
      <c r="L27" s="63"/>
      <c r="M27" s="63"/>
      <c r="N27" s="63"/>
    </row>
    <row r="28" spans="1:14" x14ac:dyDescent="0.3">
      <c r="A28" s="19">
        <f>Table15678[[#This Row],[Full Name]]</f>
        <v>0</v>
      </c>
      <c r="B28" s="21" t="str">
        <f>IF(Table15678[[#This Row],[Full Name]]="","",IF(IFERROR(IFERROR(VLOOKUP(Table15678[[#This Row],[Full Name]],'Mens League'!B:B,1,FALSE),VLOOKUP(Table15678[[#This Row],[Full Name]],'Women''s League'!B:B,1,FALSE)),"NEEDS ADDING")="NEEDS ADDING","NEEDS ADDING","OK"))</f>
        <v/>
      </c>
      <c r="C28" s="21" t="str">
        <f>IF(Table15678[[#This Row],[Position]]="","",IF(Table15678[[#This Row],[Rank]]=1,30,IF(Table15678[[#This Row],[Rank]]=2,29,IF(Table15678[[#This Row],[Rank]]=3,28,IF(Table15678[[#This Row],[Rank]]=4,27,IF(Table15678[[#This Row],[Rank]]=5,26,IF(Table15678[[#This Row],[Rank]]=6,25,IF(Table15678[[#This Row],[Rank]]=7,24,IF(Table15678[[#This Row],[Rank]]=8,23,IF(Table15678[[#This Row],[Rank]]=9,22,IF(Table15678[[#This Row],[Rank]]=10,21,IF(Table15678[[#This Row],[Rank]]=11,20,IF(Table15678[[#This Row],[Rank]]=12,19,IF(Table15678[[#This Row],[Rank]]=13,18,IF(Table15678[[#This Row],[Rank]]=14,17,IF(Table15678[[#This Row],[Rank]]=15,16,IF(Table15678[[#This Row],[Rank]]=16,15,IF(Table15678[[#This Row],[Rank]]=17,14,IF(Table15678[[#This Row],[Rank]]=18,13,IF(Table15678[[#This Row],[Rank]]=19,12,IF(Table15678[[#This Row],[Rank]]=20,11,IF(Table15678[[#This Row],[Rank]]=21,10,IF(Table15678[[#This Row],[Rank]]=22,9,IF(Table15678[[#This Row],[Rank]]=23,8,IF(Table15678[[#This Row],[Rank]]=24,7,IF(Table15678[[#This Row],[Rank]]=25,6,IF(Table15678[[#This Row],[Rank]]=26,5,IF(Table15678[[#This Row],[Rank]]=27,4,IF(Table15678[[#This Row],[Rank]]=28,3,IF(Table15678[[#This Row],[Rank]]=29,2,IF(Table15678[[#This Row],[Rank]]=30,1,0)))))))))))))))))))))))))))))))</f>
        <v/>
      </c>
      <c r="D28" s="4" t="str">
        <f>IF(Table15678[[#This Row],[Category]]="","",IF(Table15678[[#This Row],[Category]]="M",COUNTIF($I$2:$I28,"M"),IF(Table15678[[#This Row],[Category]]="F",COUNTIF($I$2:$I28,"F"),0)))</f>
        <v/>
      </c>
      <c r="E28" s="26"/>
      <c r="F28" s="48"/>
      <c r="G28" s="28"/>
      <c r="H28" s="28"/>
      <c r="I28" s="29"/>
      <c r="J28" s="63"/>
      <c r="K28" s="63"/>
      <c r="L28" s="63"/>
      <c r="M28" s="63"/>
      <c r="N28" s="63"/>
    </row>
    <row r="29" spans="1:14" x14ac:dyDescent="0.3">
      <c r="A29" s="19">
        <f>Table15678[[#This Row],[Full Name]]</f>
        <v>0</v>
      </c>
      <c r="B29" s="21" t="str">
        <f>IF(Table15678[[#This Row],[Full Name]]="","",IF(IFERROR(IFERROR(VLOOKUP(Table15678[[#This Row],[Full Name]],'Mens League'!B:B,1,FALSE),VLOOKUP(Table15678[[#This Row],[Full Name]],'Women''s League'!B:B,1,FALSE)),"NEEDS ADDING")="NEEDS ADDING","NEEDS ADDING","OK"))</f>
        <v/>
      </c>
      <c r="C29" s="21" t="str">
        <f>IF(Table15678[[#This Row],[Position]]="","",IF(Table15678[[#This Row],[Rank]]=1,30,IF(Table15678[[#This Row],[Rank]]=2,29,IF(Table15678[[#This Row],[Rank]]=3,28,IF(Table15678[[#This Row],[Rank]]=4,27,IF(Table15678[[#This Row],[Rank]]=5,26,IF(Table15678[[#This Row],[Rank]]=6,25,IF(Table15678[[#This Row],[Rank]]=7,24,IF(Table15678[[#This Row],[Rank]]=8,23,IF(Table15678[[#This Row],[Rank]]=9,22,IF(Table15678[[#This Row],[Rank]]=10,21,IF(Table15678[[#This Row],[Rank]]=11,20,IF(Table15678[[#This Row],[Rank]]=12,19,IF(Table15678[[#This Row],[Rank]]=13,18,IF(Table15678[[#This Row],[Rank]]=14,17,IF(Table15678[[#This Row],[Rank]]=15,16,IF(Table15678[[#This Row],[Rank]]=16,15,IF(Table15678[[#This Row],[Rank]]=17,14,IF(Table15678[[#This Row],[Rank]]=18,13,IF(Table15678[[#This Row],[Rank]]=19,12,IF(Table15678[[#This Row],[Rank]]=20,11,IF(Table15678[[#This Row],[Rank]]=21,10,IF(Table15678[[#This Row],[Rank]]=22,9,IF(Table15678[[#This Row],[Rank]]=23,8,IF(Table15678[[#This Row],[Rank]]=24,7,IF(Table15678[[#This Row],[Rank]]=25,6,IF(Table15678[[#This Row],[Rank]]=26,5,IF(Table15678[[#This Row],[Rank]]=27,4,IF(Table15678[[#This Row],[Rank]]=28,3,IF(Table15678[[#This Row],[Rank]]=29,2,IF(Table15678[[#This Row],[Rank]]=30,1,0)))))))))))))))))))))))))))))))</f>
        <v/>
      </c>
      <c r="D29" s="4" t="str">
        <f>IF(Table15678[[#This Row],[Category]]="","",IF(Table15678[[#This Row],[Category]]="M",COUNTIF($I$2:$I29,"M"),IF(Table15678[[#This Row],[Category]]="F",COUNTIF($I$2:$I29,"F"),0)))</f>
        <v/>
      </c>
      <c r="E29" s="26"/>
      <c r="F29" s="48"/>
      <c r="G29" s="28"/>
      <c r="H29" s="28"/>
      <c r="I29" s="29"/>
      <c r="J29" s="63"/>
      <c r="K29" s="63"/>
      <c r="L29" s="63"/>
      <c r="M29" s="63"/>
      <c r="N29" s="63"/>
    </row>
    <row r="30" spans="1:14" x14ac:dyDescent="0.3">
      <c r="A30" s="19">
        <f>Table15678[[#This Row],[Full Name]]</f>
        <v>0</v>
      </c>
      <c r="B30" s="21" t="str">
        <f>IF(Table15678[[#This Row],[Full Name]]="","",IF(IFERROR(IFERROR(VLOOKUP(Table15678[[#This Row],[Full Name]],'Mens League'!B:B,1,FALSE),VLOOKUP(Table15678[[#This Row],[Full Name]],'Women''s League'!B:B,1,FALSE)),"NEEDS ADDING")="NEEDS ADDING","NEEDS ADDING","OK"))</f>
        <v/>
      </c>
      <c r="C30" s="21" t="str">
        <f>IF(Table15678[[#This Row],[Position]]="","",IF(Table15678[[#This Row],[Rank]]=1,30,IF(Table15678[[#This Row],[Rank]]=2,29,IF(Table15678[[#This Row],[Rank]]=3,28,IF(Table15678[[#This Row],[Rank]]=4,27,IF(Table15678[[#This Row],[Rank]]=5,26,IF(Table15678[[#This Row],[Rank]]=6,25,IF(Table15678[[#This Row],[Rank]]=7,24,IF(Table15678[[#This Row],[Rank]]=8,23,IF(Table15678[[#This Row],[Rank]]=9,22,IF(Table15678[[#This Row],[Rank]]=10,21,IF(Table15678[[#This Row],[Rank]]=11,20,IF(Table15678[[#This Row],[Rank]]=12,19,IF(Table15678[[#This Row],[Rank]]=13,18,IF(Table15678[[#This Row],[Rank]]=14,17,IF(Table15678[[#This Row],[Rank]]=15,16,IF(Table15678[[#This Row],[Rank]]=16,15,IF(Table15678[[#This Row],[Rank]]=17,14,IF(Table15678[[#This Row],[Rank]]=18,13,IF(Table15678[[#This Row],[Rank]]=19,12,IF(Table15678[[#This Row],[Rank]]=20,11,IF(Table15678[[#This Row],[Rank]]=21,10,IF(Table15678[[#This Row],[Rank]]=22,9,IF(Table15678[[#This Row],[Rank]]=23,8,IF(Table15678[[#This Row],[Rank]]=24,7,IF(Table15678[[#This Row],[Rank]]=25,6,IF(Table15678[[#This Row],[Rank]]=26,5,IF(Table15678[[#This Row],[Rank]]=27,4,IF(Table15678[[#This Row],[Rank]]=28,3,IF(Table15678[[#This Row],[Rank]]=29,2,IF(Table15678[[#This Row],[Rank]]=30,1,0)))))))))))))))))))))))))))))))</f>
        <v/>
      </c>
      <c r="D30" s="4" t="str">
        <f>IF(Table15678[[#This Row],[Category]]="","",IF(Table15678[[#This Row],[Category]]="M",COUNTIF($I$2:$I30,"M"),IF(Table15678[[#This Row],[Category]]="F",COUNTIF($I$2:$I30,"F"),0)))</f>
        <v/>
      </c>
      <c r="E30" s="26"/>
      <c r="F30" s="48"/>
      <c r="G30" s="28"/>
      <c r="H30" s="28"/>
      <c r="I30" s="29"/>
      <c r="J30" s="63"/>
      <c r="K30" s="63"/>
      <c r="L30" s="63"/>
      <c r="M30" s="63"/>
      <c r="N30" s="63"/>
    </row>
    <row r="31" spans="1:14" x14ac:dyDescent="0.3">
      <c r="A31" s="19">
        <f>Table15678[[#This Row],[Full Name]]</f>
        <v>0</v>
      </c>
      <c r="B31" s="21" t="str">
        <f>IF(Table15678[[#This Row],[Full Name]]="","",IF(IFERROR(IFERROR(VLOOKUP(Table15678[[#This Row],[Full Name]],'Mens League'!B:B,1,FALSE),VLOOKUP(Table15678[[#This Row],[Full Name]],'Women''s League'!B:B,1,FALSE)),"NEEDS ADDING")="NEEDS ADDING","NEEDS ADDING","OK"))</f>
        <v/>
      </c>
      <c r="C31" s="21" t="str">
        <f>IF(Table15678[[#This Row],[Position]]="","",IF(Table15678[[#This Row],[Rank]]=1,30,IF(Table15678[[#This Row],[Rank]]=2,29,IF(Table15678[[#This Row],[Rank]]=3,28,IF(Table15678[[#This Row],[Rank]]=4,27,IF(Table15678[[#This Row],[Rank]]=5,26,IF(Table15678[[#This Row],[Rank]]=6,25,IF(Table15678[[#This Row],[Rank]]=7,24,IF(Table15678[[#This Row],[Rank]]=8,23,IF(Table15678[[#This Row],[Rank]]=9,22,IF(Table15678[[#This Row],[Rank]]=10,21,IF(Table15678[[#This Row],[Rank]]=11,20,IF(Table15678[[#This Row],[Rank]]=12,19,IF(Table15678[[#This Row],[Rank]]=13,18,IF(Table15678[[#This Row],[Rank]]=14,17,IF(Table15678[[#This Row],[Rank]]=15,16,IF(Table15678[[#This Row],[Rank]]=16,15,IF(Table15678[[#This Row],[Rank]]=17,14,IF(Table15678[[#This Row],[Rank]]=18,13,IF(Table15678[[#This Row],[Rank]]=19,12,IF(Table15678[[#This Row],[Rank]]=20,11,IF(Table15678[[#This Row],[Rank]]=21,10,IF(Table15678[[#This Row],[Rank]]=22,9,IF(Table15678[[#This Row],[Rank]]=23,8,IF(Table15678[[#This Row],[Rank]]=24,7,IF(Table15678[[#This Row],[Rank]]=25,6,IF(Table15678[[#This Row],[Rank]]=26,5,IF(Table15678[[#This Row],[Rank]]=27,4,IF(Table15678[[#This Row],[Rank]]=28,3,IF(Table15678[[#This Row],[Rank]]=29,2,IF(Table15678[[#This Row],[Rank]]=30,1,0)))))))))))))))))))))))))))))))</f>
        <v/>
      </c>
      <c r="D31" s="4" t="str">
        <f>IF(Table15678[[#This Row],[Category]]="","",IF(Table15678[[#This Row],[Category]]="M",COUNTIF($I$2:$I31,"M"),IF(Table15678[[#This Row],[Category]]="F",COUNTIF($I$2:$I31,"F"),0)))</f>
        <v/>
      </c>
      <c r="E31" s="26"/>
      <c r="F31" s="48"/>
      <c r="G31" s="28"/>
      <c r="H31" s="28"/>
      <c r="I31" s="29"/>
      <c r="J31" s="63"/>
      <c r="K31" s="63"/>
      <c r="L31" s="63"/>
      <c r="M31" s="63"/>
      <c r="N31" s="63"/>
    </row>
    <row r="32" spans="1:14" x14ac:dyDescent="0.3">
      <c r="A32" s="19">
        <f>Table15678[[#This Row],[Full Name]]</f>
        <v>0</v>
      </c>
      <c r="B32" s="21" t="str">
        <f>IF(Table15678[[#This Row],[Full Name]]="","",IF(IFERROR(IFERROR(VLOOKUP(Table15678[[#This Row],[Full Name]],'Mens League'!B:B,1,FALSE),VLOOKUP(Table15678[[#This Row],[Full Name]],'Women''s League'!B:B,1,FALSE)),"NEEDS ADDING")="NEEDS ADDING","NEEDS ADDING","OK"))</f>
        <v/>
      </c>
      <c r="C32" s="21" t="str">
        <f>IF(Table15678[[#This Row],[Position]]="","",IF(Table15678[[#This Row],[Rank]]=1,30,IF(Table15678[[#This Row],[Rank]]=2,29,IF(Table15678[[#This Row],[Rank]]=3,28,IF(Table15678[[#This Row],[Rank]]=4,27,IF(Table15678[[#This Row],[Rank]]=5,26,IF(Table15678[[#This Row],[Rank]]=6,25,IF(Table15678[[#This Row],[Rank]]=7,24,IF(Table15678[[#This Row],[Rank]]=8,23,IF(Table15678[[#This Row],[Rank]]=9,22,IF(Table15678[[#This Row],[Rank]]=10,21,IF(Table15678[[#This Row],[Rank]]=11,20,IF(Table15678[[#This Row],[Rank]]=12,19,IF(Table15678[[#This Row],[Rank]]=13,18,IF(Table15678[[#This Row],[Rank]]=14,17,IF(Table15678[[#This Row],[Rank]]=15,16,IF(Table15678[[#This Row],[Rank]]=16,15,IF(Table15678[[#This Row],[Rank]]=17,14,IF(Table15678[[#This Row],[Rank]]=18,13,IF(Table15678[[#This Row],[Rank]]=19,12,IF(Table15678[[#This Row],[Rank]]=20,11,IF(Table15678[[#This Row],[Rank]]=21,10,IF(Table15678[[#This Row],[Rank]]=22,9,IF(Table15678[[#This Row],[Rank]]=23,8,IF(Table15678[[#This Row],[Rank]]=24,7,IF(Table15678[[#This Row],[Rank]]=25,6,IF(Table15678[[#This Row],[Rank]]=26,5,IF(Table15678[[#This Row],[Rank]]=27,4,IF(Table15678[[#This Row],[Rank]]=28,3,IF(Table15678[[#This Row],[Rank]]=29,2,IF(Table15678[[#This Row],[Rank]]=30,1,0)))))))))))))))))))))))))))))))</f>
        <v/>
      </c>
      <c r="D32" s="4" t="str">
        <f>IF(Table15678[[#This Row],[Category]]="","",IF(Table15678[[#This Row],[Category]]="M",COUNTIF($I$2:$I32,"M"),IF(Table15678[[#This Row],[Category]]="F",COUNTIF($I$2:$I32,"F"),0)))</f>
        <v/>
      </c>
      <c r="E32" s="26"/>
      <c r="F32" s="48"/>
      <c r="G32" s="28"/>
      <c r="H32" s="28"/>
      <c r="I32" s="29"/>
      <c r="J32" s="63"/>
      <c r="K32" s="63"/>
      <c r="L32" s="63"/>
      <c r="M32" s="63"/>
      <c r="N32" s="63"/>
    </row>
    <row r="33" spans="1:14" x14ac:dyDescent="0.3">
      <c r="A33" s="19">
        <f>Table15678[[#This Row],[Full Name]]</f>
        <v>0</v>
      </c>
      <c r="B33" s="21" t="str">
        <f>IF(Table15678[[#This Row],[Full Name]]="","",IF(IFERROR(IFERROR(VLOOKUP(Table15678[[#This Row],[Full Name]],'Mens League'!B:B,1,FALSE),VLOOKUP(Table15678[[#This Row],[Full Name]],'Women''s League'!B:B,1,FALSE)),"NEEDS ADDING")="NEEDS ADDING","NEEDS ADDING","OK"))</f>
        <v/>
      </c>
      <c r="C33" s="21" t="str">
        <f>IF(Table15678[[#This Row],[Position]]="","",IF(Table15678[[#This Row],[Rank]]=1,30,IF(Table15678[[#This Row],[Rank]]=2,29,IF(Table15678[[#This Row],[Rank]]=3,28,IF(Table15678[[#This Row],[Rank]]=4,27,IF(Table15678[[#This Row],[Rank]]=5,26,IF(Table15678[[#This Row],[Rank]]=6,25,IF(Table15678[[#This Row],[Rank]]=7,24,IF(Table15678[[#This Row],[Rank]]=8,23,IF(Table15678[[#This Row],[Rank]]=9,22,IF(Table15678[[#This Row],[Rank]]=10,21,IF(Table15678[[#This Row],[Rank]]=11,20,IF(Table15678[[#This Row],[Rank]]=12,19,IF(Table15678[[#This Row],[Rank]]=13,18,IF(Table15678[[#This Row],[Rank]]=14,17,IF(Table15678[[#This Row],[Rank]]=15,16,IF(Table15678[[#This Row],[Rank]]=16,15,IF(Table15678[[#This Row],[Rank]]=17,14,IF(Table15678[[#This Row],[Rank]]=18,13,IF(Table15678[[#This Row],[Rank]]=19,12,IF(Table15678[[#This Row],[Rank]]=20,11,IF(Table15678[[#This Row],[Rank]]=21,10,IF(Table15678[[#This Row],[Rank]]=22,9,IF(Table15678[[#This Row],[Rank]]=23,8,IF(Table15678[[#This Row],[Rank]]=24,7,IF(Table15678[[#This Row],[Rank]]=25,6,IF(Table15678[[#This Row],[Rank]]=26,5,IF(Table15678[[#This Row],[Rank]]=27,4,IF(Table15678[[#This Row],[Rank]]=28,3,IF(Table15678[[#This Row],[Rank]]=29,2,IF(Table15678[[#This Row],[Rank]]=30,1,0)))))))))))))))))))))))))))))))</f>
        <v/>
      </c>
      <c r="D33" s="4" t="str">
        <f>IF(Table15678[[#This Row],[Category]]="","",IF(Table15678[[#This Row],[Category]]="M",COUNTIF($I$2:$I33,"M"),IF(Table15678[[#This Row],[Category]]="F",COUNTIF($I$2:$I33,"F"),0)))</f>
        <v/>
      </c>
      <c r="E33" s="26"/>
      <c r="F33" s="48"/>
      <c r="G33" s="28"/>
      <c r="H33" s="28"/>
      <c r="I33" s="29"/>
      <c r="J33" s="63"/>
      <c r="K33" s="63"/>
      <c r="L33" s="63"/>
      <c r="M33" s="63"/>
      <c r="N33" s="63"/>
    </row>
    <row r="34" spans="1:14" x14ac:dyDescent="0.3">
      <c r="A34" s="19">
        <f>Table15678[[#This Row],[Full Name]]</f>
        <v>0</v>
      </c>
      <c r="B34" s="21" t="str">
        <f>IF(Table15678[[#This Row],[Full Name]]="","",IF(IFERROR(IFERROR(VLOOKUP(Table15678[[#This Row],[Full Name]],'Mens League'!B:B,1,FALSE),VLOOKUP(Table15678[[#This Row],[Full Name]],'Women''s League'!B:B,1,FALSE)),"NEEDS ADDING")="NEEDS ADDING","NEEDS ADDING","OK"))</f>
        <v/>
      </c>
      <c r="C34" s="21" t="str">
        <f>IF(Table15678[[#This Row],[Position]]="","",IF(Table15678[[#This Row],[Rank]]=1,30,IF(Table15678[[#This Row],[Rank]]=2,29,IF(Table15678[[#This Row],[Rank]]=3,28,IF(Table15678[[#This Row],[Rank]]=4,27,IF(Table15678[[#This Row],[Rank]]=5,26,IF(Table15678[[#This Row],[Rank]]=6,25,IF(Table15678[[#This Row],[Rank]]=7,24,IF(Table15678[[#This Row],[Rank]]=8,23,IF(Table15678[[#This Row],[Rank]]=9,22,IF(Table15678[[#This Row],[Rank]]=10,21,IF(Table15678[[#This Row],[Rank]]=11,20,IF(Table15678[[#This Row],[Rank]]=12,19,IF(Table15678[[#This Row],[Rank]]=13,18,IF(Table15678[[#This Row],[Rank]]=14,17,IF(Table15678[[#This Row],[Rank]]=15,16,IF(Table15678[[#This Row],[Rank]]=16,15,IF(Table15678[[#This Row],[Rank]]=17,14,IF(Table15678[[#This Row],[Rank]]=18,13,IF(Table15678[[#This Row],[Rank]]=19,12,IF(Table15678[[#This Row],[Rank]]=20,11,IF(Table15678[[#This Row],[Rank]]=21,10,IF(Table15678[[#This Row],[Rank]]=22,9,IF(Table15678[[#This Row],[Rank]]=23,8,IF(Table15678[[#This Row],[Rank]]=24,7,IF(Table15678[[#This Row],[Rank]]=25,6,IF(Table15678[[#This Row],[Rank]]=26,5,IF(Table15678[[#This Row],[Rank]]=27,4,IF(Table15678[[#This Row],[Rank]]=28,3,IF(Table15678[[#This Row],[Rank]]=29,2,IF(Table15678[[#This Row],[Rank]]=30,1,0)))))))))))))))))))))))))))))))</f>
        <v/>
      </c>
      <c r="D34" s="4" t="str">
        <f>IF(Table15678[[#This Row],[Category]]="","",IF(Table15678[[#This Row],[Category]]="M",COUNTIF($I$2:$I34,"M"),IF(Table15678[[#This Row],[Category]]="F",COUNTIF($I$2:$I34,"F"),0)))</f>
        <v/>
      </c>
      <c r="E34" s="26"/>
      <c r="F34" s="48"/>
      <c r="G34" s="28"/>
      <c r="H34" s="28"/>
      <c r="I34" s="29"/>
      <c r="J34" s="63"/>
      <c r="K34" s="63"/>
      <c r="L34" s="63"/>
      <c r="M34" s="63"/>
      <c r="N34" s="63"/>
    </row>
    <row r="35" spans="1:14" x14ac:dyDescent="0.3">
      <c r="A35" s="19">
        <f>Table15678[[#This Row],[Full Name]]</f>
        <v>0</v>
      </c>
      <c r="B35" s="21" t="str">
        <f>IF(Table15678[[#This Row],[Full Name]]="","",IF(IFERROR(IFERROR(VLOOKUP(Table15678[[#This Row],[Full Name]],'Mens League'!B:B,1,FALSE),VLOOKUP(Table15678[[#This Row],[Full Name]],'Women''s League'!B:B,1,FALSE)),"NEEDS ADDING")="NEEDS ADDING","NEEDS ADDING","OK"))</f>
        <v/>
      </c>
      <c r="C35" s="21" t="str">
        <f>IF(Table15678[[#This Row],[Position]]="","",IF(Table15678[[#This Row],[Rank]]=1,30,IF(Table15678[[#This Row],[Rank]]=2,29,IF(Table15678[[#This Row],[Rank]]=3,28,IF(Table15678[[#This Row],[Rank]]=4,27,IF(Table15678[[#This Row],[Rank]]=5,26,IF(Table15678[[#This Row],[Rank]]=6,25,IF(Table15678[[#This Row],[Rank]]=7,24,IF(Table15678[[#This Row],[Rank]]=8,23,IF(Table15678[[#This Row],[Rank]]=9,22,IF(Table15678[[#This Row],[Rank]]=10,21,IF(Table15678[[#This Row],[Rank]]=11,20,IF(Table15678[[#This Row],[Rank]]=12,19,IF(Table15678[[#This Row],[Rank]]=13,18,IF(Table15678[[#This Row],[Rank]]=14,17,IF(Table15678[[#This Row],[Rank]]=15,16,IF(Table15678[[#This Row],[Rank]]=16,15,IF(Table15678[[#This Row],[Rank]]=17,14,IF(Table15678[[#This Row],[Rank]]=18,13,IF(Table15678[[#This Row],[Rank]]=19,12,IF(Table15678[[#This Row],[Rank]]=20,11,IF(Table15678[[#This Row],[Rank]]=21,10,IF(Table15678[[#This Row],[Rank]]=22,9,IF(Table15678[[#This Row],[Rank]]=23,8,IF(Table15678[[#This Row],[Rank]]=24,7,IF(Table15678[[#This Row],[Rank]]=25,6,IF(Table15678[[#This Row],[Rank]]=26,5,IF(Table15678[[#This Row],[Rank]]=27,4,IF(Table15678[[#This Row],[Rank]]=28,3,IF(Table15678[[#This Row],[Rank]]=29,2,IF(Table15678[[#This Row],[Rank]]=30,1,0)))))))))))))))))))))))))))))))</f>
        <v/>
      </c>
      <c r="D35" s="4" t="str">
        <f>IF(Table15678[[#This Row],[Category]]="","",IF(Table15678[[#This Row],[Category]]="M",COUNTIF($I$2:$I35,"M"),IF(Table15678[[#This Row],[Category]]="F",COUNTIF($I$2:$I35,"F"),0)))</f>
        <v/>
      </c>
      <c r="E35" s="26"/>
      <c r="F35" s="48"/>
      <c r="G35" s="28"/>
      <c r="H35" s="28"/>
      <c r="I35" s="29"/>
      <c r="J35" s="63"/>
      <c r="K35" s="63"/>
      <c r="L35" s="63"/>
      <c r="M35" s="63"/>
      <c r="N35" s="63"/>
    </row>
    <row r="36" spans="1:14" x14ac:dyDescent="0.3">
      <c r="A36" s="19">
        <f>Table15678[[#This Row],[Full Name]]</f>
        <v>0</v>
      </c>
      <c r="B36" s="21" t="str">
        <f>IF(Table15678[[#This Row],[Full Name]]="","",IF(IFERROR(IFERROR(VLOOKUP(Table15678[[#This Row],[Full Name]],'Mens League'!B:B,1,FALSE),VLOOKUP(Table15678[[#This Row],[Full Name]],'Women''s League'!B:B,1,FALSE)),"NEEDS ADDING")="NEEDS ADDING","NEEDS ADDING","OK"))</f>
        <v/>
      </c>
      <c r="C36" s="21" t="str">
        <f>IF(Table15678[[#This Row],[Position]]="","",IF(Table15678[[#This Row],[Rank]]=1,30,IF(Table15678[[#This Row],[Rank]]=2,29,IF(Table15678[[#This Row],[Rank]]=3,28,IF(Table15678[[#This Row],[Rank]]=4,27,IF(Table15678[[#This Row],[Rank]]=5,26,IF(Table15678[[#This Row],[Rank]]=6,25,IF(Table15678[[#This Row],[Rank]]=7,24,IF(Table15678[[#This Row],[Rank]]=8,23,IF(Table15678[[#This Row],[Rank]]=9,22,IF(Table15678[[#This Row],[Rank]]=10,21,IF(Table15678[[#This Row],[Rank]]=11,20,IF(Table15678[[#This Row],[Rank]]=12,19,IF(Table15678[[#This Row],[Rank]]=13,18,IF(Table15678[[#This Row],[Rank]]=14,17,IF(Table15678[[#This Row],[Rank]]=15,16,IF(Table15678[[#This Row],[Rank]]=16,15,IF(Table15678[[#This Row],[Rank]]=17,14,IF(Table15678[[#This Row],[Rank]]=18,13,IF(Table15678[[#This Row],[Rank]]=19,12,IF(Table15678[[#This Row],[Rank]]=20,11,IF(Table15678[[#This Row],[Rank]]=21,10,IF(Table15678[[#This Row],[Rank]]=22,9,IF(Table15678[[#This Row],[Rank]]=23,8,IF(Table15678[[#This Row],[Rank]]=24,7,IF(Table15678[[#This Row],[Rank]]=25,6,IF(Table15678[[#This Row],[Rank]]=26,5,IF(Table15678[[#This Row],[Rank]]=27,4,IF(Table15678[[#This Row],[Rank]]=28,3,IF(Table15678[[#This Row],[Rank]]=29,2,IF(Table15678[[#This Row],[Rank]]=30,1,0)))))))))))))))))))))))))))))))</f>
        <v/>
      </c>
      <c r="D36" s="4" t="str">
        <f>IF(Table15678[[#This Row],[Category]]="","",IF(Table15678[[#This Row],[Category]]="M",COUNTIF($I$2:$I36,"M"),IF(Table15678[[#This Row],[Category]]="F",COUNTIF($I$2:$I36,"F"),0)))</f>
        <v/>
      </c>
      <c r="E36" s="26"/>
      <c r="F36" s="48"/>
      <c r="G36" s="28"/>
      <c r="H36" s="28"/>
      <c r="I36" s="29"/>
      <c r="J36" s="63"/>
      <c r="K36" s="63"/>
      <c r="L36" s="63"/>
      <c r="M36" s="63"/>
      <c r="N36" s="63"/>
    </row>
    <row r="37" spans="1:14" x14ac:dyDescent="0.3">
      <c r="A37" s="19">
        <f>Table15678[[#This Row],[Full Name]]</f>
        <v>0</v>
      </c>
      <c r="B37" s="21" t="str">
        <f>IF(Table15678[[#This Row],[Full Name]]="","",IF(IFERROR(IFERROR(VLOOKUP(Table15678[[#This Row],[Full Name]],'Mens League'!B:B,1,FALSE),VLOOKUP(Table15678[[#This Row],[Full Name]],'Women''s League'!B:B,1,FALSE)),"NEEDS ADDING")="NEEDS ADDING","NEEDS ADDING","OK"))</f>
        <v/>
      </c>
      <c r="C37" s="21" t="str">
        <f>IF(Table15678[[#This Row],[Position]]="","",IF(Table15678[[#This Row],[Rank]]=1,30,IF(Table15678[[#This Row],[Rank]]=2,29,IF(Table15678[[#This Row],[Rank]]=3,28,IF(Table15678[[#This Row],[Rank]]=4,27,IF(Table15678[[#This Row],[Rank]]=5,26,IF(Table15678[[#This Row],[Rank]]=6,25,IF(Table15678[[#This Row],[Rank]]=7,24,IF(Table15678[[#This Row],[Rank]]=8,23,IF(Table15678[[#This Row],[Rank]]=9,22,IF(Table15678[[#This Row],[Rank]]=10,21,IF(Table15678[[#This Row],[Rank]]=11,20,IF(Table15678[[#This Row],[Rank]]=12,19,IF(Table15678[[#This Row],[Rank]]=13,18,IF(Table15678[[#This Row],[Rank]]=14,17,IF(Table15678[[#This Row],[Rank]]=15,16,IF(Table15678[[#This Row],[Rank]]=16,15,IF(Table15678[[#This Row],[Rank]]=17,14,IF(Table15678[[#This Row],[Rank]]=18,13,IF(Table15678[[#This Row],[Rank]]=19,12,IF(Table15678[[#This Row],[Rank]]=20,11,IF(Table15678[[#This Row],[Rank]]=21,10,IF(Table15678[[#This Row],[Rank]]=22,9,IF(Table15678[[#This Row],[Rank]]=23,8,IF(Table15678[[#This Row],[Rank]]=24,7,IF(Table15678[[#This Row],[Rank]]=25,6,IF(Table15678[[#This Row],[Rank]]=26,5,IF(Table15678[[#This Row],[Rank]]=27,4,IF(Table15678[[#This Row],[Rank]]=28,3,IF(Table15678[[#This Row],[Rank]]=29,2,IF(Table15678[[#This Row],[Rank]]=30,1,0)))))))))))))))))))))))))))))))</f>
        <v/>
      </c>
      <c r="D37" s="4" t="str">
        <f>IF(Table15678[[#This Row],[Category]]="","",IF(Table15678[[#This Row],[Category]]="M",COUNTIF($I$2:$I37,"M"),IF(Table15678[[#This Row],[Category]]="F",COUNTIF($I$2:$I37,"F"),0)))</f>
        <v/>
      </c>
      <c r="E37" s="26"/>
      <c r="F37" s="48"/>
      <c r="G37" s="28"/>
      <c r="H37" s="28"/>
      <c r="I37" s="29"/>
      <c r="J37" s="63"/>
      <c r="K37" s="63"/>
      <c r="L37" s="63"/>
      <c r="M37" s="63"/>
      <c r="N37" s="63"/>
    </row>
    <row r="38" spans="1:14" x14ac:dyDescent="0.3">
      <c r="A38" s="19">
        <f>Table15678[[#This Row],[Full Name]]</f>
        <v>0</v>
      </c>
      <c r="B38" s="21" t="str">
        <f>IF(Table15678[[#This Row],[Full Name]]="","",IF(IFERROR(IFERROR(VLOOKUP(Table15678[[#This Row],[Full Name]],'Mens League'!B:B,1,FALSE),VLOOKUP(Table15678[[#This Row],[Full Name]],'Women''s League'!B:B,1,FALSE)),"NEEDS ADDING")="NEEDS ADDING","NEEDS ADDING","OK"))</f>
        <v/>
      </c>
      <c r="C38" s="21" t="str">
        <f>IF(Table15678[[#This Row],[Position]]="","",IF(Table15678[[#This Row],[Rank]]=1,30,IF(Table15678[[#This Row],[Rank]]=2,29,IF(Table15678[[#This Row],[Rank]]=3,28,IF(Table15678[[#This Row],[Rank]]=4,27,IF(Table15678[[#This Row],[Rank]]=5,26,IF(Table15678[[#This Row],[Rank]]=6,25,IF(Table15678[[#This Row],[Rank]]=7,24,IF(Table15678[[#This Row],[Rank]]=8,23,IF(Table15678[[#This Row],[Rank]]=9,22,IF(Table15678[[#This Row],[Rank]]=10,21,IF(Table15678[[#This Row],[Rank]]=11,20,IF(Table15678[[#This Row],[Rank]]=12,19,IF(Table15678[[#This Row],[Rank]]=13,18,IF(Table15678[[#This Row],[Rank]]=14,17,IF(Table15678[[#This Row],[Rank]]=15,16,IF(Table15678[[#This Row],[Rank]]=16,15,IF(Table15678[[#This Row],[Rank]]=17,14,IF(Table15678[[#This Row],[Rank]]=18,13,IF(Table15678[[#This Row],[Rank]]=19,12,IF(Table15678[[#This Row],[Rank]]=20,11,IF(Table15678[[#This Row],[Rank]]=21,10,IF(Table15678[[#This Row],[Rank]]=22,9,IF(Table15678[[#This Row],[Rank]]=23,8,IF(Table15678[[#This Row],[Rank]]=24,7,IF(Table15678[[#This Row],[Rank]]=25,6,IF(Table15678[[#This Row],[Rank]]=26,5,IF(Table15678[[#This Row],[Rank]]=27,4,IF(Table15678[[#This Row],[Rank]]=28,3,IF(Table15678[[#This Row],[Rank]]=29,2,IF(Table15678[[#This Row],[Rank]]=30,1,0)))))))))))))))))))))))))))))))</f>
        <v/>
      </c>
      <c r="D38" s="4" t="str">
        <f>IF(Table15678[[#This Row],[Category]]="","",IF(Table15678[[#This Row],[Category]]="M",COUNTIF($I$2:$I38,"M"),IF(Table15678[[#This Row],[Category]]="F",COUNTIF($I$2:$I38,"F"),0)))</f>
        <v/>
      </c>
      <c r="E38" s="26"/>
      <c r="F38" s="48"/>
      <c r="G38" s="28"/>
      <c r="H38" s="28"/>
      <c r="I38" s="29"/>
      <c r="J38" s="63"/>
      <c r="K38" s="63"/>
      <c r="L38" s="63"/>
      <c r="M38" s="63"/>
      <c r="N38" s="63"/>
    </row>
    <row r="39" spans="1:14" x14ac:dyDescent="0.3">
      <c r="A39" s="19">
        <f>Table15678[[#This Row],[Full Name]]</f>
        <v>0</v>
      </c>
      <c r="B39" s="21" t="str">
        <f>IF(Table15678[[#This Row],[Full Name]]="","",IF(IFERROR(IFERROR(VLOOKUP(Table15678[[#This Row],[Full Name]],'Mens League'!B:B,1,FALSE),VLOOKUP(Table15678[[#This Row],[Full Name]],'Women''s League'!B:B,1,FALSE)),"NEEDS ADDING")="NEEDS ADDING","NEEDS ADDING","OK"))</f>
        <v/>
      </c>
      <c r="C39" s="21" t="str">
        <f>IF(Table15678[[#This Row],[Position]]="","",IF(Table15678[[#This Row],[Rank]]=1,30,IF(Table15678[[#This Row],[Rank]]=2,29,IF(Table15678[[#This Row],[Rank]]=3,28,IF(Table15678[[#This Row],[Rank]]=4,27,IF(Table15678[[#This Row],[Rank]]=5,26,IF(Table15678[[#This Row],[Rank]]=6,25,IF(Table15678[[#This Row],[Rank]]=7,24,IF(Table15678[[#This Row],[Rank]]=8,23,IF(Table15678[[#This Row],[Rank]]=9,22,IF(Table15678[[#This Row],[Rank]]=10,21,IF(Table15678[[#This Row],[Rank]]=11,20,IF(Table15678[[#This Row],[Rank]]=12,19,IF(Table15678[[#This Row],[Rank]]=13,18,IF(Table15678[[#This Row],[Rank]]=14,17,IF(Table15678[[#This Row],[Rank]]=15,16,IF(Table15678[[#This Row],[Rank]]=16,15,IF(Table15678[[#This Row],[Rank]]=17,14,IF(Table15678[[#This Row],[Rank]]=18,13,IF(Table15678[[#This Row],[Rank]]=19,12,IF(Table15678[[#This Row],[Rank]]=20,11,IF(Table15678[[#This Row],[Rank]]=21,10,IF(Table15678[[#This Row],[Rank]]=22,9,IF(Table15678[[#This Row],[Rank]]=23,8,IF(Table15678[[#This Row],[Rank]]=24,7,IF(Table15678[[#This Row],[Rank]]=25,6,IF(Table15678[[#This Row],[Rank]]=26,5,IF(Table15678[[#This Row],[Rank]]=27,4,IF(Table15678[[#This Row],[Rank]]=28,3,IF(Table15678[[#This Row],[Rank]]=29,2,IF(Table15678[[#This Row],[Rank]]=30,1,0)))))))))))))))))))))))))))))))</f>
        <v/>
      </c>
      <c r="D39" s="4" t="str">
        <f>IF(Table15678[[#This Row],[Category]]="","",IF(Table15678[[#This Row],[Category]]="M",COUNTIF($I$2:$I39,"M"),IF(Table15678[[#This Row],[Category]]="F",COUNTIF($I$2:$I39,"F"),0)))</f>
        <v/>
      </c>
      <c r="E39" s="26"/>
      <c r="F39" s="48"/>
      <c r="G39" s="28"/>
      <c r="H39" s="28"/>
      <c r="I39" s="29"/>
      <c r="J39" s="63"/>
      <c r="K39" s="63"/>
      <c r="L39" s="63"/>
      <c r="M39" s="63"/>
      <c r="N39" s="63"/>
    </row>
    <row r="40" spans="1:14" x14ac:dyDescent="0.3">
      <c r="A40" s="19">
        <f>Table15678[[#This Row],[Full Name]]</f>
        <v>0</v>
      </c>
      <c r="B40" s="21" t="str">
        <f>IF(Table15678[[#This Row],[Full Name]]="","",IF(IFERROR(IFERROR(VLOOKUP(Table15678[[#This Row],[Full Name]],'Mens League'!B:B,1,FALSE),VLOOKUP(Table15678[[#This Row],[Full Name]],'Women''s League'!B:B,1,FALSE)),"NEEDS ADDING")="NEEDS ADDING","NEEDS ADDING","OK"))</f>
        <v/>
      </c>
      <c r="C40" s="21" t="str">
        <f>IF(Table15678[[#This Row],[Position]]="","",IF(Table15678[[#This Row],[Rank]]=1,30,IF(Table15678[[#This Row],[Rank]]=2,29,IF(Table15678[[#This Row],[Rank]]=3,28,IF(Table15678[[#This Row],[Rank]]=4,27,IF(Table15678[[#This Row],[Rank]]=5,26,IF(Table15678[[#This Row],[Rank]]=6,25,IF(Table15678[[#This Row],[Rank]]=7,24,IF(Table15678[[#This Row],[Rank]]=8,23,IF(Table15678[[#This Row],[Rank]]=9,22,IF(Table15678[[#This Row],[Rank]]=10,21,IF(Table15678[[#This Row],[Rank]]=11,20,IF(Table15678[[#This Row],[Rank]]=12,19,IF(Table15678[[#This Row],[Rank]]=13,18,IF(Table15678[[#This Row],[Rank]]=14,17,IF(Table15678[[#This Row],[Rank]]=15,16,IF(Table15678[[#This Row],[Rank]]=16,15,IF(Table15678[[#This Row],[Rank]]=17,14,IF(Table15678[[#This Row],[Rank]]=18,13,IF(Table15678[[#This Row],[Rank]]=19,12,IF(Table15678[[#This Row],[Rank]]=20,11,IF(Table15678[[#This Row],[Rank]]=21,10,IF(Table15678[[#This Row],[Rank]]=22,9,IF(Table15678[[#This Row],[Rank]]=23,8,IF(Table15678[[#This Row],[Rank]]=24,7,IF(Table15678[[#This Row],[Rank]]=25,6,IF(Table15678[[#This Row],[Rank]]=26,5,IF(Table15678[[#This Row],[Rank]]=27,4,IF(Table15678[[#This Row],[Rank]]=28,3,IF(Table15678[[#This Row],[Rank]]=29,2,IF(Table15678[[#This Row],[Rank]]=30,1,0)))))))))))))))))))))))))))))))</f>
        <v/>
      </c>
      <c r="D40" s="4" t="str">
        <f>IF(Table15678[[#This Row],[Category]]="","",IF(Table15678[[#This Row],[Category]]="M",COUNTIF($I$2:$I40,"M"),IF(Table15678[[#This Row],[Category]]="F",COUNTIF($I$2:$I40,"F"),0)))</f>
        <v/>
      </c>
      <c r="E40" s="26"/>
      <c r="F40" s="48"/>
      <c r="G40" s="28"/>
      <c r="H40" s="28"/>
      <c r="I40" s="29"/>
      <c r="J40" s="63"/>
      <c r="K40" s="63"/>
      <c r="L40" s="63"/>
      <c r="M40" s="63"/>
      <c r="N40" s="63"/>
    </row>
    <row r="41" spans="1:14" x14ac:dyDescent="0.3">
      <c r="A41" s="19">
        <f>Table15678[[#This Row],[Full Name]]</f>
        <v>0</v>
      </c>
      <c r="B41" s="21" t="str">
        <f>IF(Table15678[[#This Row],[Full Name]]="","",IF(IFERROR(IFERROR(VLOOKUP(Table15678[[#This Row],[Full Name]],'Mens League'!B:B,1,FALSE),VLOOKUP(Table15678[[#This Row],[Full Name]],'Women''s League'!B:B,1,FALSE)),"NEEDS ADDING")="NEEDS ADDING","NEEDS ADDING","OK"))</f>
        <v/>
      </c>
      <c r="C41" s="21" t="str">
        <f>IF(Table15678[[#This Row],[Position]]="","",IF(Table15678[[#This Row],[Rank]]=1,30,IF(Table15678[[#This Row],[Rank]]=2,29,IF(Table15678[[#This Row],[Rank]]=3,28,IF(Table15678[[#This Row],[Rank]]=4,27,IF(Table15678[[#This Row],[Rank]]=5,26,IF(Table15678[[#This Row],[Rank]]=6,25,IF(Table15678[[#This Row],[Rank]]=7,24,IF(Table15678[[#This Row],[Rank]]=8,23,IF(Table15678[[#This Row],[Rank]]=9,22,IF(Table15678[[#This Row],[Rank]]=10,21,IF(Table15678[[#This Row],[Rank]]=11,20,IF(Table15678[[#This Row],[Rank]]=12,19,IF(Table15678[[#This Row],[Rank]]=13,18,IF(Table15678[[#This Row],[Rank]]=14,17,IF(Table15678[[#This Row],[Rank]]=15,16,IF(Table15678[[#This Row],[Rank]]=16,15,IF(Table15678[[#This Row],[Rank]]=17,14,IF(Table15678[[#This Row],[Rank]]=18,13,IF(Table15678[[#This Row],[Rank]]=19,12,IF(Table15678[[#This Row],[Rank]]=20,11,IF(Table15678[[#This Row],[Rank]]=21,10,IF(Table15678[[#This Row],[Rank]]=22,9,IF(Table15678[[#This Row],[Rank]]=23,8,IF(Table15678[[#This Row],[Rank]]=24,7,IF(Table15678[[#This Row],[Rank]]=25,6,IF(Table15678[[#This Row],[Rank]]=26,5,IF(Table15678[[#This Row],[Rank]]=27,4,IF(Table15678[[#This Row],[Rank]]=28,3,IF(Table15678[[#This Row],[Rank]]=29,2,IF(Table15678[[#This Row],[Rank]]=30,1,0)))))))))))))))))))))))))))))))</f>
        <v/>
      </c>
      <c r="D41" s="4" t="str">
        <f>IF(Table15678[[#This Row],[Category]]="","",IF(Table15678[[#This Row],[Category]]="M",COUNTIF($I$2:$I41,"M"),IF(Table15678[[#This Row],[Category]]="F",COUNTIF($I$2:$I41,"F"),0)))</f>
        <v/>
      </c>
      <c r="E41" s="26"/>
      <c r="F41" s="48"/>
      <c r="G41" s="28"/>
      <c r="H41" s="28"/>
      <c r="I41" s="29"/>
      <c r="J41" s="63"/>
      <c r="K41" s="63"/>
      <c r="L41" s="63"/>
      <c r="M41" s="63"/>
      <c r="N41" s="63"/>
    </row>
    <row r="42" spans="1:14" x14ac:dyDescent="0.3">
      <c r="A42" s="19">
        <f>Table15678[[#This Row],[Full Name]]</f>
        <v>0</v>
      </c>
      <c r="B42" s="21" t="str">
        <f>IF(Table15678[[#This Row],[Full Name]]="","",IF(IFERROR(IFERROR(VLOOKUP(Table15678[[#This Row],[Full Name]],'Mens League'!B:B,1,FALSE),VLOOKUP(Table15678[[#This Row],[Full Name]],'Women''s League'!B:B,1,FALSE)),"NEEDS ADDING")="NEEDS ADDING","NEEDS ADDING","OK"))</f>
        <v/>
      </c>
      <c r="C42" s="21" t="str">
        <f>IF(Table15678[[#This Row],[Position]]="","",IF(Table15678[[#This Row],[Rank]]=1,30,IF(Table15678[[#This Row],[Rank]]=2,29,IF(Table15678[[#This Row],[Rank]]=3,28,IF(Table15678[[#This Row],[Rank]]=4,27,IF(Table15678[[#This Row],[Rank]]=5,26,IF(Table15678[[#This Row],[Rank]]=6,25,IF(Table15678[[#This Row],[Rank]]=7,24,IF(Table15678[[#This Row],[Rank]]=8,23,IF(Table15678[[#This Row],[Rank]]=9,22,IF(Table15678[[#This Row],[Rank]]=10,21,IF(Table15678[[#This Row],[Rank]]=11,20,IF(Table15678[[#This Row],[Rank]]=12,19,IF(Table15678[[#This Row],[Rank]]=13,18,IF(Table15678[[#This Row],[Rank]]=14,17,IF(Table15678[[#This Row],[Rank]]=15,16,IF(Table15678[[#This Row],[Rank]]=16,15,IF(Table15678[[#This Row],[Rank]]=17,14,IF(Table15678[[#This Row],[Rank]]=18,13,IF(Table15678[[#This Row],[Rank]]=19,12,IF(Table15678[[#This Row],[Rank]]=20,11,IF(Table15678[[#This Row],[Rank]]=21,10,IF(Table15678[[#This Row],[Rank]]=22,9,IF(Table15678[[#This Row],[Rank]]=23,8,IF(Table15678[[#This Row],[Rank]]=24,7,IF(Table15678[[#This Row],[Rank]]=25,6,IF(Table15678[[#This Row],[Rank]]=26,5,IF(Table15678[[#This Row],[Rank]]=27,4,IF(Table15678[[#This Row],[Rank]]=28,3,IF(Table15678[[#This Row],[Rank]]=29,2,IF(Table15678[[#This Row],[Rank]]=30,1,0)))))))))))))))))))))))))))))))</f>
        <v/>
      </c>
      <c r="D42" s="4" t="str">
        <f>IF(Table15678[[#This Row],[Category]]="","",IF(Table15678[[#This Row],[Category]]="M",COUNTIF($I$2:$I42,"M"),IF(Table15678[[#This Row],[Category]]="F",COUNTIF($I$2:$I42,"F"),0)))</f>
        <v/>
      </c>
      <c r="E42" s="26"/>
      <c r="F42" s="48"/>
      <c r="G42" s="28"/>
      <c r="H42" s="28"/>
      <c r="I42" s="29"/>
      <c r="J42" s="63"/>
      <c r="K42" s="63"/>
      <c r="L42" s="63"/>
      <c r="M42" s="63"/>
      <c r="N42" s="63"/>
    </row>
    <row r="43" spans="1:14" x14ac:dyDescent="0.3">
      <c r="A43" s="19">
        <f>Table15678[[#This Row],[Full Name]]</f>
        <v>0</v>
      </c>
      <c r="B43" s="21" t="str">
        <f>IF(Table15678[[#This Row],[Full Name]]="","",IF(IFERROR(IFERROR(VLOOKUP(Table15678[[#This Row],[Full Name]],'Mens League'!B:B,1,FALSE),VLOOKUP(Table15678[[#This Row],[Full Name]],'Women''s League'!B:B,1,FALSE)),"NEEDS ADDING")="NEEDS ADDING","NEEDS ADDING","OK"))</f>
        <v/>
      </c>
      <c r="C43" s="21" t="str">
        <f>IF(Table15678[[#This Row],[Position]]="","",IF(Table15678[[#This Row],[Rank]]=1,30,IF(Table15678[[#This Row],[Rank]]=2,29,IF(Table15678[[#This Row],[Rank]]=3,28,IF(Table15678[[#This Row],[Rank]]=4,27,IF(Table15678[[#This Row],[Rank]]=5,26,IF(Table15678[[#This Row],[Rank]]=6,25,IF(Table15678[[#This Row],[Rank]]=7,24,IF(Table15678[[#This Row],[Rank]]=8,23,IF(Table15678[[#This Row],[Rank]]=9,22,IF(Table15678[[#This Row],[Rank]]=10,21,IF(Table15678[[#This Row],[Rank]]=11,20,IF(Table15678[[#This Row],[Rank]]=12,19,IF(Table15678[[#This Row],[Rank]]=13,18,IF(Table15678[[#This Row],[Rank]]=14,17,IF(Table15678[[#This Row],[Rank]]=15,16,IF(Table15678[[#This Row],[Rank]]=16,15,IF(Table15678[[#This Row],[Rank]]=17,14,IF(Table15678[[#This Row],[Rank]]=18,13,IF(Table15678[[#This Row],[Rank]]=19,12,IF(Table15678[[#This Row],[Rank]]=20,11,IF(Table15678[[#This Row],[Rank]]=21,10,IF(Table15678[[#This Row],[Rank]]=22,9,IF(Table15678[[#This Row],[Rank]]=23,8,IF(Table15678[[#This Row],[Rank]]=24,7,IF(Table15678[[#This Row],[Rank]]=25,6,IF(Table15678[[#This Row],[Rank]]=26,5,IF(Table15678[[#This Row],[Rank]]=27,4,IF(Table15678[[#This Row],[Rank]]=28,3,IF(Table15678[[#This Row],[Rank]]=29,2,IF(Table15678[[#This Row],[Rank]]=30,1,0)))))))))))))))))))))))))))))))</f>
        <v/>
      </c>
      <c r="D43" s="4" t="str">
        <f>IF(Table15678[[#This Row],[Category]]="","",IF(Table15678[[#This Row],[Category]]="M",COUNTIF($I$2:$I43,"M"),IF(Table15678[[#This Row],[Category]]="F",COUNTIF($I$2:$I43,"F"),0)))</f>
        <v/>
      </c>
      <c r="E43" s="26"/>
      <c r="F43" s="48"/>
      <c r="G43" s="28"/>
      <c r="H43" s="28"/>
      <c r="I43" s="29"/>
      <c r="J43" s="63"/>
      <c r="K43" s="63"/>
      <c r="L43" s="63"/>
      <c r="M43" s="63"/>
      <c r="N43" s="63"/>
    </row>
    <row r="44" spans="1:14" x14ac:dyDescent="0.3">
      <c r="A44" s="19">
        <f>Table15678[[#This Row],[Full Name]]</f>
        <v>0</v>
      </c>
      <c r="B44" s="21" t="str">
        <f>IF(Table15678[[#This Row],[Full Name]]="","",IF(IFERROR(IFERROR(VLOOKUP(Table15678[[#This Row],[Full Name]],'Mens League'!B:B,1,FALSE),VLOOKUP(Table15678[[#This Row],[Full Name]],'Women''s League'!B:B,1,FALSE)),"NEEDS ADDING")="NEEDS ADDING","NEEDS ADDING","OK"))</f>
        <v/>
      </c>
      <c r="C44" s="21" t="str">
        <f>IF(Table15678[[#This Row],[Position]]="","",IF(Table15678[[#This Row],[Rank]]=1,30,IF(Table15678[[#This Row],[Rank]]=2,29,IF(Table15678[[#This Row],[Rank]]=3,28,IF(Table15678[[#This Row],[Rank]]=4,27,IF(Table15678[[#This Row],[Rank]]=5,26,IF(Table15678[[#This Row],[Rank]]=6,25,IF(Table15678[[#This Row],[Rank]]=7,24,IF(Table15678[[#This Row],[Rank]]=8,23,IF(Table15678[[#This Row],[Rank]]=9,22,IF(Table15678[[#This Row],[Rank]]=10,21,IF(Table15678[[#This Row],[Rank]]=11,20,IF(Table15678[[#This Row],[Rank]]=12,19,IF(Table15678[[#This Row],[Rank]]=13,18,IF(Table15678[[#This Row],[Rank]]=14,17,IF(Table15678[[#This Row],[Rank]]=15,16,IF(Table15678[[#This Row],[Rank]]=16,15,IF(Table15678[[#This Row],[Rank]]=17,14,IF(Table15678[[#This Row],[Rank]]=18,13,IF(Table15678[[#This Row],[Rank]]=19,12,IF(Table15678[[#This Row],[Rank]]=20,11,IF(Table15678[[#This Row],[Rank]]=21,10,IF(Table15678[[#This Row],[Rank]]=22,9,IF(Table15678[[#This Row],[Rank]]=23,8,IF(Table15678[[#This Row],[Rank]]=24,7,IF(Table15678[[#This Row],[Rank]]=25,6,IF(Table15678[[#This Row],[Rank]]=26,5,IF(Table15678[[#This Row],[Rank]]=27,4,IF(Table15678[[#This Row],[Rank]]=28,3,IF(Table15678[[#This Row],[Rank]]=29,2,IF(Table15678[[#This Row],[Rank]]=30,1,0)))))))))))))))))))))))))))))))</f>
        <v/>
      </c>
      <c r="D44" s="4" t="str">
        <f>IF(Table15678[[#This Row],[Category]]="","",IF(Table15678[[#This Row],[Category]]="M",COUNTIF($I$2:$I44,"M"),IF(Table15678[[#This Row],[Category]]="F",COUNTIF($I$2:$I44,"F"),0)))</f>
        <v/>
      </c>
      <c r="E44" s="26"/>
      <c r="F44" s="48"/>
      <c r="G44" s="28"/>
      <c r="H44" s="28"/>
      <c r="I44" s="29"/>
      <c r="J44" s="63"/>
      <c r="K44" s="63"/>
      <c r="L44" s="63"/>
      <c r="M44" s="63"/>
      <c r="N44" s="63"/>
    </row>
    <row r="45" spans="1:14" x14ac:dyDescent="0.3">
      <c r="A45" s="19">
        <f>Table15678[[#This Row],[Full Name]]</f>
        <v>0</v>
      </c>
      <c r="B45" s="21" t="str">
        <f>IF(Table15678[[#This Row],[Full Name]]="","",IF(IFERROR(IFERROR(VLOOKUP(Table15678[[#This Row],[Full Name]],'Mens League'!B:B,1,FALSE),VLOOKUP(Table15678[[#This Row],[Full Name]],'Women''s League'!B:B,1,FALSE)),"NEEDS ADDING")="NEEDS ADDING","NEEDS ADDING","OK"))</f>
        <v/>
      </c>
      <c r="C45" s="21" t="str">
        <f>IF(Table15678[[#This Row],[Position]]="","",IF(Table15678[[#This Row],[Rank]]=1,30,IF(Table15678[[#This Row],[Rank]]=2,29,IF(Table15678[[#This Row],[Rank]]=3,28,IF(Table15678[[#This Row],[Rank]]=4,27,IF(Table15678[[#This Row],[Rank]]=5,26,IF(Table15678[[#This Row],[Rank]]=6,25,IF(Table15678[[#This Row],[Rank]]=7,24,IF(Table15678[[#This Row],[Rank]]=8,23,IF(Table15678[[#This Row],[Rank]]=9,22,IF(Table15678[[#This Row],[Rank]]=10,21,IF(Table15678[[#This Row],[Rank]]=11,20,IF(Table15678[[#This Row],[Rank]]=12,19,IF(Table15678[[#This Row],[Rank]]=13,18,IF(Table15678[[#This Row],[Rank]]=14,17,IF(Table15678[[#This Row],[Rank]]=15,16,IF(Table15678[[#This Row],[Rank]]=16,15,IF(Table15678[[#This Row],[Rank]]=17,14,IF(Table15678[[#This Row],[Rank]]=18,13,IF(Table15678[[#This Row],[Rank]]=19,12,IF(Table15678[[#This Row],[Rank]]=20,11,IF(Table15678[[#This Row],[Rank]]=21,10,IF(Table15678[[#This Row],[Rank]]=22,9,IF(Table15678[[#This Row],[Rank]]=23,8,IF(Table15678[[#This Row],[Rank]]=24,7,IF(Table15678[[#This Row],[Rank]]=25,6,IF(Table15678[[#This Row],[Rank]]=26,5,IF(Table15678[[#This Row],[Rank]]=27,4,IF(Table15678[[#This Row],[Rank]]=28,3,IF(Table15678[[#This Row],[Rank]]=29,2,IF(Table15678[[#This Row],[Rank]]=30,1,0)))))))))))))))))))))))))))))))</f>
        <v/>
      </c>
      <c r="D45" s="4" t="str">
        <f>IF(Table15678[[#This Row],[Category]]="","",IF(Table15678[[#This Row],[Category]]="M",COUNTIF($I$2:$I45,"M"),IF(Table15678[[#This Row],[Category]]="F",COUNTIF($I$2:$I45,"F"),0)))</f>
        <v/>
      </c>
      <c r="E45" s="26"/>
      <c r="F45" s="48"/>
      <c r="G45" s="28"/>
      <c r="H45" s="28"/>
      <c r="I45" s="29"/>
      <c r="J45" s="63"/>
      <c r="K45" s="63"/>
      <c r="L45" s="63"/>
      <c r="M45" s="63"/>
      <c r="N45" s="63"/>
    </row>
    <row r="46" spans="1:14" x14ac:dyDescent="0.3">
      <c r="A46" s="19">
        <f>Table15678[[#This Row],[Full Name]]</f>
        <v>0</v>
      </c>
      <c r="B46" s="21" t="str">
        <f>IF(Table15678[[#This Row],[Full Name]]="","",IF(IFERROR(IFERROR(VLOOKUP(Table15678[[#This Row],[Full Name]],'Mens League'!B:B,1,FALSE),VLOOKUP(Table15678[[#This Row],[Full Name]],'Women''s League'!B:B,1,FALSE)),"NEEDS ADDING")="NEEDS ADDING","NEEDS ADDING","OK"))</f>
        <v/>
      </c>
      <c r="C46" s="21" t="str">
        <f>IF(Table15678[[#This Row],[Position]]="","",IF(Table15678[[#This Row],[Rank]]=1,30,IF(Table15678[[#This Row],[Rank]]=2,29,IF(Table15678[[#This Row],[Rank]]=3,28,IF(Table15678[[#This Row],[Rank]]=4,27,IF(Table15678[[#This Row],[Rank]]=5,26,IF(Table15678[[#This Row],[Rank]]=6,25,IF(Table15678[[#This Row],[Rank]]=7,24,IF(Table15678[[#This Row],[Rank]]=8,23,IF(Table15678[[#This Row],[Rank]]=9,22,IF(Table15678[[#This Row],[Rank]]=10,21,IF(Table15678[[#This Row],[Rank]]=11,20,IF(Table15678[[#This Row],[Rank]]=12,19,IF(Table15678[[#This Row],[Rank]]=13,18,IF(Table15678[[#This Row],[Rank]]=14,17,IF(Table15678[[#This Row],[Rank]]=15,16,IF(Table15678[[#This Row],[Rank]]=16,15,IF(Table15678[[#This Row],[Rank]]=17,14,IF(Table15678[[#This Row],[Rank]]=18,13,IF(Table15678[[#This Row],[Rank]]=19,12,IF(Table15678[[#This Row],[Rank]]=20,11,IF(Table15678[[#This Row],[Rank]]=21,10,IF(Table15678[[#This Row],[Rank]]=22,9,IF(Table15678[[#This Row],[Rank]]=23,8,IF(Table15678[[#This Row],[Rank]]=24,7,IF(Table15678[[#This Row],[Rank]]=25,6,IF(Table15678[[#This Row],[Rank]]=26,5,IF(Table15678[[#This Row],[Rank]]=27,4,IF(Table15678[[#This Row],[Rank]]=28,3,IF(Table15678[[#This Row],[Rank]]=29,2,IF(Table15678[[#This Row],[Rank]]=30,1,0)))))))))))))))))))))))))))))))</f>
        <v/>
      </c>
      <c r="D46" s="4" t="str">
        <f>IF(Table15678[[#This Row],[Category]]="","",IF(Table15678[[#This Row],[Category]]="M",COUNTIF($I$2:$I46,"M"),IF(Table15678[[#This Row],[Category]]="F",COUNTIF($I$2:$I46,"F"),0)))</f>
        <v/>
      </c>
      <c r="E46" s="26"/>
      <c r="F46" s="48"/>
      <c r="G46" s="28"/>
      <c r="H46" s="28"/>
      <c r="I46" s="29"/>
      <c r="J46" s="63"/>
      <c r="K46" s="63"/>
      <c r="L46" s="63"/>
      <c r="M46" s="63"/>
      <c r="N46" s="63"/>
    </row>
    <row r="47" spans="1:14" x14ac:dyDescent="0.3">
      <c r="A47" s="19">
        <f>Table15678[[#This Row],[Full Name]]</f>
        <v>0</v>
      </c>
      <c r="B47" s="21" t="str">
        <f>IF(Table15678[[#This Row],[Full Name]]="","",IF(IFERROR(IFERROR(VLOOKUP(Table15678[[#This Row],[Full Name]],'Mens League'!B:B,1,FALSE),VLOOKUP(Table15678[[#This Row],[Full Name]],'Women''s League'!B:B,1,FALSE)),"NEEDS ADDING")="NEEDS ADDING","NEEDS ADDING","OK"))</f>
        <v/>
      </c>
      <c r="C47" s="21" t="str">
        <f>IF(Table15678[[#This Row],[Position]]="","",IF(Table15678[[#This Row],[Rank]]=1,30,IF(Table15678[[#This Row],[Rank]]=2,29,IF(Table15678[[#This Row],[Rank]]=3,28,IF(Table15678[[#This Row],[Rank]]=4,27,IF(Table15678[[#This Row],[Rank]]=5,26,IF(Table15678[[#This Row],[Rank]]=6,25,IF(Table15678[[#This Row],[Rank]]=7,24,IF(Table15678[[#This Row],[Rank]]=8,23,IF(Table15678[[#This Row],[Rank]]=9,22,IF(Table15678[[#This Row],[Rank]]=10,21,IF(Table15678[[#This Row],[Rank]]=11,20,IF(Table15678[[#This Row],[Rank]]=12,19,IF(Table15678[[#This Row],[Rank]]=13,18,IF(Table15678[[#This Row],[Rank]]=14,17,IF(Table15678[[#This Row],[Rank]]=15,16,IF(Table15678[[#This Row],[Rank]]=16,15,IF(Table15678[[#This Row],[Rank]]=17,14,IF(Table15678[[#This Row],[Rank]]=18,13,IF(Table15678[[#This Row],[Rank]]=19,12,IF(Table15678[[#This Row],[Rank]]=20,11,IF(Table15678[[#This Row],[Rank]]=21,10,IF(Table15678[[#This Row],[Rank]]=22,9,IF(Table15678[[#This Row],[Rank]]=23,8,IF(Table15678[[#This Row],[Rank]]=24,7,IF(Table15678[[#This Row],[Rank]]=25,6,IF(Table15678[[#This Row],[Rank]]=26,5,IF(Table15678[[#This Row],[Rank]]=27,4,IF(Table15678[[#This Row],[Rank]]=28,3,IF(Table15678[[#This Row],[Rank]]=29,2,IF(Table15678[[#This Row],[Rank]]=30,1,0)))))))))))))))))))))))))))))))</f>
        <v/>
      </c>
      <c r="D47" s="4" t="str">
        <f>IF(Table15678[[#This Row],[Category]]="","",IF(Table15678[[#This Row],[Category]]="M",COUNTIF($I$2:$I47,"M"),IF(Table15678[[#This Row],[Category]]="F",COUNTIF($I$2:$I47,"F"),0)))</f>
        <v/>
      </c>
      <c r="E47" s="26"/>
      <c r="F47" s="48"/>
      <c r="G47" s="28"/>
      <c r="H47" s="28"/>
      <c r="I47" s="29"/>
      <c r="J47" s="63"/>
      <c r="K47" s="63"/>
      <c r="L47" s="63"/>
      <c r="M47" s="63"/>
      <c r="N47" s="63"/>
    </row>
    <row r="48" spans="1:14" x14ac:dyDescent="0.3">
      <c r="A48" s="19">
        <f>Table15678[[#This Row],[Full Name]]</f>
        <v>0</v>
      </c>
      <c r="B48" s="21" t="str">
        <f>IF(Table15678[[#This Row],[Full Name]]="","",IF(IFERROR(IFERROR(VLOOKUP(Table15678[[#This Row],[Full Name]],'Mens League'!B:B,1,FALSE),VLOOKUP(Table15678[[#This Row],[Full Name]],'Women''s League'!B:B,1,FALSE)),"NEEDS ADDING")="NEEDS ADDING","NEEDS ADDING","OK"))</f>
        <v/>
      </c>
      <c r="C48" s="21" t="str">
        <f>IF(Table15678[[#This Row],[Position]]="","",IF(Table15678[[#This Row],[Rank]]=1,30,IF(Table15678[[#This Row],[Rank]]=2,29,IF(Table15678[[#This Row],[Rank]]=3,28,IF(Table15678[[#This Row],[Rank]]=4,27,IF(Table15678[[#This Row],[Rank]]=5,26,IF(Table15678[[#This Row],[Rank]]=6,25,IF(Table15678[[#This Row],[Rank]]=7,24,IF(Table15678[[#This Row],[Rank]]=8,23,IF(Table15678[[#This Row],[Rank]]=9,22,IF(Table15678[[#This Row],[Rank]]=10,21,IF(Table15678[[#This Row],[Rank]]=11,20,IF(Table15678[[#This Row],[Rank]]=12,19,IF(Table15678[[#This Row],[Rank]]=13,18,IF(Table15678[[#This Row],[Rank]]=14,17,IF(Table15678[[#This Row],[Rank]]=15,16,IF(Table15678[[#This Row],[Rank]]=16,15,IF(Table15678[[#This Row],[Rank]]=17,14,IF(Table15678[[#This Row],[Rank]]=18,13,IF(Table15678[[#This Row],[Rank]]=19,12,IF(Table15678[[#This Row],[Rank]]=20,11,IF(Table15678[[#This Row],[Rank]]=21,10,IF(Table15678[[#This Row],[Rank]]=22,9,IF(Table15678[[#This Row],[Rank]]=23,8,IF(Table15678[[#This Row],[Rank]]=24,7,IF(Table15678[[#This Row],[Rank]]=25,6,IF(Table15678[[#This Row],[Rank]]=26,5,IF(Table15678[[#This Row],[Rank]]=27,4,IF(Table15678[[#This Row],[Rank]]=28,3,IF(Table15678[[#This Row],[Rank]]=29,2,IF(Table15678[[#This Row],[Rank]]=30,1,0)))))))))))))))))))))))))))))))</f>
        <v/>
      </c>
      <c r="D48" s="4" t="str">
        <f>IF(Table15678[[#This Row],[Category]]="","",IF(Table15678[[#This Row],[Category]]="M",COUNTIF($I$2:$I48,"M"),IF(Table15678[[#This Row],[Category]]="F",COUNTIF($I$2:$I48,"F"),0)))</f>
        <v/>
      </c>
      <c r="E48" s="26"/>
      <c r="F48" s="48"/>
      <c r="G48" s="28"/>
      <c r="H48" s="28"/>
      <c r="I48" s="29"/>
      <c r="J48" s="63"/>
      <c r="K48" s="63"/>
      <c r="L48" s="63"/>
      <c r="M48" s="63"/>
      <c r="N48" s="63"/>
    </row>
    <row r="49" spans="1:14" x14ac:dyDescent="0.3">
      <c r="A49" s="19">
        <f>Table15678[[#This Row],[Full Name]]</f>
        <v>0</v>
      </c>
      <c r="B49" s="21" t="str">
        <f>IF(Table15678[[#This Row],[Full Name]]="","",IF(IFERROR(IFERROR(VLOOKUP(Table15678[[#This Row],[Full Name]],'Mens League'!B:B,1,FALSE),VLOOKUP(Table15678[[#This Row],[Full Name]],'Women''s League'!B:B,1,FALSE)),"NEEDS ADDING")="NEEDS ADDING","NEEDS ADDING","OK"))</f>
        <v/>
      </c>
      <c r="C49" s="21" t="str">
        <f>IF(Table15678[[#This Row],[Position]]="","",IF(Table15678[[#This Row],[Rank]]=1,30,IF(Table15678[[#This Row],[Rank]]=2,29,IF(Table15678[[#This Row],[Rank]]=3,28,IF(Table15678[[#This Row],[Rank]]=4,27,IF(Table15678[[#This Row],[Rank]]=5,26,IF(Table15678[[#This Row],[Rank]]=6,25,IF(Table15678[[#This Row],[Rank]]=7,24,IF(Table15678[[#This Row],[Rank]]=8,23,IF(Table15678[[#This Row],[Rank]]=9,22,IF(Table15678[[#This Row],[Rank]]=10,21,IF(Table15678[[#This Row],[Rank]]=11,20,IF(Table15678[[#This Row],[Rank]]=12,19,IF(Table15678[[#This Row],[Rank]]=13,18,IF(Table15678[[#This Row],[Rank]]=14,17,IF(Table15678[[#This Row],[Rank]]=15,16,IF(Table15678[[#This Row],[Rank]]=16,15,IF(Table15678[[#This Row],[Rank]]=17,14,IF(Table15678[[#This Row],[Rank]]=18,13,IF(Table15678[[#This Row],[Rank]]=19,12,IF(Table15678[[#This Row],[Rank]]=20,11,IF(Table15678[[#This Row],[Rank]]=21,10,IF(Table15678[[#This Row],[Rank]]=22,9,IF(Table15678[[#This Row],[Rank]]=23,8,IF(Table15678[[#This Row],[Rank]]=24,7,IF(Table15678[[#This Row],[Rank]]=25,6,IF(Table15678[[#This Row],[Rank]]=26,5,IF(Table15678[[#This Row],[Rank]]=27,4,IF(Table15678[[#This Row],[Rank]]=28,3,IF(Table15678[[#This Row],[Rank]]=29,2,IF(Table15678[[#This Row],[Rank]]=30,1,0)))))))))))))))))))))))))))))))</f>
        <v/>
      </c>
      <c r="D49" s="4" t="str">
        <f>IF(Table15678[[#This Row],[Category]]="","",IF(Table15678[[#This Row],[Category]]="M",COUNTIF($I$2:$I49,"M"),IF(Table15678[[#This Row],[Category]]="F",COUNTIF($I$2:$I49,"F"),0)))</f>
        <v/>
      </c>
      <c r="E49" s="26"/>
      <c r="F49" s="48"/>
      <c r="G49" s="28"/>
      <c r="H49" s="28"/>
      <c r="I49" s="29"/>
      <c r="J49" s="63"/>
      <c r="K49" s="63"/>
      <c r="L49" s="63"/>
      <c r="M49" s="63"/>
      <c r="N49" s="63"/>
    </row>
  </sheetData>
  <phoneticPr fontId="5" type="noConversion"/>
  <conditionalFormatting sqref="B2:B49">
    <cfRule type="containsText" dxfId="35" priority="1" operator="containsText" text="OK">
      <formula>NOT(ISERROR(SEARCH("OK",B2)))</formula>
    </cfRule>
    <cfRule type="containsText" dxfId="34" priority="2" operator="containsText" text="NEEDS ADDING">
      <formula>NOT(ISERROR(SEARCH("NEEDS ADDING",B2)))</formula>
    </cfRule>
  </conditionalFormatting>
  <pageMargins left="0.7" right="0.7" top="0.75" bottom="0.75" header="0.3" footer="0.3"/>
  <pageSetup paperSize="9" orientation="portrait" horizontalDpi="4294967293" verticalDpi="0" r:id="rId1"/>
  <tableParts count="1">
    <tablePart r:id="rId2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00BC0B-643A-4A22-824D-9E620B353C0A}">
  <sheetPr>
    <tabColor rgb="FF00B0F0"/>
  </sheetPr>
  <dimension ref="A1:N47"/>
  <sheetViews>
    <sheetView topLeftCell="B1" workbookViewId="0">
      <selection activeCell="E2" sqref="E2:N27"/>
    </sheetView>
  </sheetViews>
  <sheetFormatPr defaultRowHeight="14.4" x14ac:dyDescent="0.3"/>
  <cols>
    <col min="1" max="1" width="23.33203125" hidden="1" customWidth="1"/>
    <col min="2" max="2" width="23.33203125" customWidth="1"/>
    <col min="3" max="4" width="13.6640625" customWidth="1"/>
    <col min="5" max="5" width="16" bestFit="1" customWidth="1"/>
    <col min="6" max="6" width="12.109375" style="13" bestFit="1" customWidth="1"/>
    <col min="7" max="7" width="12" bestFit="1" customWidth="1"/>
    <col min="8" max="8" width="23.33203125" bestFit="1" customWidth="1"/>
    <col min="9" max="9" width="17.33203125" bestFit="1" customWidth="1"/>
  </cols>
  <sheetData>
    <row r="1" spans="1:14" ht="33.6" x14ac:dyDescent="0.3">
      <c r="A1" s="14" t="s">
        <v>17</v>
      </c>
      <c r="B1" s="14" t="s">
        <v>84</v>
      </c>
      <c r="C1" s="14" t="s">
        <v>22</v>
      </c>
      <c r="D1" s="14" t="s">
        <v>83</v>
      </c>
      <c r="E1" s="15" t="s">
        <v>18</v>
      </c>
      <c r="F1" s="16" t="s">
        <v>24</v>
      </c>
      <c r="G1" s="15" t="s">
        <v>23</v>
      </c>
      <c r="H1" s="15" t="s">
        <v>0</v>
      </c>
      <c r="I1" s="17" t="s">
        <v>25</v>
      </c>
      <c r="J1" s="64" t="s">
        <v>161</v>
      </c>
      <c r="K1" s="64" t="s">
        <v>162</v>
      </c>
      <c r="L1" s="64" t="s">
        <v>163</v>
      </c>
      <c r="M1" s="64" t="s">
        <v>164</v>
      </c>
      <c r="N1" s="64" t="s">
        <v>166</v>
      </c>
    </row>
    <row r="2" spans="1:14" x14ac:dyDescent="0.3">
      <c r="A2" s="18">
        <f>Table15678910[[#This Row],[Full Name]]</f>
        <v>0</v>
      </c>
      <c r="B2" s="20" t="str">
        <f>IF(Table15678910[[#This Row],[Full Name]]="","",IF(IFERROR(IFERROR(VLOOKUP(Table15678910[[#This Row],[Full Name]],'Mens League'!B:B,1,FALSE),VLOOKUP(Table15678910[[#This Row],[Full Name]],'Women''s League'!B:B,1,FALSE)),"NEEDS ADDING")="NEEDS ADDING","NEEDS ADDING","OK"))</f>
        <v/>
      </c>
      <c r="C2" s="20" t="str">
        <f>IF(Table15678910[[#This Row],[Position]]="","",IF(Table15678910[[#This Row],[Rank]]=1,30,IF(Table15678910[[#This Row],[Rank]]=2,29,IF(Table15678910[[#This Row],[Rank]]=3,28,IF(Table15678910[[#This Row],[Rank]]=4,27,IF(Table15678910[[#This Row],[Rank]]=5,26,IF(Table15678910[[#This Row],[Rank]]=6,25,IF(Table15678910[[#This Row],[Rank]]=7,24,IF(Table15678910[[#This Row],[Rank]]=8,23,IF(Table15678910[[#This Row],[Rank]]=9,22,IF(Table15678910[[#This Row],[Rank]]=10,21,IF(Table15678910[[#This Row],[Rank]]=11,20,IF(Table15678910[[#This Row],[Rank]]=12,19,IF(Table15678910[[#This Row],[Rank]]=13,18,IF(Table15678910[[#This Row],[Rank]]=14,17,IF(Table15678910[[#This Row],[Rank]]=15,16,IF(Table15678910[[#This Row],[Rank]]=16,15,IF(Table15678910[[#This Row],[Rank]]=17,14,IF(Table15678910[[#This Row],[Rank]]=18,13,IF(Table15678910[[#This Row],[Rank]]=19,12,IF(Table15678910[[#This Row],[Rank]]=20,11,IF(Table15678910[[#This Row],[Rank]]=21,10,IF(Table15678910[[#This Row],[Rank]]=22,9,IF(Table15678910[[#This Row],[Rank]]=23,8,IF(Table15678910[[#This Row],[Rank]]=24,7,IF(Table15678910[[#This Row],[Rank]]=25,6,IF(Table15678910[[#This Row],[Rank]]=26,5,IF(Table15678910[[#This Row],[Rank]]=27,4,IF(Table15678910[[#This Row],[Rank]]=28,3,IF(Table15678910[[#This Row],[Rank]]=29,2,IF(Table15678910[[#This Row],[Rank]]=30,1,0)))))))))))))))))))))))))))))))</f>
        <v/>
      </c>
      <c r="D2" s="4" t="str">
        <f>IF(Table15678910[[#This Row],[Category]]="","",IF(Table15678910[[#This Row],[Category]]="M",COUNTIF($I$2:$I2,"M"),IF(Table15678910[[#This Row],[Category]]="F",COUNTIF($I$2:$I2,"F"),0)))</f>
        <v/>
      </c>
      <c r="E2" s="26"/>
      <c r="F2" s="48"/>
      <c r="G2" s="28"/>
      <c r="H2" s="28"/>
      <c r="I2" s="29"/>
      <c r="J2" s="63"/>
      <c r="K2" s="63"/>
      <c r="L2" s="63"/>
      <c r="M2" s="63"/>
      <c r="N2" s="63"/>
    </row>
    <row r="3" spans="1:14" x14ac:dyDescent="0.3">
      <c r="A3" s="18">
        <f>Table15678910[[#This Row],[Full Name]]</f>
        <v>0</v>
      </c>
      <c r="B3" s="20" t="str">
        <f>IF(Table15678910[[#This Row],[Full Name]]="","",IF(IFERROR(IFERROR(VLOOKUP(Table15678910[[#This Row],[Full Name]],'Mens League'!B:B,1,FALSE),VLOOKUP(Table15678910[[#This Row],[Full Name]],'Women''s League'!B:B,1,FALSE)),"NEEDS ADDING")="NEEDS ADDING","NEEDS ADDING","OK"))</f>
        <v/>
      </c>
      <c r="C3" s="20" t="str">
        <f>IF(Table15678910[[#This Row],[Position]]="","",IF(Table15678910[[#This Row],[Rank]]=1,30,IF(Table15678910[[#This Row],[Rank]]=2,29,IF(Table15678910[[#This Row],[Rank]]=3,28,IF(Table15678910[[#This Row],[Rank]]=4,27,IF(Table15678910[[#This Row],[Rank]]=5,26,IF(Table15678910[[#This Row],[Rank]]=6,25,IF(Table15678910[[#This Row],[Rank]]=7,24,IF(Table15678910[[#This Row],[Rank]]=8,23,IF(Table15678910[[#This Row],[Rank]]=9,22,IF(Table15678910[[#This Row],[Rank]]=10,21,IF(Table15678910[[#This Row],[Rank]]=11,20,IF(Table15678910[[#This Row],[Rank]]=12,19,IF(Table15678910[[#This Row],[Rank]]=13,18,IF(Table15678910[[#This Row],[Rank]]=14,17,IF(Table15678910[[#This Row],[Rank]]=15,16,IF(Table15678910[[#This Row],[Rank]]=16,15,IF(Table15678910[[#This Row],[Rank]]=17,14,IF(Table15678910[[#This Row],[Rank]]=18,13,IF(Table15678910[[#This Row],[Rank]]=19,12,IF(Table15678910[[#This Row],[Rank]]=20,11,IF(Table15678910[[#This Row],[Rank]]=21,10,IF(Table15678910[[#This Row],[Rank]]=22,9,IF(Table15678910[[#This Row],[Rank]]=23,8,IF(Table15678910[[#This Row],[Rank]]=24,7,IF(Table15678910[[#This Row],[Rank]]=25,6,IF(Table15678910[[#This Row],[Rank]]=26,5,IF(Table15678910[[#This Row],[Rank]]=27,4,IF(Table15678910[[#This Row],[Rank]]=28,3,IF(Table15678910[[#This Row],[Rank]]=29,2,IF(Table15678910[[#This Row],[Rank]]=30,1,0)))))))))))))))))))))))))))))))</f>
        <v/>
      </c>
      <c r="D3" s="4" t="str">
        <f>IF(Table15678910[[#This Row],[Category]]="","",IF(Table15678910[[#This Row],[Category]]="M",COUNTIF($I$2:$I3,"M"),IF(Table15678910[[#This Row],[Category]]="F",COUNTIF($I$2:$I3,"F"),0)))</f>
        <v/>
      </c>
      <c r="E3" s="26"/>
      <c r="F3" s="48"/>
      <c r="G3" s="28"/>
      <c r="H3" s="28"/>
      <c r="I3" s="29"/>
      <c r="J3" s="63"/>
      <c r="K3" s="63"/>
      <c r="L3" s="63"/>
      <c r="M3" s="63"/>
      <c r="N3" s="63"/>
    </row>
    <row r="4" spans="1:14" x14ac:dyDescent="0.3">
      <c r="A4" s="18">
        <f>Table15678910[[#This Row],[Full Name]]</f>
        <v>0</v>
      </c>
      <c r="B4" s="20" t="str">
        <f>IF(Table15678910[[#This Row],[Full Name]]="","",IF(IFERROR(IFERROR(VLOOKUP(Table15678910[[#This Row],[Full Name]],'Mens League'!B:B,1,FALSE),VLOOKUP(Table15678910[[#This Row],[Full Name]],'Women''s League'!B:B,1,FALSE)),"NEEDS ADDING")="NEEDS ADDING","NEEDS ADDING","OK"))</f>
        <v/>
      </c>
      <c r="C4" s="20" t="str">
        <f>IF(Table15678910[[#This Row],[Position]]="","",IF(Table15678910[[#This Row],[Rank]]=1,30,IF(Table15678910[[#This Row],[Rank]]=2,29,IF(Table15678910[[#This Row],[Rank]]=3,28,IF(Table15678910[[#This Row],[Rank]]=4,27,IF(Table15678910[[#This Row],[Rank]]=5,26,IF(Table15678910[[#This Row],[Rank]]=6,25,IF(Table15678910[[#This Row],[Rank]]=7,24,IF(Table15678910[[#This Row],[Rank]]=8,23,IF(Table15678910[[#This Row],[Rank]]=9,22,IF(Table15678910[[#This Row],[Rank]]=10,21,IF(Table15678910[[#This Row],[Rank]]=11,20,IF(Table15678910[[#This Row],[Rank]]=12,19,IF(Table15678910[[#This Row],[Rank]]=13,18,IF(Table15678910[[#This Row],[Rank]]=14,17,IF(Table15678910[[#This Row],[Rank]]=15,16,IF(Table15678910[[#This Row],[Rank]]=16,15,IF(Table15678910[[#This Row],[Rank]]=17,14,IF(Table15678910[[#This Row],[Rank]]=18,13,IF(Table15678910[[#This Row],[Rank]]=19,12,IF(Table15678910[[#This Row],[Rank]]=20,11,IF(Table15678910[[#This Row],[Rank]]=21,10,IF(Table15678910[[#This Row],[Rank]]=22,9,IF(Table15678910[[#This Row],[Rank]]=23,8,IF(Table15678910[[#This Row],[Rank]]=24,7,IF(Table15678910[[#This Row],[Rank]]=25,6,IF(Table15678910[[#This Row],[Rank]]=26,5,IF(Table15678910[[#This Row],[Rank]]=27,4,IF(Table15678910[[#This Row],[Rank]]=28,3,IF(Table15678910[[#This Row],[Rank]]=29,2,IF(Table15678910[[#This Row],[Rank]]=30,1,0)))))))))))))))))))))))))))))))</f>
        <v/>
      </c>
      <c r="D4" s="4" t="str">
        <f>IF(Table15678910[[#This Row],[Category]]="","",IF(Table15678910[[#This Row],[Category]]="M",COUNTIF($I$2:$I4,"M"),IF(Table15678910[[#This Row],[Category]]="F",COUNTIF($I$2:$I4,"F"),0)))</f>
        <v/>
      </c>
      <c r="E4" s="26"/>
      <c r="F4" s="48"/>
      <c r="G4" s="28"/>
      <c r="H4" s="28"/>
      <c r="I4" s="29"/>
      <c r="J4" s="63"/>
      <c r="K4" s="63"/>
      <c r="L4" s="63"/>
      <c r="M4" s="63"/>
      <c r="N4" s="63"/>
    </row>
    <row r="5" spans="1:14" x14ac:dyDescent="0.3">
      <c r="A5" s="18">
        <f>Table15678910[[#This Row],[Full Name]]</f>
        <v>0</v>
      </c>
      <c r="B5" s="20" t="str">
        <f>IF(Table15678910[[#This Row],[Full Name]]="","",IF(IFERROR(IFERROR(VLOOKUP(Table15678910[[#This Row],[Full Name]],'Mens League'!B:B,1,FALSE),VLOOKUP(Table15678910[[#This Row],[Full Name]],'Women''s League'!B:B,1,FALSE)),"NEEDS ADDING")="NEEDS ADDING","NEEDS ADDING","OK"))</f>
        <v/>
      </c>
      <c r="C5" s="20" t="str">
        <f>IF(Table15678910[[#This Row],[Position]]="","",IF(Table15678910[[#This Row],[Rank]]=1,30,IF(Table15678910[[#This Row],[Rank]]=2,29,IF(Table15678910[[#This Row],[Rank]]=3,28,IF(Table15678910[[#This Row],[Rank]]=4,27,IF(Table15678910[[#This Row],[Rank]]=5,26,IF(Table15678910[[#This Row],[Rank]]=6,25,IF(Table15678910[[#This Row],[Rank]]=7,24,IF(Table15678910[[#This Row],[Rank]]=8,23,IF(Table15678910[[#This Row],[Rank]]=9,22,IF(Table15678910[[#This Row],[Rank]]=10,21,IF(Table15678910[[#This Row],[Rank]]=11,20,IF(Table15678910[[#This Row],[Rank]]=12,19,IF(Table15678910[[#This Row],[Rank]]=13,18,IF(Table15678910[[#This Row],[Rank]]=14,17,IF(Table15678910[[#This Row],[Rank]]=15,16,IF(Table15678910[[#This Row],[Rank]]=16,15,IF(Table15678910[[#This Row],[Rank]]=17,14,IF(Table15678910[[#This Row],[Rank]]=18,13,IF(Table15678910[[#This Row],[Rank]]=19,12,IF(Table15678910[[#This Row],[Rank]]=20,11,IF(Table15678910[[#This Row],[Rank]]=21,10,IF(Table15678910[[#This Row],[Rank]]=22,9,IF(Table15678910[[#This Row],[Rank]]=23,8,IF(Table15678910[[#This Row],[Rank]]=24,7,IF(Table15678910[[#This Row],[Rank]]=25,6,IF(Table15678910[[#This Row],[Rank]]=26,5,IF(Table15678910[[#This Row],[Rank]]=27,4,IF(Table15678910[[#This Row],[Rank]]=28,3,IF(Table15678910[[#This Row],[Rank]]=29,2,IF(Table15678910[[#This Row],[Rank]]=30,1,0)))))))))))))))))))))))))))))))</f>
        <v/>
      </c>
      <c r="D5" s="4" t="str">
        <f>IF(Table15678910[[#This Row],[Category]]="","",IF(Table15678910[[#This Row],[Category]]="M",COUNTIF($I$2:$I5,"M"),IF(Table15678910[[#This Row],[Category]]="F",COUNTIF($I$2:$I5,"F"),0)))</f>
        <v/>
      </c>
      <c r="E5" s="26"/>
      <c r="F5" s="48"/>
      <c r="G5" s="28"/>
      <c r="H5" s="28"/>
      <c r="I5" s="29"/>
      <c r="J5" s="63"/>
      <c r="K5" s="63"/>
      <c r="L5" s="63"/>
      <c r="M5" s="63"/>
      <c r="N5" s="63"/>
    </row>
    <row r="6" spans="1:14" x14ac:dyDescent="0.3">
      <c r="A6" s="18">
        <f>Table15678910[[#This Row],[Full Name]]</f>
        <v>0</v>
      </c>
      <c r="B6" s="20" t="str">
        <f>IF(Table15678910[[#This Row],[Full Name]]="","",IF(IFERROR(IFERROR(VLOOKUP(Table15678910[[#This Row],[Full Name]],'Mens League'!B:B,1,FALSE),VLOOKUP(Table15678910[[#This Row],[Full Name]],'Women''s League'!B:B,1,FALSE)),"NEEDS ADDING")="NEEDS ADDING","NEEDS ADDING","OK"))</f>
        <v/>
      </c>
      <c r="C6" s="20" t="str">
        <f>IF(Table15678910[[#This Row],[Position]]="","",IF(Table15678910[[#This Row],[Rank]]=1,30,IF(Table15678910[[#This Row],[Rank]]=2,29,IF(Table15678910[[#This Row],[Rank]]=3,28,IF(Table15678910[[#This Row],[Rank]]=4,27,IF(Table15678910[[#This Row],[Rank]]=5,26,IF(Table15678910[[#This Row],[Rank]]=6,25,IF(Table15678910[[#This Row],[Rank]]=7,24,IF(Table15678910[[#This Row],[Rank]]=8,23,IF(Table15678910[[#This Row],[Rank]]=9,22,IF(Table15678910[[#This Row],[Rank]]=10,21,IF(Table15678910[[#This Row],[Rank]]=11,20,IF(Table15678910[[#This Row],[Rank]]=12,19,IF(Table15678910[[#This Row],[Rank]]=13,18,IF(Table15678910[[#This Row],[Rank]]=14,17,IF(Table15678910[[#This Row],[Rank]]=15,16,IF(Table15678910[[#This Row],[Rank]]=16,15,IF(Table15678910[[#This Row],[Rank]]=17,14,IF(Table15678910[[#This Row],[Rank]]=18,13,IF(Table15678910[[#This Row],[Rank]]=19,12,IF(Table15678910[[#This Row],[Rank]]=20,11,IF(Table15678910[[#This Row],[Rank]]=21,10,IF(Table15678910[[#This Row],[Rank]]=22,9,IF(Table15678910[[#This Row],[Rank]]=23,8,IF(Table15678910[[#This Row],[Rank]]=24,7,IF(Table15678910[[#This Row],[Rank]]=25,6,IF(Table15678910[[#This Row],[Rank]]=26,5,IF(Table15678910[[#This Row],[Rank]]=27,4,IF(Table15678910[[#This Row],[Rank]]=28,3,IF(Table15678910[[#This Row],[Rank]]=29,2,IF(Table15678910[[#This Row],[Rank]]=30,1,0)))))))))))))))))))))))))))))))</f>
        <v/>
      </c>
      <c r="D6" s="4" t="str">
        <f>IF(Table15678910[[#This Row],[Category]]="","",IF(Table15678910[[#This Row],[Category]]="M",COUNTIF($I$2:$I6,"M"),IF(Table15678910[[#This Row],[Category]]="F",COUNTIF($I$2:$I6,"F"),0)))</f>
        <v/>
      </c>
      <c r="E6" s="26"/>
      <c r="F6" s="48"/>
      <c r="G6" s="28"/>
      <c r="H6" s="28"/>
      <c r="I6" s="29"/>
      <c r="J6" s="63"/>
      <c r="K6" s="63"/>
      <c r="L6" s="63"/>
      <c r="M6" s="63"/>
      <c r="N6" s="63"/>
    </row>
    <row r="7" spans="1:14" x14ac:dyDescent="0.3">
      <c r="A7" s="18">
        <f>Table15678910[[#This Row],[Full Name]]</f>
        <v>0</v>
      </c>
      <c r="B7" s="20" t="str">
        <f>IF(Table15678910[[#This Row],[Full Name]]="","",IF(IFERROR(IFERROR(VLOOKUP(Table15678910[[#This Row],[Full Name]],'Mens League'!B:B,1,FALSE),VLOOKUP(Table15678910[[#This Row],[Full Name]],'Women''s League'!B:B,1,FALSE)),"NEEDS ADDING")="NEEDS ADDING","NEEDS ADDING","OK"))</f>
        <v/>
      </c>
      <c r="C7" s="20" t="str">
        <f>IF(Table15678910[[#This Row],[Position]]="","",IF(Table15678910[[#This Row],[Rank]]=1,30,IF(Table15678910[[#This Row],[Rank]]=2,29,IF(Table15678910[[#This Row],[Rank]]=3,28,IF(Table15678910[[#This Row],[Rank]]=4,27,IF(Table15678910[[#This Row],[Rank]]=5,26,IF(Table15678910[[#This Row],[Rank]]=6,25,IF(Table15678910[[#This Row],[Rank]]=7,24,IF(Table15678910[[#This Row],[Rank]]=8,23,IF(Table15678910[[#This Row],[Rank]]=9,22,IF(Table15678910[[#This Row],[Rank]]=10,21,IF(Table15678910[[#This Row],[Rank]]=11,20,IF(Table15678910[[#This Row],[Rank]]=12,19,IF(Table15678910[[#This Row],[Rank]]=13,18,IF(Table15678910[[#This Row],[Rank]]=14,17,IF(Table15678910[[#This Row],[Rank]]=15,16,IF(Table15678910[[#This Row],[Rank]]=16,15,IF(Table15678910[[#This Row],[Rank]]=17,14,IF(Table15678910[[#This Row],[Rank]]=18,13,IF(Table15678910[[#This Row],[Rank]]=19,12,IF(Table15678910[[#This Row],[Rank]]=20,11,IF(Table15678910[[#This Row],[Rank]]=21,10,IF(Table15678910[[#This Row],[Rank]]=22,9,IF(Table15678910[[#This Row],[Rank]]=23,8,IF(Table15678910[[#This Row],[Rank]]=24,7,IF(Table15678910[[#This Row],[Rank]]=25,6,IF(Table15678910[[#This Row],[Rank]]=26,5,IF(Table15678910[[#This Row],[Rank]]=27,4,IF(Table15678910[[#This Row],[Rank]]=28,3,IF(Table15678910[[#This Row],[Rank]]=29,2,IF(Table15678910[[#This Row],[Rank]]=30,1,0)))))))))))))))))))))))))))))))</f>
        <v/>
      </c>
      <c r="D7" s="4" t="str">
        <f>IF(Table15678910[[#This Row],[Category]]="","",IF(Table15678910[[#This Row],[Category]]="M",COUNTIF($I$2:$I7,"M"),IF(Table15678910[[#This Row],[Category]]="F",COUNTIF($I$2:$I7,"F"),0)))</f>
        <v/>
      </c>
      <c r="E7" s="26"/>
      <c r="F7" s="48"/>
      <c r="G7" s="28"/>
      <c r="H7" s="28"/>
      <c r="I7" s="29"/>
      <c r="J7" s="63"/>
      <c r="K7" s="63"/>
      <c r="L7" s="63"/>
      <c r="M7" s="63"/>
      <c r="N7" s="63"/>
    </row>
    <row r="8" spans="1:14" x14ac:dyDescent="0.3">
      <c r="A8" s="18">
        <f>Table15678910[[#This Row],[Full Name]]</f>
        <v>0</v>
      </c>
      <c r="B8" s="20" t="str">
        <f>IF(Table15678910[[#This Row],[Full Name]]="","",IF(IFERROR(IFERROR(VLOOKUP(Table15678910[[#This Row],[Full Name]],'Mens League'!B:B,1,FALSE),VLOOKUP(Table15678910[[#This Row],[Full Name]],'Women''s League'!B:B,1,FALSE)),"NEEDS ADDING")="NEEDS ADDING","NEEDS ADDING","OK"))</f>
        <v/>
      </c>
      <c r="C8" s="20" t="str">
        <f>IF(Table15678910[[#This Row],[Position]]="","",IF(Table15678910[[#This Row],[Rank]]=1,30,IF(Table15678910[[#This Row],[Rank]]=2,29,IF(Table15678910[[#This Row],[Rank]]=3,28,IF(Table15678910[[#This Row],[Rank]]=4,27,IF(Table15678910[[#This Row],[Rank]]=5,26,IF(Table15678910[[#This Row],[Rank]]=6,25,IF(Table15678910[[#This Row],[Rank]]=7,24,IF(Table15678910[[#This Row],[Rank]]=8,23,IF(Table15678910[[#This Row],[Rank]]=9,22,IF(Table15678910[[#This Row],[Rank]]=10,21,IF(Table15678910[[#This Row],[Rank]]=11,20,IF(Table15678910[[#This Row],[Rank]]=12,19,IF(Table15678910[[#This Row],[Rank]]=13,18,IF(Table15678910[[#This Row],[Rank]]=14,17,IF(Table15678910[[#This Row],[Rank]]=15,16,IF(Table15678910[[#This Row],[Rank]]=16,15,IF(Table15678910[[#This Row],[Rank]]=17,14,IF(Table15678910[[#This Row],[Rank]]=18,13,IF(Table15678910[[#This Row],[Rank]]=19,12,IF(Table15678910[[#This Row],[Rank]]=20,11,IF(Table15678910[[#This Row],[Rank]]=21,10,IF(Table15678910[[#This Row],[Rank]]=22,9,IF(Table15678910[[#This Row],[Rank]]=23,8,IF(Table15678910[[#This Row],[Rank]]=24,7,IF(Table15678910[[#This Row],[Rank]]=25,6,IF(Table15678910[[#This Row],[Rank]]=26,5,IF(Table15678910[[#This Row],[Rank]]=27,4,IF(Table15678910[[#This Row],[Rank]]=28,3,IF(Table15678910[[#This Row],[Rank]]=29,2,IF(Table15678910[[#This Row],[Rank]]=30,1,0)))))))))))))))))))))))))))))))</f>
        <v/>
      </c>
      <c r="D8" s="4" t="str">
        <f>IF(Table15678910[[#This Row],[Category]]="","",IF(Table15678910[[#This Row],[Category]]="M",COUNTIF($I$2:$I8,"M"),IF(Table15678910[[#This Row],[Category]]="F",COUNTIF($I$2:$I8,"F"),0)))</f>
        <v/>
      </c>
      <c r="E8" s="26"/>
      <c r="F8" s="48"/>
      <c r="G8" s="28"/>
      <c r="H8" s="28"/>
      <c r="I8" s="29"/>
      <c r="J8" s="63"/>
      <c r="K8" s="63"/>
      <c r="L8" s="63"/>
      <c r="M8" s="63"/>
      <c r="N8" s="63"/>
    </row>
    <row r="9" spans="1:14" x14ac:dyDescent="0.3">
      <c r="A9" s="18">
        <f>Table15678910[[#This Row],[Full Name]]</f>
        <v>0</v>
      </c>
      <c r="B9" s="20" t="str">
        <f>IF(Table15678910[[#This Row],[Full Name]]="","",IF(IFERROR(IFERROR(VLOOKUP(Table15678910[[#This Row],[Full Name]],'Mens League'!B:B,1,FALSE),VLOOKUP(Table15678910[[#This Row],[Full Name]],'Women''s League'!B:B,1,FALSE)),"NEEDS ADDING")="NEEDS ADDING","NEEDS ADDING","OK"))</f>
        <v/>
      </c>
      <c r="C9" s="20" t="str">
        <f>IF(Table15678910[[#This Row],[Position]]="","",IF(Table15678910[[#This Row],[Rank]]=1,30,IF(Table15678910[[#This Row],[Rank]]=2,29,IF(Table15678910[[#This Row],[Rank]]=3,28,IF(Table15678910[[#This Row],[Rank]]=4,27,IF(Table15678910[[#This Row],[Rank]]=5,26,IF(Table15678910[[#This Row],[Rank]]=6,25,IF(Table15678910[[#This Row],[Rank]]=7,24,IF(Table15678910[[#This Row],[Rank]]=8,23,IF(Table15678910[[#This Row],[Rank]]=9,22,IF(Table15678910[[#This Row],[Rank]]=10,21,IF(Table15678910[[#This Row],[Rank]]=11,20,IF(Table15678910[[#This Row],[Rank]]=12,19,IF(Table15678910[[#This Row],[Rank]]=13,18,IF(Table15678910[[#This Row],[Rank]]=14,17,IF(Table15678910[[#This Row],[Rank]]=15,16,IF(Table15678910[[#This Row],[Rank]]=16,15,IF(Table15678910[[#This Row],[Rank]]=17,14,IF(Table15678910[[#This Row],[Rank]]=18,13,IF(Table15678910[[#This Row],[Rank]]=19,12,IF(Table15678910[[#This Row],[Rank]]=20,11,IF(Table15678910[[#This Row],[Rank]]=21,10,IF(Table15678910[[#This Row],[Rank]]=22,9,IF(Table15678910[[#This Row],[Rank]]=23,8,IF(Table15678910[[#This Row],[Rank]]=24,7,IF(Table15678910[[#This Row],[Rank]]=25,6,IF(Table15678910[[#This Row],[Rank]]=26,5,IF(Table15678910[[#This Row],[Rank]]=27,4,IF(Table15678910[[#This Row],[Rank]]=28,3,IF(Table15678910[[#This Row],[Rank]]=29,2,IF(Table15678910[[#This Row],[Rank]]=30,1,0)))))))))))))))))))))))))))))))</f>
        <v/>
      </c>
      <c r="D9" s="4" t="str">
        <f>IF(Table15678910[[#This Row],[Category]]="","",IF(Table15678910[[#This Row],[Category]]="M",COUNTIF($I$2:$I9,"M"),IF(Table15678910[[#This Row],[Category]]="F",COUNTIF($I$2:$I9,"F"),0)))</f>
        <v/>
      </c>
      <c r="E9" s="26"/>
      <c r="F9" s="48"/>
      <c r="G9" s="28"/>
      <c r="H9" s="28"/>
      <c r="I9" s="29"/>
      <c r="J9" s="63"/>
      <c r="K9" s="63"/>
      <c r="L9" s="63"/>
      <c r="M9" s="63"/>
      <c r="N9" s="63"/>
    </row>
    <row r="10" spans="1:14" x14ac:dyDescent="0.3">
      <c r="A10" s="18">
        <f>Table15678910[[#This Row],[Full Name]]</f>
        <v>0</v>
      </c>
      <c r="B10" s="20" t="str">
        <f>IF(Table15678910[[#This Row],[Full Name]]="","",IF(IFERROR(IFERROR(VLOOKUP(Table15678910[[#This Row],[Full Name]],'Mens League'!B:B,1,FALSE),VLOOKUP(Table15678910[[#This Row],[Full Name]],'Women''s League'!B:B,1,FALSE)),"NEEDS ADDING")="NEEDS ADDING","NEEDS ADDING","OK"))</f>
        <v/>
      </c>
      <c r="C10" s="20" t="str">
        <f>IF(Table15678910[[#This Row],[Position]]="","",IF(Table15678910[[#This Row],[Rank]]=1,30,IF(Table15678910[[#This Row],[Rank]]=2,29,IF(Table15678910[[#This Row],[Rank]]=3,28,IF(Table15678910[[#This Row],[Rank]]=4,27,IF(Table15678910[[#This Row],[Rank]]=5,26,IF(Table15678910[[#This Row],[Rank]]=6,25,IF(Table15678910[[#This Row],[Rank]]=7,24,IF(Table15678910[[#This Row],[Rank]]=8,23,IF(Table15678910[[#This Row],[Rank]]=9,22,IF(Table15678910[[#This Row],[Rank]]=10,21,IF(Table15678910[[#This Row],[Rank]]=11,20,IF(Table15678910[[#This Row],[Rank]]=12,19,IF(Table15678910[[#This Row],[Rank]]=13,18,IF(Table15678910[[#This Row],[Rank]]=14,17,IF(Table15678910[[#This Row],[Rank]]=15,16,IF(Table15678910[[#This Row],[Rank]]=16,15,IF(Table15678910[[#This Row],[Rank]]=17,14,IF(Table15678910[[#This Row],[Rank]]=18,13,IF(Table15678910[[#This Row],[Rank]]=19,12,IF(Table15678910[[#This Row],[Rank]]=20,11,IF(Table15678910[[#This Row],[Rank]]=21,10,IF(Table15678910[[#This Row],[Rank]]=22,9,IF(Table15678910[[#This Row],[Rank]]=23,8,IF(Table15678910[[#This Row],[Rank]]=24,7,IF(Table15678910[[#This Row],[Rank]]=25,6,IF(Table15678910[[#This Row],[Rank]]=26,5,IF(Table15678910[[#This Row],[Rank]]=27,4,IF(Table15678910[[#This Row],[Rank]]=28,3,IF(Table15678910[[#This Row],[Rank]]=29,2,IF(Table15678910[[#This Row],[Rank]]=30,1,0)))))))))))))))))))))))))))))))</f>
        <v/>
      </c>
      <c r="D10" s="4" t="str">
        <f>IF(Table15678910[[#This Row],[Category]]="","",IF(Table15678910[[#This Row],[Category]]="M",COUNTIF($I$2:$I10,"M"),IF(Table15678910[[#This Row],[Category]]="F",COUNTIF($I$2:$I10,"F"),0)))</f>
        <v/>
      </c>
      <c r="E10" s="26"/>
      <c r="F10" s="48"/>
      <c r="G10" s="28"/>
      <c r="H10" s="28"/>
      <c r="I10" s="29"/>
      <c r="J10" s="63"/>
      <c r="K10" s="63"/>
      <c r="L10" s="63"/>
      <c r="M10" s="63"/>
      <c r="N10" s="63"/>
    </row>
    <row r="11" spans="1:14" x14ac:dyDescent="0.3">
      <c r="A11" s="18">
        <f>Table15678910[[#This Row],[Full Name]]</f>
        <v>0</v>
      </c>
      <c r="B11" s="20" t="str">
        <f>IF(Table15678910[[#This Row],[Full Name]]="","",IF(IFERROR(IFERROR(VLOOKUP(Table15678910[[#This Row],[Full Name]],'Mens League'!B:B,1,FALSE),VLOOKUP(Table15678910[[#This Row],[Full Name]],'Women''s League'!B:B,1,FALSE)),"NEEDS ADDING")="NEEDS ADDING","NEEDS ADDING","OK"))</f>
        <v/>
      </c>
      <c r="C11" s="20" t="str">
        <f>IF(Table15678910[[#This Row],[Position]]="","",IF(Table15678910[[#This Row],[Rank]]=1,30,IF(Table15678910[[#This Row],[Rank]]=2,29,IF(Table15678910[[#This Row],[Rank]]=3,28,IF(Table15678910[[#This Row],[Rank]]=4,27,IF(Table15678910[[#This Row],[Rank]]=5,26,IF(Table15678910[[#This Row],[Rank]]=6,25,IF(Table15678910[[#This Row],[Rank]]=7,24,IF(Table15678910[[#This Row],[Rank]]=8,23,IF(Table15678910[[#This Row],[Rank]]=9,22,IF(Table15678910[[#This Row],[Rank]]=10,21,IF(Table15678910[[#This Row],[Rank]]=11,20,IF(Table15678910[[#This Row],[Rank]]=12,19,IF(Table15678910[[#This Row],[Rank]]=13,18,IF(Table15678910[[#This Row],[Rank]]=14,17,IF(Table15678910[[#This Row],[Rank]]=15,16,IF(Table15678910[[#This Row],[Rank]]=16,15,IF(Table15678910[[#This Row],[Rank]]=17,14,IF(Table15678910[[#This Row],[Rank]]=18,13,IF(Table15678910[[#This Row],[Rank]]=19,12,IF(Table15678910[[#This Row],[Rank]]=20,11,IF(Table15678910[[#This Row],[Rank]]=21,10,IF(Table15678910[[#This Row],[Rank]]=22,9,IF(Table15678910[[#This Row],[Rank]]=23,8,IF(Table15678910[[#This Row],[Rank]]=24,7,IF(Table15678910[[#This Row],[Rank]]=25,6,IF(Table15678910[[#This Row],[Rank]]=26,5,IF(Table15678910[[#This Row],[Rank]]=27,4,IF(Table15678910[[#This Row],[Rank]]=28,3,IF(Table15678910[[#This Row],[Rank]]=29,2,IF(Table15678910[[#This Row],[Rank]]=30,1,0)))))))))))))))))))))))))))))))</f>
        <v/>
      </c>
      <c r="D11" s="4" t="str">
        <f>IF(Table15678910[[#This Row],[Category]]="","",IF(Table15678910[[#This Row],[Category]]="M",COUNTIF($I$2:$I11,"M"),IF(Table15678910[[#This Row],[Category]]="F",COUNTIF($I$2:$I11,"F"),0)))</f>
        <v/>
      </c>
      <c r="E11" s="26"/>
      <c r="F11" s="48"/>
      <c r="G11" s="28"/>
      <c r="H11" s="28"/>
      <c r="I11" s="29"/>
      <c r="J11" s="63"/>
      <c r="K11" s="63"/>
      <c r="L11" s="63"/>
      <c r="M11" s="63"/>
      <c r="N11" s="63"/>
    </row>
    <row r="12" spans="1:14" x14ac:dyDescent="0.3">
      <c r="A12" s="19">
        <f>Table15678910[[#This Row],[Full Name]]</f>
        <v>0</v>
      </c>
      <c r="B12" s="21" t="str">
        <f>IF(Table15678910[[#This Row],[Full Name]]="","",IF(IFERROR(IFERROR(VLOOKUP(Table15678910[[#This Row],[Full Name]],'Mens League'!B:B,1,FALSE),VLOOKUP(Table15678910[[#This Row],[Full Name]],'Women''s League'!B:B,1,FALSE)),"NEEDS ADDING")="NEEDS ADDING","NEEDS ADDING","OK"))</f>
        <v/>
      </c>
      <c r="C12" s="21" t="str">
        <f>IF(Table15678910[[#This Row],[Position]]="","",IF(Table15678910[[#This Row],[Rank]]=1,30,IF(Table15678910[[#This Row],[Rank]]=2,29,IF(Table15678910[[#This Row],[Rank]]=3,28,IF(Table15678910[[#This Row],[Rank]]=4,27,IF(Table15678910[[#This Row],[Rank]]=5,26,IF(Table15678910[[#This Row],[Rank]]=6,25,IF(Table15678910[[#This Row],[Rank]]=7,24,IF(Table15678910[[#This Row],[Rank]]=8,23,IF(Table15678910[[#This Row],[Rank]]=9,22,IF(Table15678910[[#This Row],[Rank]]=10,21,IF(Table15678910[[#This Row],[Rank]]=11,20,IF(Table15678910[[#This Row],[Rank]]=12,19,IF(Table15678910[[#This Row],[Rank]]=13,18,IF(Table15678910[[#This Row],[Rank]]=14,17,IF(Table15678910[[#This Row],[Rank]]=15,16,IF(Table15678910[[#This Row],[Rank]]=16,15,IF(Table15678910[[#This Row],[Rank]]=17,14,IF(Table15678910[[#This Row],[Rank]]=18,13,IF(Table15678910[[#This Row],[Rank]]=19,12,IF(Table15678910[[#This Row],[Rank]]=20,11,IF(Table15678910[[#This Row],[Rank]]=21,10,IF(Table15678910[[#This Row],[Rank]]=22,9,IF(Table15678910[[#This Row],[Rank]]=23,8,IF(Table15678910[[#This Row],[Rank]]=24,7,IF(Table15678910[[#This Row],[Rank]]=25,6,IF(Table15678910[[#This Row],[Rank]]=26,5,IF(Table15678910[[#This Row],[Rank]]=27,4,IF(Table15678910[[#This Row],[Rank]]=28,3,IF(Table15678910[[#This Row],[Rank]]=29,2,IF(Table15678910[[#This Row],[Rank]]=30,1,0)))))))))))))))))))))))))))))))</f>
        <v/>
      </c>
      <c r="D12" s="4" t="str">
        <f>IF(Table15678910[[#This Row],[Category]]="","",IF(Table15678910[[#This Row],[Category]]="M",COUNTIF($I$2:$I12,"M"),IF(Table15678910[[#This Row],[Category]]="F",COUNTIF($I$2:$I12,"F"),0)))</f>
        <v/>
      </c>
      <c r="E12" s="30"/>
      <c r="F12" s="48"/>
      <c r="G12" s="32"/>
      <c r="H12" s="32"/>
      <c r="I12" s="33"/>
      <c r="J12" s="63"/>
      <c r="K12" s="63"/>
      <c r="L12" s="63"/>
      <c r="M12" s="63"/>
      <c r="N12" s="63"/>
    </row>
    <row r="13" spans="1:14" x14ac:dyDescent="0.3">
      <c r="A13" s="18">
        <f>Table15678910[[#This Row],[Full Name]]</f>
        <v>0</v>
      </c>
      <c r="B13" s="21" t="str">
        <f>IF(Table15678910[[#This Row],[Full Name]]="","",IF(IFERROR(IFERROR(VLOOKUP(Table15678910[[#This Row],[Full Name]],'Mens League'!B:B,1,FALSE),VLOOKUP(Table15678910[[#This Row],[Full Name]],'Women''s League'!B:B,1,FALSE)),"NEEDS ADDING")="NEEDS ADDING","NEEDS ADDING","OK"))</f>
        <v/>
      </c>
      <c r="C13" s="21" t="str">
        <f>IF(Table15678910[[#This Row],[Position]]="","",IF(Table15678910[[#This Row],[Rank]]=1,30,IF(Table15678910[[#This Row],[Rank]]=2,29,IF(Table15678910[[#This Row],[Rank]]=3,28,IF(Table15678910[[#This Row],[Rank]]=4,27,IF(Table15678910[[#This Row],[Rank]]=5,26,IF(Table15678910[[#This Row],[Rank]]=6,25,IF(Table15678910[[#This Row],[Rank]]=7,24,IF(Table15678910[[#This Row],[Rank]]=8,23,IF(Table15678910[[#This Row],[Rank]]=9,22,IF(Table15678910[[#This Row],[Rank]]=10,21,IF(Table15678910[[#This Row],[Rank]]=11,20,IF(Table15678910[[#This Row],[Rank]]=12,19,IF(Table15678910[[#This Row],[Rank]]=13,18,IF(Table15678910[[#This Row],[Rank]]=14,17,IF(Table15678910[[#This Row],[Rank]]=15,16,IF(Table15678910[[#This Row],[Rank]]=16,15,IF(Table15678910[[#This Row],[Rank]]=17,14,IF(Table15678910[[#This Row],[Rank]]=18,13,IF(Table15678910[[#This Row],[Rank]]=19,12,IF(Table15678910[[#This Row],[Rank]]=20,11,IF(Table15678910[[#This Row],[Rank]]=21,10,IF(Table15678910[[#This Row],[Rank]]=22,9,IF(Table15678910[[#This Row],[Rank]]=23,8,IF(Table15678910[[#This Row],[Rank]]=24,7,IF(Table15678910[[#This Row],[Rank]]=25,6,IF(Table15678910[[#This Row],[Rank]]=26,5,IF(Table15678910[[#This Row],[Rank]]=27,4,IF(Table15678910[[#This Row],[Rank]]=28,3,IF(Table15678910[[#This Row],[Rank]]=29,2,IF(Table15678910[[#This Row],[Rank]]=30,1,0)))))))))))))))))))))))))))))))</f>
        <v/>
      </c>
      <c r="D13" s="49" t="str">
        <f>IF(Table15678910[[#This Row],[Category]]="","",IF(Table15678910[[#This Row],[Category]]="M",COUNTIF($I$2:$I13,"M"),IF(Table15678910[[#This Row],[Category]]="F",COUNTIF($I$2:$I13,"F"),0)))</f>
        <v/>
      </c>
      <c r="E13" s="26"/>
      <c r="F13" s="48"/>
      <c r="G13" s="28"/>
      <c r="H13" s="28"/>
      <c r="I13" s="29"/>
      <c r="J13" s="63"/>
      <c r="K13" s="63"/>
      <c r="L13" s="63"/>
      <c r="M13" s="63"/>
      <c r="N13" s="63"/>
    </row>
    <row r="14" spans="1:14" x14ac:dyDescent="0.3">
      <c r="A14" s="19">
        <f>Table15678910[[#This Row],[Full Name]]</f>
        <v>0</v>
      </c>
      <c r="B14" s="21" t="str">
        <f>IF(Table15678910[[#This Row],[Full Name]]="","",IF(IFERROR(IFERROR(VLOOKUP(Table15678910[[#This Row],[Full Name]],'Mens League'!B:B,1,FALSE),VLOOKUP(Table15678910[[#This Row],[Full Name]],'Women''s League'!B:B,1,FALSE)),"NEEDS ADDING")="NEEDS ADDING","NEEDS ADDING","OK"))</f>
        <v/>
      </c>
      <c r="C14" s="21" t="str">
        <f>IF(Table15678910[[#This Row],[Position]]="","",IF(Table15678910[[#This Row],[Rank]]=1,30,IF(Table15678910[[#This Row],[Rank]]=2,29,IF(Table15678910[[#This Row],[Rank]]=3,28,IF(Table15678910[[#This Row],[Rank]]=4,27,IF(Table15678910[[#This Row],[Rank]]=5,26,IF(Table15678910[[#This Row],[Rank]]=6,25,IF(Table15678910[[#This Row],[Rank]]=7,24,IF(Table15678910[[#This Row],[Rank]]=8,23,IF(Table15678910[[#This Row],[Rank]]=9,22,IF(Table15678910[[#This Row],[Rank]]=10,21,IF(Table15678910[[#This Row],[Rank]]=11,20,IF(Table15678910[[#This Row],[Rank]]=12,19,IF(Table15678910[[#This Row],[Rank]]=13,18,IF(Table15678910[[#This Row],[Rank]]=14,17,IF(Table15678910[[#This Row],[Rank]]=15,16,IF(Table15678910[[#This Row],[Rank]]=16,15,IF(Table15678910[[#This Row],[Rank]]=17,14,IF(Table15678910[[#This Row],[Rank]]=18,13,IF(Table15678910[[#This Row],[Rank]]=19,12,IF(Table15678910[[#This Row],[Rank]]=20,11,IF(Table15678910[[#This Row],[Rank]]=21,10,IF(Table15678910[[#This Row],[Rank]]=22,9,IF(Table15678910[[#This Row],[Rank]]=23,8,IF(Table15678910[[#This Row],[Rank]]=24,7,IF(Table15678910[[#This Row],[Rank]]=25,6,IF(Table15678910[[#This Row],[Rank]]=26,5,IF(Table15678910[[#This Row],[Rank]]=27,4,IF(Table15678910[[#This Row],[Rank]]=28,3,IF(Table15678910[[#This Row],[Rank]]=29,2,IF(Table15678910[[#This Row],[Rank]]=30,1,0)))))))))))))))))))))))))))))))</f>
        <v/>
      </c>
      <c r="D14" s="4" t="str">
        <f>IF(Table15678910[[#This Row],[Category]]="","",IF(Table15678910[[#This Row],[Category]]="M",COUNTIF($I$2:$I14,"M"),IF(Table15678910[[#This Row],[Category]]="F",COUNTIF($I$2:$I14,"F"),0)))</f>
        <v/>
      </c>
      <c r="E14" s="26"/>
      <c r="F14" s="48"/>
      <c r="G14" s="28"/>
      <c r="H14" s="28"/>
      <c r="I14" s="29"/>
      <c r="J14" s="63"/>
      <c r="K14" s="63"/>
      <c r="L14" s="63"/>
      <c r="M14" s="63"/>
      <c r="N14" s="63"/>
    </row>
    <row r="15" spans="1:14" x14ac:dyDescent="0.3">
      <c r="A15" s="19">
        <f>Table15678910[[#This Row],[Full Name]]</f>
        <v>0</v>
      </c>
      <c r="B15" s="21" t="str">
        <f>IF(Table15678910[[#This Row],[Full Name]]="","",IF(IFERROR(IFERROR(VLOOKUP(Table15678910[[#This Row],[Full Name]],'Mens League'!B:B,1,FALSE),VLOOKUP(Table15678910[[#This Row],[Full Name]],'Women''s League'!B:B,1,FALSE)),"NEEDS ADDING")="NEEDS ADDING","NEEDS ADDING","OK"))</f>
        <v/>
      </c>
      <c r="C15" s="21" t="str">
        <f>IF(Table15678910[[#This Row],[Position]]="","",IF(Table15678910[[#This Row],[Rank]]=1,30,IF(Table15678910[[#This Row],[Rank]]=2,29,IF(Table15678910[[#This Row],[Rank]]=3,28,IF(Table15678910[[#This Row],[Rank]]=4,27,IF(Table15678910[[#This Row],[Rank]]=5,26,IF(Table15678910[[#This Row],[Rank]]=6,25,IF(Table15678910[[#This Row],[Rank]]=7,24,IF(Table15678910[[#This Row],[Rank]]=8,23,IF(Table15678910[[#This Row],[Rank]]=9,22,IF(Table15678910[[#This Row],[Rank]]=10,21,IF(Table15678910[[#This Row],[Rank]]=11,20,IF(Table15678910[[#This Row],[Rank]]=12,19,IF(Table15678910[[#This Row],[Rank]]=13,18,IF(Table15678910[[#This Row],[Rank]]=14,17,IF(Table15678910[[#This Row],[Rank]]=15,16,IF(Table15678910[[#This Row],[Rank]]=16,15,IF(Table15678910[[#This Row],[Rank]]=17,14,IF(Table15678910[[#This Row],[Rank]]=18,13,IF(Table15678910[[#This Row],[Rank]]=19,12,IF(Table15678910[[#This Row],[Rank]]=20,11,IF(Table15678910[[#This Row],[Rank]]=21,10,IF(Table15678910[[#This Row],[Rank]]=22,9,IF(Table15678910[[#This Row],[Rank]]=23,8,IF(Table15678910[[#This Row],[Rank]]=24,7,IF(Table15678910[[#This Row],[Rank]]=25,6,IF(Table15678910[[#This Row],[Rank]]=26,5,IF(Table15678910[[#This Row],[Rank]]=27,4,IF(Table15678910[[#This Row],[Rank]]=28,3,IF(Table15678910[[#This Row],[Rank]]=29,2,IF(Table15678910[[#This Row],[Rank]]=30,1,0)))))))))))))))))))))))))))))))</f>
        <v/>
      </c>
      <c r="D15" s="4" t="str">
        <f>IF(Table15678910[[#This Row],[Category]]="","",IF(Table15678910[[#This Row],[Category]]="M",COUNTIF($I$2:$I15,"M"),IF(Table15678910[[#This Row],[Category]]="F",COUNTIF($I$2:$I15,"F"),0)))</f>
        <v/>
      </c>
      <c r="E15" s="26"/>
      <c r="F15" s="48"/>
      <c r="G15" s="28"/>
      <c r="H15" s="28"/>
      <c r="I15" s="29"/>
      <c r="J15" s="63"/>
      <c r="K15" s="63"/>
      <c r="L15" s="63"/>
      <c r="M15" s="63"/>
      <c r="N15" s="63"/>
    </row>
    <row r="16" spans="1:14" x14ac:dyDescent="0.3">
      <c r="A16" s="19">
        <f>Table15678910[[#This Row],[Full Name]]</f>
        <v>0</v>
      </c>
      <c r="B16" s="21" t="str">
        <f>IF(Table15678910[[#This Row],[Full Name]]="","",IF(IFERROR(IFERROR(VLOOKUP(Table15678910[[#This Row],[Full Name]],'Mens League'!B:B,1,FALSE),VLOOKUP(Table15678910[[#This Row],[Full Name]],'Women''s League'!B:B,1,FALSE)),"NEEDS ADDING")="NEEDS ADDING","NEEDS ADDING","OK"))</f>
        <v/>
      </c>
      <c r="C16" s="21" t="str">
        <f>IF(Table15678910[[#This Row],[Position]]="","",IF(Table15678910[[#This Row],[Rank]]=1,30,IF(Table15678910[[#This Row],[Rank]]=2,29,IF(Table15678910[[#This Row],[Rank]]=3,28,IF(Table15678910[[#This Row],[Rank]]=4,27,IF(Table15678910[[#This Row],[Rank]]=5,26,IF(Table15678910[[#This Row],[Rank]]=6,25,IF(Table15678910[[#This Row],[Rank]]=7,24,IF(Table15678910[[#This Row],[Rank]]=8,23,IF(Table15678910[[#This Row],[Rank]]=9,22,IF(Table15678910[[#This Row],[Rank]]=10,21,IF(Table15678910[[#This Row],[Rank]]=11,20,IF(Table15678910[[#This Row],[Rank]]=12,19,IF(Table15678910[[#This Row],[Rank]]=13,18,IF(Table15678910[[#This Row],[Rank]]=14,17,IF(Table15678910[[#This Row],[Rank]]=15,16,IF(Table15678910[[#This Row],[Rank]]=16,15,IF(Table15678910[[#This Row],[Rank]]=17,14,IF(Table15678910[[#This Row],[Rank]]=18,13,IF(Table15678910[[#This Row],[Rank]]=19,12,IF(Table15678910[[#This Row],[Rank]]=20,11,IF(Table15678910[[#This Row],[Rank]]=21,10,IF(Table15678910[[#This Row],[Rank]]=22,9,IF(Table15678910[[#This Row],[Rank]]=23,8,IF(Table15678910[[#This Row],[Rank]]=24,7,IF(Table15678910[[#This Row],[Rank]]=25,6,IF(Table15678910[[#This Row],[Rank]]=26,5,IF(Table15678910[[#This Row],[Rank]]=27,4,IF(Table15678910[[#This Row],[Rank]]=28,3,IF(Table15678910[[#This Row],[Rank]]=29,2,IF(Table15678910[[#This Row],[Rank]]=30,1,0)))))))))))))))))))))))))))))))</f>
        <v/>
      </c>
      <c r="D16" s="4" t="str">
        <f>IF(Table15678910[[#This Row],[Category]]="","",IF(Table15678910[[#This Row],[Category]]="M",COUNTIF($I$2:$I16,"M"),IF(Table15678910[[#This Row],[Category]]="F",COUNTIF($I$2:$I16,"F"),0)))</f>
        <v/>
      </c>
      <c r="E16" s="26"/>
      <c r="F16" s="48"/>
      <c r="G16" s="28"/>
      <c r="H16" s="28"/>
      <c r="I16" s="29"/>
      <c r="J16" s="63"/>
      <c r="K16" s="63"/>
      <c r="L16" s="63"/>
      <c r="M16" s="63"/>
      <c r="N16" s="63"/>
    </row>
    <row r="17" spans="1:14" x14ac:dyDescent="0.3">
      <c r="A17" s="19">
        <f>Table15678910[[#This Row],[Full Name]]</f>
        <v>0</v>
      </c>
      <c r="B17" s="21" t="str">
        <f>IF(Table15678910[[#This Row],[Full Name]]="","",IF(IFERROR(IFERROR(VLOOKUP(Table15678910[[#This Row],[Full Name]],'Mens League'!B:B,1,FALSE),VLOOKUP(Table15678910[[#This Row],[Full Name]],'Women''s League'!B:B,1,FALSE)),"NEEDS ADDING")="NEEDS ADDING","NEEDS ADDING","OK"))</f>
        <v/>
      </c>
      <c r="C17" s="21" t="str">
        <f>IF(Table15678910[[#This Row],[Position]]="","",IF(Table15678910[[#This Row],[Rank]]=1,30,IF(Table15678910[[#This Row],[Rank]]=2,29,IF(Table15678910[[#This Row],[Rank]]=3,28,IF(Table15678910[[#This Row],[Rank]]=4,27,IF(Table15678910[[#This Row],[Rank]]=5,26,IF(Table15678910[[#This Row],[Rank]]=6,25,IF(Table15678910[[#This Row],[Rank]]=7,24,IF(Table15678910[[#This Row],[Rank]]=8,23,IF(Table15678910[[#This Row],[Rank]]=9,22,IF(Table15678910[[#This Row],[Rank]]=10,21,IF(Table15678910[[#This Row],[Rank]]=11,20,IF(Table15678910[[#This Row],[Rank]]=12,19,IF(Table15678910[[#This Row],[Rank]]=13,18,IF(Table15678910[[#This Row],[Rank]]=14,17,IF(Table15678910[[#This Row],[Rank]]=15,16,IF(Table15678910[[#This Row],[Rank]]=16,15,IF(Table15678910[[#This Row],[Rank]]=17,14,IF(Table15678910[[#This Row],[Rank]]=18,13,IF(Table15678910[[#This Row],[Rank]]=19,12,IF(Table15678910[[#This Row],[Rank]]=20,11,IF(Table15678910[[#This Row],[Rank]]=21,10,IF(Table15678910[[#This Row],[Rank]]=22,9,IF(Table15678910[[#This Row],[Rank]]=23,8,IF(Table15678910[[#This Row],[Rank]]=24,7,IF(Table15678910[[#This Row],[Rank]]=25,6,IF(Table15678910[[#This Row],[Rank]]=26,5,IF(Table15678910[[#This Row],[Rank]]=27,4,IF(Table15678910[[#This Row],[Rank]]=28,3,IF(Table15678910[[#This Row],[Rank]]=29,2,IF(Table15678910[[#This Row],[Rank]]=30,1,0)))))))))))))))))))))))))))))))</f>
        <v/>
      </c>
      <c r="D17" s="4" t="str">
        <f>IF(Table15678910[[#This Row],[Category]]="","",IF(Table15678910[[#This Row],[Category]]="M",COUNTIF($I$2:$I17,"M"),IF(Table15678910[[#This Row],[Category]]="F",COUNTIF($I$2:$I17,"F"),0)))</f>
        <v/>
      </c>
      <c r="E17" s="26"/>
      <c r="F17" s="48"/>
      <c r="G17" s="28"/>
      <c r="H17" s="28"/>
      <c r="I17" s="29"/>
      <c r="J17" s="63"/>
      <c r="K17" s="63"/>
      <c r="L17" s="63"/>
      <c r="M17" s="63"/>
      <c r="N17" s="63"/>
    </row>
    <row r="18" spans="1:14" x14ac:dyDescent="0.3">
      <c r="A18" s="19">
        <f>Table15678910[[#This Row],[Full Name]]</f>
        <v>0</v>
      </c>
      <c r="B18" s="21" t="str">
        <f>IF(Table15678910[[#This Row],[Full Name]]="","",IF(IFERROR(IFERROR(VLOOKUP(Table15678910[[#This Row],[Full Name]],'Mens League'!B:B,1,FALSE),VLOOKUP(Table15678910[[#This Row],[Full Name]],'Women''s League'!B:B,1,FALSE)),"NEEDS ADDING")="NEEDS ADDING","NEEDS ADDING","OK"))</f>
        <v/>
      </c>
      <c r="C18" s="21" t="str">
        <f>IF(Table15678910[[#This Row],[Position]]="","",IF(Table15678910[[#This Row],[Rank]]=1,30,IF(Table15678910[[#This Row],[Rank]]=2,29,IF(Table15678910[[#This Row],[Rank]]=3,28,IF(Table15678910[[#This Row],[Rank]]=4,27,IF(Table15678910[[#This Row],[Rank]]=5,26,IF(Table15678910[[#This Row],[Rank]]=6,25,IF(Table15678910[[#This Row],[Rank]]=7,24,IF(Table15678910[[#This Row],[Rank]]=8,23,IF(Table15678910[[#This Row],[Rank]]=9,22,IF(Table15678910[[#This Row],[Rank]]=10,21,IF(Table15678910[[#This Row],[Rank]]=11,20,IF(Table15678910[[#This Row],[Rank]]=12,19,IF(Table15678910[[#This Row],[Rank]]=13,18,IF(Table15678910[[#This Row],[Rank]]=14,17,IF(Table15678910[[#This Row],[Rank]]=15,16,IF(Table15678910[[#This Row],[Rank]]=16,15,IF(Table15678910[[#This Row],[Rank]]=17,14,IF(Table15678910[[#This Row],[Rank]]=18,13,IF(Table15678910[[#This Row],[Rank]]=19,12,IF(Table15678910[[#This Row],[Rank]]=20,11,IF(Table15678910[[#This Row],[Rank]]=21,10,IF(Table15678910[[#This Row],[Rank]]=22,9,IF(Table15678910[[#This Row],[Rank]]=23,8,IF(Table15678910[[#This Row],[Rank]]=24,7,IF(Table15678910[[#This Row],[Rank]]=25,6,IF(Table15678910[[#This Row],[Rank]]=26,5,IF(Table15678910[[#This Row],[Rank]]=27,4,IF(Table15678910[[#This Row],[Rank]]=28,3,IF(Table15678910[[#This Row],[Rank]]=29,2,IF(Table15678910[[#This Row],[Rank]]=30,1,0)))))))))))))))))))))))))))))))</f>
        <v/>
      </c>
      <c r="D18" s="4" t="str">
        <f>IF(Table15678910[[#This Row],[Category]]="","",IF(Table15678910[[#This Row],[Category]]="M",COUNTIF($I$2:$I18,"M"),IF(Table15678910[[#This Row],[Category]]="F",COUNTIF($I$2:$I18,"F"),0)))</f>
        <v/>
      </c>
      <c r="E18" s="26"/>
      <c r="F18" s="48"/>
      <c r="G18" s="28"/>
      <c r="H18" s="28"/>
      <c r="I18" s="29"/>
      <c r="J18" s="63"/>
      <c r="K18" s="63"/>
      <c r="L18" s="63"/>
      <c r="M18" s="63"/>
      <c r="N18" s="63"/>
    </row>
    <row r="19" spans="1:14" x14ac:dyDescent="0.3">
      <c r="A19" s="19">
        <f>Table15678910[[#This Row],[Full Name]]</f>
        <v>0</v>
      </c>
      <c r="B19" s="21" t="str">
        <f>IF(Table15678910[[#This Row],[Full Name]]="","",IF(IFERROR(IFERROR(VLOOKUP(Table15678910[[#This Row],[Full Name]],'Mens League'!B:B,1,FALSE),VLOOKUP(Table15678910[[#This Row],[Full Name]],'Women''s League'!B:B,1,FALSE)),"NEEDS ADDING")="NEEDS ADDING","NEEDS ADDING","OK"))</f>
        <v/>
      </c>
      <c r="C19" s="21" t="str">
        <f>IF(Table15678910[[#This Row],[Position]]="","",IF(Table15678910[[#This Row],[Rank]]=1,30,IF(Table15678910[[#This Row],[Rank]]=2,29,IF(Table15678910[[#This Row],[Rank]]=3,28,IF(Table15678910[[#This Row],[Rank]]=4,27,IF(Table15678910[[#This Row],[Rank]]=5,26,IF(Table15678910[[#This Row],[Rank]]=6,25,IF(Table15678910[[#This Row],[Rank]]=7,24,IF(Table15678910[[#This Row],[Rank]]=8,23,IF(Table15678910[[#This Row],[Rank]]=9,22,IF(Table15678910[[#This Row],[Rank]]=10,21,IF(Table15678910[[#This Row],[Rank]]=11,20,IF(Table15678910[[#This Row],[Rank]]=12,19,IF(Table15678910[[#This Row],[Rank]]=13,18,IF(Table15678910[[#This Row],[Rank]]=14,17,IF(Table15678910[[#This Row],[Rank]]=15,16,IF(Table15678910[[#This Row],[Rank]]=16,15,IF(Table15678910[[#This Row],[Rank]]=17,14,IF(Table15678910[[#This Row],[Rank]]=18,13,IF(Table15678910[[#This Row],[Rank]]=19,12,IF(Table15678910[[#This Row],[Rank]]=20,11,IF(Table15678910[[#This Row],[Rank]]=21,10,IF(Table15678910[[#This Row],[Rank]]=22,9,IF(Table15678910[[#This Row],[Rank]]=23,8,IF(Table15678910[[#This Row],[Rank]]=24,7,IF(Table15678910[[#This Row],[Rank]]=25,6,IF(Table15678910[[#This Row],[Rank]]=26,5,IF(Table15678910[[#This Row],[Rank]]=27,4,IF(Table15678910[[#This Row],[Rank]]=28,3,IF(Table15678910[[#This Row],[Rank]]=29,2,IF(Table15678910[[#This Row],[Rank]]=30,1,0)))))))))))))))))))))))))))))))</f>
        <v/>
      </c>
      <c r="D19" s="4" t="str">
        <f>IF(Table15678910[[#This Row],[Category]]="","",IF(Table15678910[[#This Row],[Category]]="M",COUNTIF($I$2:$I19,"M"),IF(Table15678910[[#This Row],[Category]]="F",COUNTIF($I$2:$I19,"F"),0)))</f>
        <v/>
      </c>
      <c r="E19" s="26"/>
      <c r="F19" s="48"/>
      <c r="G19" s="28"/>
      <c r="H19" s="28"/>
      <c r="I19" s="29"/>
      <c r="J19" s="63"/>
      <c r="K19" s="63"/>
      <c r="L19" s="63"/>
      <c r="M19" s="63"/>
      <c r="N19" s="63"/>
    </row>
    <row r="20" spans="1:14" x14ac:dyDescent="0.3">
      <c r="A20" s="19">
        <f>Table15678910[[#This Row],[Full Name]]</f>
        <v>0</v>
      </c>
      <c r="B20" s="21" t="str">
        <f>IF(Table15678910[[#This Row],[Full Name]]="","",IF(IFERROR(IFERROR(VLOOKUP(Table15678910[[#This Row],[Full Name]],'Mens League'!B:B,1,FALSE),VLOOKUP(Table15678910[[#This Row],[Full Name]],'Women''s League'!B:B,1,FALSE)),"NEEDS ADDING")="NEEDS ADDING","NEEDS ADDING","OK"))</f>
        <v/>
      </c>
      <c r="C20" s="21" t="str">
        <f>IF(Table15678910[[#This Row],[Position]]="","",IF(Table15678910[[#This Row],[Rank]]=1,30,IF(Table15678910[[#This Row],[Rank]]=2,29,IF(Table15678910[[#This Row],[Rank]]=3,28,IF(Table15678910[[#This Row],[Rank]]=4,27,IF(Table15678910[[#This Row],[Rank]]=5,26,IF(Table15678910[[#This Row],[Rank]]=6,25,IF(Table15678910[[#This Row],[Rank]]=7,24,IF(Table15678910[[#This Row],[Rank]]=8,23,IF(Table15678910[[#This Row],[Rank]]=9,22,IF(Table15678910[[#This Row],[Rank]]=10,21,IF(Table15678910[[#This Row],[Rank]]=11,20,IF(Table15678910[[#This Row],[Rank]]=12,19,IF(Table15678910[[#This Row],[Rank]]=13,18,IF(Table15678910[[#This Row],[Rank]]=14,17,IF(Table15678910[[#This Row],[Rank]]=15,16,IF(Table15678910[[#This Row],[Rank]]=16,15,IF(Table15678910[[#This Row],[Rank]]=17,14,IF(Table15678910[[#This Row],[Rank]]=18,13,IF(Table15678910[[#This Row],[Rank]]=19,12,IF(Table15678910[[#This Row],[Rank]]=20,11,IF(Table15678910[[#This Row],[Rank]]=21,10,IF(Table15678910[[#This Row],[Rank]]=22,9,IF(Table15678910[[#This Row],[Rank]]=23,8,IF(Table15678910[[#This Row],[Rank]]=24,7,IF(Table15678910[[#This Row],[Rank]]=25,6,IF(Table15678910[[#This Row],[Rank]]=26,5,IF(Table15678910[[#This Row],[Rank]]=27,4,IF(Table15678910[[#This Row],[Rank]]=28,3,IF(Table15678910[[#This Row],[Rank]]=29,2,IF(Table15678910[[#This Row],[Rank]]=30,1,0)))))))))))))))))))))))))))))))</f>
        <v/>
      </c>
      <c r="D20" s="4" t="str">
        <f>IF(Table15678910[[#This Row],[Category]]="","",IF(Table15678910[[#This Row],[Category]]="M",COUNTIF($I$2:$I20,"M"),IF(Table15678910[[#This Row],[Category]]="F",COUNTIF($I$2:$I20,"F"),0)))</f>
        <v/>
      </c>
      <c r="E20" s="26"/>
      <c r="F20" s="48"/>
      <c r="G20" s="28"/>
      <c r="H20" s="28"/>
      <c r="I20" s="29"/>
      <c r="J20" s="63"/>
      <c r="K20" s="63"/>
      <c r="L20" s="63"/>
      <c r="M20" s="63"/>
      <c r="N20" s="63"/>
    </row>
    <row r="21" spans="1:14" x14ac:dyDescent="0.3">
      <c r="A21" s="19">
        <f>Table15678910[[#This Row],[Full Name]]</f>
        <v>0</v>
      </c>
      <c r="B21" s="21" t="str">
        <f>IF(Table15678910[[#This Row],[Full Name]]="","",IF(IFERROR(IFERROR(VLOOKUP(Table15678910[[#This Row],[Full Name]],'Mens League'!B:B,1,FALSE),VLOOKUP(Table15678910[[#This Row],[Full Name]],'Women''s League'!B:B,1,FALSE)),"NEEDS ADDING")="NEEDS ADDING","NEEDS ADDING","OK"))</f>
        <v/>
      </c>
      <c r="C21" s="21" t="str">
        <f>IF(Table15678910[[#This Row],[Position]]="","",IF(Table15678910[[#This Row],[Rank]]=1,30,IF(Table15678910[[#This Row],[Rank]]=2,29,IF(Table15678910[[#This Row],[Rank]]=3,28,IF(Table15678910[[#This Row],[Rank]]=4,27,IF(Table15678910[[#This Row],[Rank]]=5,26,IF(Table15678910[[#This Row],[Rank]]=6,25,IF(Table15678910[[#This Row],[Rank]]=7,24,IF(Table15678910[[#This Row],[Rank]]=8,23,IF(Table15678910[[#This Row],[Rank]]=9,22,IF(Table15678910[[#This Row],[Rank]]=10,21,IF(Table15678910[[#This Row],[Rank]]=11,20,IF(Table15678910[[#This Row],[Rank]]=12,19,IF(Table15678910[[#This Row],[Rank]]=13,18,IF(Table15678910[[#This Row],[Rank]]=14,17,IF(Table15678910[[#This Row],[Rank]]=15,16,IF(Table15678910[[#This Row],[Rank]]=16,15,IF(Table15678910[[#This Row],[Rank]]=17,14,IF(Table15678910[[#This Row],[Rank]]=18,13,IF(Table15678910[[#This Row],[Rank]]=19,12,IF(Table15678910[[#This Row],[Rank]]=20,11,IF(Table15678910[[#This Row],[Rank]]=21,10,IF(Table15678910[[#This Row],[Rank]]=22,9,IF(Table15678910[[#This Row],[Rank]]=23,8,IF(Table15678910[[#This Row],[Rank]]=24,7,IF(Table15678910[[#This Row],[Rank]]=25,6,IF(Table15678910[[#This Row],[Rank]]=26,5,IF(Table15678910[[#This Row],[Rank]]=27,4,IF(Table15678910[[#This Row],[Rank]]=28,3,IF(Table15678910[[#This Row],[Rank]]=29,2,IF(Table15678910[[#This Row],[Rank]]=30,1,0)))))))))))))))))))))))))))))))</f>
        <v/>
      </c>
      <c r="D21" s="4" t="str">
        <f>IF(Table15678910[[#This Row],[Category]]="","",IF(Table15678910[[#This Row],[Category]]="M",COUNTIF($I$2:$I21,"M"),IF(Table15678910[[#This Row],[Category]]="F",COUNTIF($I$2:$I21,"F"),0)))</f>
        <v/>
      </c>
      <c r="E21" s="26"/>
      <c r="F21" s="48"/>
      <c r="G21" s="28"/>
      <c r="H21" s="28"/>
      <c r="I21" s="29"/>
      <c r="J21" s="63"/>
      <c r="K21" s="63"/>
      <c r="L21" s="63"/>
      <c r="M21" s="63"/>
      <c r="N21" s="63"/>
    </row>
    <row r="22" spans="1:14" x14ac:dyDescent="0.3">
      <c r="A22" s="19">
        <f>Table15678910[[#This Row],[Full Name]]</f>
        <v>0</v>
      </c>
      <c r="B22" s="21" t="str">
        <f>IF(Table15678910[[#This Row],[Full Name]]="","",IF(IFERROR(IFERROR(VLOOKUP(Table15678910[[#This Row],[Full Name]],'Mens League'!B:B,1,FALSE),VLOOKUP(Table15678910[[#This Row],[Full Name]],'Women''s League'!B:B,1,FALSE)),"NEEDS ADDING")="NEEDS ADDING","NEEDS ADDING","OK"))</f>
        <v/>
      </c>
      <c r="C22" s="21" t="str">
        <f>IF(Table15678910[[#This Row],[Position]]="","",IF(Table15678910[[#This Row],[Rank]]=1,30,IF(Table15678910[[#This Row],[Rank]]=2,29,IF(Table15678910[[#This Row],[Rank]]=3,28,IF(Table15678910[[#This Row],[Rank]]=4,27,IF(Table15678910[[#This Row],[Rank]]=5,26,IF(Table15678910[[#This Row],[Rank]]=6,25,IF(Table15678910[[#This Row],[Rank]]=7,24,IF(Table15678910[[#This Row],[Rank]]=8,23,IF(Table15678910[[#This Row],[Rank]]=9,22,IF(Table15678910[[#This Row],[Rank]]=10,21,IF(Table15678910[[#This Row],[Rank]]=11,20,IF(Table15678910[[#This Row],[Rank]]=12,19,IF(Table15678910[[#This Row],[Rank]]=13,18,IF(Table15678910[[#This Row],[Rank]]=14,17,IF(Table15678910[[#This Row],[Rank]]=15,16,IF(Table15678910[[#This Row],[Rank]]=16,15,IF(Table15678910[[#This Row],[Rank]]=17,14,IF(Table15678910[[#This Row],[Rank]]=18,13,IF(Table15678910[[#This Row],[Rank]]=19,12,IF(Table15678910[[#This Row],[Rank]]=20,11,IF(Table15678910[[#This Row],[Rank]]=21,10,IF(Table15678910[[#This Row],[Rank]]=22,9,IF(Table15678910[[#This Row],[Rank]]=23,8,IF(Table15678910[[#This Row],[Rank]]=24,7,IF(Table15678910[[#This Row],[Rank]]=25,6,IF(Table15678910[[#This Row],[Rank]]=26,5,IF(Table15678910[[#This Row],[Rank]]=27,4,IF(Table15678910[[#This Row],[Rank]]=28,3,IF(Table15678910[[#This Row],[Rank]]=29,2,IF(Table15678910[[#This Row],[Rank]]=30,1,0)))))))))))))))))))))))))))))))</f>
        <v/>
      </c>
      <c r="D22" s="4" t="str">
        <f>IF(Table15678910[[#This Row],[Category]]="","",IF(Table15678910[[#This Row],[Category]]="M",COUNTIF($I$2:$I22,"M"),IF(Table15678910[[#This Row],[Category]]="F",COUNTIF($I$2:$I22,"F"),0)))</f>
        <v/>
      </c>
      <c r="E22" s="26"/>
      <c r="F22" s="48"/>
      <c r="G22" s="28"/>
      <c r="H22" s="28"/>
      <c r="I22" s="29"/>
      <c r="J22" s="63"/>
      <c r="K22" s="63"/>
      <c r="L22" s="63"/>
      <c r="M22" s="63"/>
      <c r="N22" s="63"/>
    </row>
    <row r="23" spans="1:14" x14ac:dyDescent="0.3">
      <c r="A23" s="19">
        <f>Table15678910[[#This Row],[Full Name]]</f>
        <v>0</v>
      </c>
      <c r="B23" s="21" t="str">
        <f>IF(Table15678910[[#This Row],[Full Name]]="","",IF(IFERROR(IFERROR(VLOOKUP(Table15678910[[#This Row],[Full Name]],'Mens League'!B:B,1,FALSE),VLOOKUP(Table15678910[[#This Row],[Full Name]],'Women''s League'!B:B,1,FALSE)),"NEEDS ADDING")="NEEDS ADDING","NEEDS ADDING","OK"))</f>
        <v/>
      </c>
      <c r="C23" s="21" t="str">
        <f>IF(Table15678910[[#This Row],[Position]]="","",IF(Table15678910[[#This Row],[Rank]]=1,30,IF(Table15678910[[#This Row],[Rank]]=2,29,IF(Table15678910[[#This Row],[Rank]]=3,28,IF(Table15678910[[#This Row],[Rank]]=4,27,IF(Table15678910[[#This Row],[Rank]]=5,26,IF(Table15678910[[#This Row],[Rank]]=6,25,IF(Table15678910[[#This Row],[Rank]]=7,24,IF(Table15678910[[#This Row],[Rank]]=8,23,IF(Table15678910[[#This Row],[Rank]]=9,22,IF(Table15678910[[#This Row],[Rank]]=10,21,IF(Table15678910[[#This Row],[Rank]]=11,20,IF(Table15678910[[#This Row],[Rank]]=12,19,IF(Table15678910[[#This Row],[Rank]]=13,18,IF(Table15678910[[#This Row],[Rank]]=14,17,IF(Table15678910[[#This Row],[Rank]]=15,16,IF(Table15678910[[#This Row],[Rank]]=16,15,IF(Table15678910[[#This Row],[Rank]]=17,14,IF(Table15678910[[#This Row],[Rank]]=18,13,IF(Table15678910[[#This Row],[Rank]]=19,12,IF(Table15678910[[#This Row],[Rank]]=20,11,IF(Table15678910[[#This Row],[Rank]]=21,10,IF(Table15678910[[#This Row],[Rank]]=22,9,IF(Table15678910[[#This Row],[Rank]]=23,8,IF(Table15678910[[#This Row],[Rank]]=24,7,IF(Table15678910[[#This Row],[Rank]]=25,6,IF(Table15678910[[#This Row],[Rank]]=26,5,IF(Table15678910[[#This Row],[Rank]]=27,4,IF(Table15678910[[#This Row],[Rank]]=28,3,IF(Table15678910[[#This Row],[Rank]]=29,2,IF(Table15678910[[#This Row],[Rank]]=30,1,0)))))))))))))))))))))))))))))))</f>
        <v/>
      </c>
      <c r="D23" s="4" t="str">
        <f>IF(Table15678910[[#This Row],[Category]]="","",IF(Table15678910[[#This Row],[Category]]="M",COUNTIF($I$2:$I23,"M"),IF(Table15678910[[#This Row],[Category]]="F",COUNTIF($I$2:$I23,"F"),0)))</f>
        <v/>
      </c>
      <c r="E23" s="26"/>
      <c r="F23" s="48"/>
      <c r="G23" s="28"/>
      <c r="H23" s="28"/>
      <c r="I23" s="29"/>
      <c r="J23" s="63"/>
      <c r="K23" s="63"/>
      <c r="L23" s="63"/>
      <c r="M23" s="63"/>
      <c r="N23" s="63"/>
    </row>
    <row r="24" spans="1:14" x14ac:dyDescent="0.3">
      <c r="A24" s="19">
        <f>Table15678910[[#This Row],[Full Name]]</f>
        <v>0</v>
      </c>
      <c r="B24" s="21" t="str">
        <f>IF(Table15678910[[#This Row],[Full Name]]="","",IF(IFERROR(IFERROR(VLOOKUP(Table15678910[[#This Row],[Full Name]],'Mens League'!B:B,1,FALSE),VLOOKUP(Table15678910[[#This Row],[Full Name]],'Women''s League'!B:B,1,FALSE)),"NEEDS ADDING")="NEEDS ADDING","NEEDS ADDING","OK"))</f>
        <v/>
      </c>
      <c r="C24" s="21" t="str">
        <f>IF(Table15678910[[#This Row],[Position]]="","",IF(Table15678910[[#This Row],[Rank]]=1,30,IF(Table15678910[[#This Row],[Rank]]=2,29,IF(Table15678910[[#This Row],[Rank]]=3,28,IF(Table15678910[[#This Row],[Rank]]=4,27,IF(Table15678910[[#This Row],[Rank]]=5,26,IF(Table15678910[[#This Row],[Rank]]=6,25,IF(Table15678910[[#This Row],[Rank]]=7,24,IF(Table15678910[[#This Row],[Rank]]=8,23,IF(Table15678910[[#This Row],[Rank]]=9,22,IF(Table15678910[[#This Row],[Rank]]=10,21,IF(Table15678910[[#This Row],[Rank]]=11,20,IF(Table15678910[[#This Row],[Rank]]=12,19,IF(Table15678910[[#This Row],[Rank]]=13,18,IF(Table15678910[[#This Row],[Rank]]=14,17,IF(Table15678910[[#This Row],[Rank]]=15,16,IF(Table15678910[[#This Row],[Rank]]=16,15,IF(Table15678910[[#This Row],[Rank]]=17,14,IF(Table15678910[[#This Row],[Rank]]=18,13,IF(Table15678910[[#This Row],[Rank]]=19,12,IF(Table15678910[[#This Row],[Rank]]=20,11,IF(Table15678910[[#This Row],[Rank]]=21,10,IF(Table15678910[[#This Row],[Rank]]=22,9,IF(Table15678910[[#This Row],[Rank]]=23,8,IF(Table15678910[[#This Row],[Rank]]=24,7,IF(Table15678910[[#This Row],[Rank]]=25,6,IF(Table15678910[[#This Row],[Rank]]=26,5,IF(Table15678910[[#This Row],[Rank]]=27,4,IF(Table15678910[[#This Row],[Rank]]=28,3,IF(Table15678910[[#This Row],[Rank]]=29,2,IF(Table15678910[[#This Row],[Rank]]=30,1,0)))))))))))))))))))))))))))))))</f>
        <v/>
      </c>
      <c r="D24" s="4" t="str">
        <f>IF(Table15678910[[#This Row],[Category]]="","",IF(Table15678910[[#This Row],[Category]]="M",COUNTIF($I$2:$I24,"M"),IF(Table15678910[[#This Row],[Category]]="F",COUNTIF($I$2:$I24,"F"),0)))</f>
        <v/>
      </c>
      <c r="E24" s="26"/>
      <c r="F24" s="48"/>
      <c r="G24" s="28"/>
      <c r="H24" s="28"/>
      <c r="I24" s="29"/>
      <c r="J24" s="63"/>
      <c r="K24" s="63"/>
      <c r="L24" s="63"/>
      <c r="M24" s="63"/>
      <c r="N24" s="63"/>
    </row>
    <row r="25" spans="1:14" ht="15" customHeight="1" x14ac:dyDescent="0.3">
      <c r="A25" s="19">
        <f>Table15678910[[#This Row],[Full Name]]</f>
        <v>0</v>
      </c>
      <c r="B25" s="21" t="str">
        <f>IF(Table15678910[[#This Row],[Full Name]]="","",IF(IFERROR(IFERROR(VLOOKUP(Table15678910[[#This Row],[Full Name]],'Mens League'!B:B,1,FALSE),VLOOKUP(Table15678910[[#This Row],[Full Name]],'Women''s League'!B:B,1,FALSE)),"NEEDS ADDING")="NEEDS ADDING","NEEDS ADDING","OK"))</f>
        <v/>
      </c>
      <c r="C25" s="21" t="str">
        <f>IF(Table15678910[[#This Row],[Position]]="","",IF(Table15678910[[#This Row],[Rank]]=1,30,IF(Table15678910[[#This Row],[Rank]]=2,29,IF(Table15678910[[#This Row],[Rank]]=3,28,IF(Table15678910[[#This Row],[Rank]]=4,27,IF(Table15678910[[#This Row],[Rank]]=5,26,IF(Table15678910[[#This Row],[Rank]]=6,25,IF(Table15678910[[#This Row],[Rank]]=7,24,IF(Table15678910[[#This Row],[Rank]]=8,23,IF(Table15678910[[#This Row],[Rank]]=9,22,IF(Table15678910[[#This Row],[Rank]]=10,21,IF(Table15678910[[#This Row],[Rank]]=11,20,IF(Table15678910[[#This Row],[Rank]]=12,19,IF(Table15678910[[#This Row],[Rank]]=13,18,IF(Table15678910[[#This Row],[Rank]]=14,17,IF(Table15678910[[#This Row],[Rank]]=15,16,IF(Table15678910[[#This Row],[Rank]]=16,15,IF(Table15678910[[#This Row],[Rank]]=17,14,IF(Table15678910[[#This Row],[Rank]]=18,13,IF(Table15678910[[#This Row],[Rank]]=19,12,IF(Table15678910[[#This Row],[Rank]]=20,11,IF(Table15678910[[#This Row],[Rank]]=21,10,IF(Table15678910[[#This Row],[Rank]]=22,9,IF(Table15678910[[#This Row],[Rank]]=23,8,IF(Table15678910[[#This Row],[Rank]]=24,7,IF(Table15678910[[#This Row],[Rank]]=25,6,IF(Table15678910[[#This Row],[Rank]]=26,5,IF(Table15678910[[#This Row],[Rank]]=27,4,IF(Table15678910[[#This Row],[Rank]]=28,3,IF(Table15678910[[#This Row],[Rank]]=29,2,IF(Table15678910[[#This Row],[Rank]]=30,1,0)))))))))))))))))))))))))))))))</f>
        <v/>
      </c>
      <c r="D25" s="4" t="str">
        <f>IF(Table15678910[[#This Row],[Category]]="","",IF(Table15678910[[#This Row],[Category]]="M",COUNTIF($I$2:$I25,"M"),IF(Table15678910[[#This Row],[Category]]="F",COUNTIF($I$2:$I25,"F"),0)))</f>
        <v/>
      </c>
      <c r="E25" s="26"/>
      <c r="F25" s="48"/>
      <c r="G25" s="28"/>
      <c r="H25" s="28"/>
      <c r="I25" s="29"/>
      <c r="J25" s="63"/>
      <c r="K25" s="63"/>
      <c r="L25" s="63"/>
      <c r="M25" s="63"/>
      <c r="N25" s="63"/>
    </row>
    <row r="26" spans="1:14" x14ac:dyDescent="0.3">
      <c r="A26" s="19">
        <f>Table15678910[[#This Row],[Full Name]]</f>
        <v>0</v>
      </c>
      <c r="B26" s="21" t="str">
        <f>IF(Table15678910[[#This Row],[Full Name]]="","",IF(IFERROR(IFERROR(VLOOKUP(Table15678910[[#This Row],[Full Name]],'Mens League'!B:B,1,FALSE),VLOOKUP(Table15678910[[#This Row],[Full Name]],'Women''s League'!B:B,1,FALSE)),"NEEDS ADDING")="NEEDS ADDING","NEEDS ADDING","OK"))</f>
        <v/>
      </c>
      <c r="C26" s="21" t="str">
        <f>IF(Table15678910[[#This Row],[Position]]="","",IF(Table15678910[[#This Row],[Rank]]=1,30,IF(Table15678910[[#This Row],[Rank]]=2,29,IF(Table15678910[[#This Row],[Rank]]=3,28,IF(Table15678910[[#This Row],[Rank]]=4,27,IF(Table15678910[[#This Row],[Rank]]=5,26,IF(Table15678910[[#This Row],[Rank]]=6,25,IF(Table15678910[[#This Row],[Rank]]=7,24,IF(Table15678910[[#This Row],[Rank]]=8,23,IF(Table15678910[[#This Row],[Rank]]=9,22,IF(Table15678910[[#This Row],[Rank]]=10,21,IF(Table15678910[[#This Row],[Rank]]=11,20,IF(Table15678910[[#This Row],[Rank]]=12,19,IF(Table15678910[[#This Row],[Rank]]=13,18,IF(Table15678910[[#This Row],[Rank]]=14,17,IF(Table15678910[[#This Row],[Rank]]=15,16,IF(Table15678910[[#This Row],[Rank]]=16,15,IF(Table15678910[[#This Row],[Rank]]=17,14,IF(Table15678910[[#This Row],[Rank]]=18,13,IF(Table15678910[[#This Row],[Rank]]=19,12,IF(Table15678910[[#This Row],[Rank]]=20,11,IF(Table15678910[[#This Row],[Rank]]=21,10,IF(Table15678910[[#This Row],[Rank]]=22,9,IF(Table15678910[[#This Row],[Rank]]=23,8,IF(Table15678910[[#This Row],[Rank]]=24,7,IF(Table15678910[[#This Row],[Rank]]=25,6,IF(Table15678910[[#This Row],[Rank]]=26,5,IF(Table15678910[[#This Row],[Rank]]=27,4,IF(Table15678910[[#This Row],[Rank]]=28,3,IF(Table15678910[[#This Row],[Rank]]=29,2,IF(Table15678910[[#This Row],[Rank]]=30,1,0)))))))))))))))))))))))))))))))</f>
        <v/>
      </c>
      <c r="D26" s="4" t="str">
        <f>IF(Table15678910[[#This Row],[Category]]="","",IF(Table15678910[[#This Row],[Category]]="M",COUNTIF($I$2:$I26,"M"),IF(Table15678910[[#This Row],[Category]]="F",COUNTIF($I$2:$I26,"F"),0)))</f>
        <v/>
      </c>
      <c r="E26" s="26"/>
      <c r="F26" s="48"/>
      <c r="G26" s="28"/>
      <c r="H26" s="28"/>
      <c r="I26" s="29"/>
      <c r="J26" s="63"/>
      <c r="K26" s="63"/>
      <c r="L26" s="63"/>
      <c r="M26" s="63"/>
      <c r="N26" s="63"/>
    </row>
    <row r="27" spans="1:14" x14ac:dyDescent="0.3">
      <c r="A27" s="19">
        <f>Table15678910[[#This Row],[Full Name]]</f>
        <v>0</v>
      </c>
      <c r="B27" s="21" t="str">
        <f>IF(Table15678910[[#This Row],[Full Name]]="","",IF(IFERROR(IFERROR(VLOOKUP(Table15678910[[#This Row],[Full Name]],'Mens League'!B:B,1,FALSE),VLOOKUP(Table15678910[[#This Row],[Full Name]],'Women''s League'!B:B,1,FALSE)),"NEEDS ADDING")="NEEDS ADDING","NEEDS ADDING","OK"))</f>
        <v/>
      </c>
      <c r="C27" s="21" t="str">
        <f>IF(Table15678910[[#This Row],[Position]]="","",IF(Table15678910[[#This Row],[Rank]]=1,30,IF(Table15678910[[#This Row],[Rank]]=2,29,IF(Table15678910[[#This Row],[Rank]]=3,28,IF(Table15678910[[#This Row],[Rank]]=4,27,IF(Table15678910[[#This Row],[Rank]]=5,26,IF(Table15678910[[#This Row],[Rank]]=6,25,IF(Table15678910[[#This Row],[Rank]]=7,24,IF(Table15678910[[#This Row],[Rank]]=8,23,IF(Table15678910[[#This Row],[Rank]]=9,22,IF(Table15678910[[#This Row],[Rank]]=10,21,IF(Table15678910[[#This Row],[Rank]]=11,20,IF(Table15678910[[#This Row],[Rank]]=12,19,IF(Table15678910[[#This Row],[Rank]]=13,18,IF(Table15678910[[#This Row],[Rank]]=14,17,IF(Table15678910[[#This Row],[Rank]]=15,16,IF(Table15678910[[#This Row],[Rank]]=16,15,IF(Table15678910[[#This Row],[Rank]]=17,14,IF(Table15678910[[#This Row],[Rank]]=18,13,IF(Table15678910[[#This Row],[Rank]]=19,12,IF(Table15678910[[#This Row],[Rank]]=20,11,IF(Table15678910[[#This Row],[Rank]]=21,10,IF(Table15678910[[#This Row],[Rank]]=22,9,IF(Table15678910[[#This Row],[Rank]]=23,8,IF(Table15678910[[#This Row],[Rank]]=24,7,IF(Table15678910[[#This Row],[Rank]]=25,6,IF(Table15678910[[#This Row],[Rank]]=26,5,IF(Table15678910[[#This Row],[Rank]]=27,4,IF(Table15678910[[#This Row],[Rank]]=28,3,IF(Table15678910[[#This Row],[Rank]]=29,2,IF(Table15678910[[#This Row],[Rank]]=30,1,0)))))))))))))))))))))))))))))))</f>
        <v/>
      </c>
      <c r="D27" s="4" t="str">
        <f>IF(Table15678910[[#This Row],[Category]]="","",IF(Table15678910[[#This Row],[Category]]="M",COUNTIF($I$2:$I27,"M"),IF(Table15678910[[#This Row],[Category]]="F",COUNTIF($I$2:$I27,"F"),0)))</f>
        <v/>
      </c>
      <c r="E27" s="26"/>
      <c r="F27" s="48"/>
      <c r="G27" s="28"/>
      <c r="H27" s="28"/>
      <c r="I27" s="29"/>
      <c r="J27" s="63"/>
      <c r="K27" s="63"/>
      <c r="L27" s="63"/>
      <c r="M27" s="63"/>
      <c r="N27" s="63"/>
    </row>
    <row r="28" spans="1:14" x14ac:dyDescent="0.3">
      <c r="A28" s="19">
        <f>Table15678910[[#This Row],[Full Name]]</f>
        <v>0</v>
      </c>
      <c r="B28" s="21" t="str">
        <f>IF(Table15678910[[#This Row],[Full Name]]="","",IF(IFERROR(IFERROR(VLOOKUP(Table15678910[[#This Row],[Full Name]],'Mens League'!B:B,1,FALSE),VLOOKUP(Table15678910[[#This Row],[Full Name]],'Women''s League'!B:B,1,FALSE)),"NEEDS ADDING")="NEEDS ADDING","NEEDS ADDING","OK"))</f>
        <v/>
      </c>
      <c r="C28" s="21" t="str">
        <f>IF(Table15678910[[#This Row],[Position]]="","",IF(Table15678910[[#This Row],[Rank]]=1,30,IF(Table15678910[[#This Row],[Rank]]=2,29,IF(Table15678910[[#This Row],[Rank]]=3,28,IF(Table15678910[[#This Row],[Rank]]=4,27,IF(Table15678910[[#This Row],[Rank]]=5,26,IF(Table15678910[[#This Row],[Rank]]=6,25,IF(Table15678910[[#This Row],[Rank]]=7,24,IF(Table15678910[[#This Row],[Rank]]=8,23,IF(Table15678910[[#This Row],[Rank]]=9,22,IF(Table15678910[[#This Row],[Rank]]=10,21,IF(Table15678910[[#This Row],[Rank]]=11,20,IF(Table15678910[[#This Row],[Rank]]=12,19,IF(Table15678910[[#This Row],[Rank]]=13,18,IF(Table15678910[[#This Row],[Rank]]=14,17,IF(Table15678910[[#This Row],[Rank]]=15,16,IF(Table15678910[[#This Row],[Rank]]=16,15,IF(Table15678910[[#This Row],[Rank]]=17,14,IF(Table15678910[[#This Row],[Rank]]=18,13,IF(Table15678910[[#This Row],[Rank]]=19,12,IF(Table15678910[[#This Row],[Rank]]=20,11,IF(Table15678910[[#This Row],[Rank]]=21,10,IF(Table15678910[[#This Row],[Rank]]=22,9,IF(Table15678910[[#This Row],[Rank]]=23,8,IF(Table15678910[[#This Row],[Rank]]=24,7,IF(Table15678910[[#This Row],[Rank]]=25,6,IF(Table15678910[[#This Row],[Rank]]=26,5,IF(Table15678910[[#This Row],[Rank]]=27,4,IF(Table15678910[[#This Row],[Rank]]=28,3,IF(Table15678910[[#This Row],[Rank]]=29,2,IF(Table15678910[[#This Row],[Rank]]=30,1,0)))))))))))))))))))))))))))))))</f>
        <v/>
      </c>
      <c r="D28" s="4" t="str">
        <f>IF(Table15678910[[#This Row],[Category]]="","",IF(Table15678910[[#This Row],[Category]]="M",COUNTIF($I$2:$I28,"M"),IF(Table15678910[[#This Row],[Category]]="F",COUNTIF($I$2:$I28,"F"),0)))</f>
        <v/>
      </c>
      <c r="E28" s="26"/>
      <c r="F28" s="48"/>
      <c r="G28" s="28"/>
      <c r="H28" s="28"/>
      <c r="I28" s="29"/>
      <c r="J28" s="63"/>
      <c r="K28" s="63"/>
      <c r="L28" s="63"/>
      <c r="M28" s="63"/>
      <c r="N28" s="63"/>
    </row>
    <row r="29" spans="1:14" x14ac:dyDescent="0.3">
      <c r="A29" s="19">
        <f>Table15678910[[#This Row],[Full Name]]</f>
        <v>0</v>
      </c>
      <c r="B29" s="21" t="str">
        <f>IF(Table15678910[[#This Row],[Full Name]]="","",IF(IFERROR(IFERROR(VLOOKUP(Table15678910[[#This Row],[Full Name]],'Mens League'!B:B,1,FALSE),VLOOKUP(Table15678910[[#This Row],[Full Name]],'Women''s League'!B:B,1,FALSE)),"NEEDS ADDING")="NEEDS ADDING","NEEDS ADDING","OK"))</f>
        <v/>
      </c>
      <c r="C29" s="21" t="str">
        <f>IF(Table15678910[[#This Row],[Position]]="","",IF(Table15678910[[#This Row],[Rank]]=1,30,IF(Table15678910[[#This Row],[Rank]]=2,29,IF(Table15678910[[#This Row],[Rank]]=3,28,IF(Table15678910[[#This Row],[Rank]]=4,27,IF(Table15678910[[#This Row],[Rank]]=5,26,IF(Table15678910[[#This Row],[Rank]]=6,25,IF(Table15678910[[#This Row],[Rank]]=7,24,IF(Table15678910[[#This Row],[Rank]]=8,23,IF(Table15678910[[#This Row],[Rank]]=9,22,IF(Table15678910[[#This Row],[Rank]]=10,21,IF(Table15678910[[#This Row],[Rank]]=11,20,IF(Table15678910[[#This Row],[Rank]]=12,19,IF(Table15678910[[#This Row],[Rank]]=13,18,IF(Table15678910[[#This Row],[Rank]]=14,17,IF(Table15678910[[#This Row],[Rank]]=15,16,IF(Table15678910[[#This Row],[Rank]]=16,15,IF(Table15678910[[#This Row],[Rank]]=17,14,IF(Table15678910[[#This Row],[Rank]]=18,13,IF(Table15678910[[#This Row],[Rank]]=19,12,IF(Table15678910[[#This Row],[Rank]]=20,11,IF(Table15678910[[#This Row],[Rank]]=21,10,IF(Table15678910[[#This Row],[Rank]]=22,9,IF(Table15678910[[#This Row],[Rank]]=23,8,IF(Table15678910[[#This Row],[Rank]]=24,7,IF(Table15678910[[#This Row],[Rank]]=25,6,IF(Table15678910[[#This Row],[Rank]]=26,5,IF(Table15678910[[#This Row],[Rank]]=27,4,IF(Table15678910[[#This Row],[Rank]]=28,3,IF(Table15678910[[#This Row],[Rank]]=29,2,IF(Table15678910[[#This Row],[Rank]]=30,1,0)))))))))))))))))))))))))))))))</f>
        <v/>
      </c>
      <c r="D29" s="4" t="str">
        <f>IF(Table15678910[[#This Row],[Category]]="","",IF(Table15678910[[#This Row],[Category]]="M",COUNTIF($I$2:$I29,"M"),IF(Table15678910[[#This Row],[Category]]="F",COUNTIF($I$2:$I29,"F"),0)))</f>
        <v/>
      </c>
      <c r="E29" s="26"/>
      <c r="F29" s="48"/>
      <c r="G29" s="28"/>
      <c r="H29" s="28"/>
      <c r="I29" s="29"/>
      <c r="J29" s="63"/>
      <c r="K29" s="63"/>
      <c r="L29" s="63"/>
      <c r="M29" s="63"/>
      <c r="N29" s="63"/>
    </row>
    <row r="30" spans="1:14" x14ac:dyDescent="0.3">
      <c r="A30" s="19">
        <f>Table15678910[[#This Row],[Full Name]]</f>
        <v>0</v>
      </c>
      <c r="B30" s="21" t="str">
        <f>IF(Table15678910[[#This Row],[Full Name]]="","",IF(IFERROR(IFERROR(VLOOKUP(Table15678910[[#This Row],[Full Name]],'Mens League'!B:B,1,FALSE),VLOOKUP(Table15678910[[#This Row],[Full Name]],'Women''s League'!B:B,1,FALSE)),"NEEDS ADDING")="NEEDS ADDING","NEEDS ADDING","OK"))</f>
        <v/>
      </c>
      <c r="C30" s="21" t="str">
        <f>IF(Table15678910[[#This Row],[Position]]="","",IF(Table15678910[[#This Row],[Rank]]=1,30,IF(Table15678910[[#This Row],[Rank]]=2,29,IF(Table15678910[[#This Row],[Rank]]=3,28,IF(Table15678910[[#This Row],[Rank]]=4,27,IF(Table15678910[[#This Row],[Rank]]=5,26,IF(Table15678910[[#This Row],[Rank]]=6,25,IF(Table15678910[[#This Row],[Rank]]=7,24,IF(Table15678910[[#This Row],[Rank]]=8,23,IF(Table15678910[[#This Row],[Rank]]=9,22,IF(Table15678910[[#This Row],[Rank]]=10,21,IF(Table15678910[[#This Row],[Rank]]=11,20,IF(Table15678910[[#This Row],[Rank]]=12,19,IF(Table15678910[[#This Row],[Rank]]=13,18,IF(Table15678910[[#This Row],[Rank]]=14,17,IF(Table15678910[[#This Row],[Rank]]=15,16,IF(Table15678910[[#This Row],[Rank]]=16,15,IF(Table15678910[[#This Row],[Rank]]=17,14,IF(Table15678910[[#This Row],[Rank]]=18,13,IF(Table15678910[[#This Row],[Rank]]=19,12,IF(Table15678910[[#This Row],[Rank]]=20,11,IF(Table15678910[[#This Row],[Rank]]=21,10,IF(Table15678910[[#This Row],[Rank]]=22,9,IF(Table15678910[[#This Row],[Rank]]=23,8,IF(Table15678910[[#This Row],[Rank]]=24,7,IF(Table15678910[[#This Row],[Rank]]=25,6,IF(Table15678910[[#This Row],[Rank]]=26,5,IF(Table15678910[[#This Row],[Rank]]=27,4,IF(Table15678910[[#This Row],[Rank]]=28,3,IF(Table15678910[[#This Row],[Rank]]=29,2,IF(Table15678910[[#This Row],[Rank]]=30,1,0)))))))))))))))))))))))))))))))</f>
        <v/>
      </c>
      <c r="D30" s="4" t="str">
        <f>IF(Table15678910[[#This Row],[Category]]="","",IF(Table15678910[[#This Row],[Category]]="M",COUNTIF($I$2:$I30,"M"),IF(Table15678910[[#This Row],[Category]]="F",COUNTIF($I$2:$I30,"F"),0)))</f>
        <v/>
      </c>
      <c r="E30" s="26"/>
      <c r="F30" s="48"/>
      <c r="G30" s="28"/>
      <c r="H30" s="28"/>
      <c r="I30" s="29"/>
      <c r="J30" s="63"/>
      <c r="K30" s="63"/>
      <c r="L30" s="63"/>
      <c r="M30" s="63"/>
      <c r="N30" s="63"/>
    </row>
    <row r="31" spans="1:14" x14ac:dyDescent="0.3">
      <c r="A31" s="19">
        <f>Table15678910[[#This Row],[Full Name]]</f>
        <v>0</v>
      </c>
      <c r="B31" s="21" t="str">
        <f>IF(Table15678910[[#This Row],[Full Name]]="","",IF(IFERROR(IFERROR(VLOOKUP(Table15678910[[#This Row],[Full Name]],'Mens League'!B:B,1,FALSE),VLOOKUP(Table15678910[[#This Row],[Full Name]],'Women''s League'!B:B,1,FALSE)),"NEEDS ADDING")="NEEDS ADDING","NEEDS ADDING","OK"))</f>
        <v/>
      </c>
      <c r="C31" s="21" t="str">
        <f>IF(Table15678910[[#This Row],[Position]]="","",IF(Table15678910[[#This Row],[Rank]]=1,30,IF(Table15678910[[#This Row],[Rank]]=2,29,IF(Table15678910[[#This Row],[Rank]]=3,28,IF(Table15678910[[#This Row],[Rank]]=4,27,IF(Table15678910[[#This Row],[Rank]]=5,26,IF(Table15678910[[#This Row],[Rank]]=6,25,IF(Table15678910[[#This Row],[Rank]]=7,24,IF(Table15678910[[#This Row],[Rank]]=8,23,IF(Table15678910[[#This Row],[Rank]]=9,22,IF(Table15678910[[#This Row],[Rank]]=10,21,IF(Table15678910[[#This Row],[Rank]]=11,20,IF(Table15678910[[#This Row],[Rank]]=12,19,IF(Table15678910[[#This Row],[Rank]]=13,18,IF(Table15678910[[#This Row],[Rank]]=14,17,IF(Table15678910[[#This Row],[Rank]]=15,16,IF(Table15678910[[#This Row],[Rank]]=16,15,IF(Table15678910[[#This Row],[Rank]]=17,14,IF(Table15678910[[#This Row],[Rank]]=18,13,IF(Table15678910[[#This Row],[Rank]]=19,12,IF(Table15678910[[#This Row],[Rank]]=20,11,IF(Table15678910[[#This Row],[Rank]]=21,10,IF(Table15678910[[#This Row],[Rank]]=22,9,IF(Table15678910[[#This Row],[Rank]]=23,8,IF(Table15678910[[#This Row],[Rank]]=24,7,IF(Table15678910[[#This Row],[Rank]]=25,6,IF(Table15678910[[#This Row],[Rank]]=26,5,IF(Table15678910[[#This Row],[Rank]]=27,4,IF(Table15678910[[#This Row],[Rank]]=28,3,IF(Table15678910[[#This Row],[Rank]]=29,2,IF(Table15678910[[#This Row],[Rank]]=30,1,0)))))))))))))))))))))))))))))))</f>
        <v/>
      </c>
      <c r="D31" s="4" t="str">
        <f>IF(Table15678910[[#This Row],[Category]]="","",IF(Table15678910[[#This Row],[Category]]="M",COUNTIF($I$2:$I31,"M"),IF(Table15678910[[#This Row],[Category]]="F",COUNTIF($I$2:$I31,"F"),0)))</f>
        <v/>
      </c>
      <c r="E31" s="26"/>
      <c r="F31" s="48"/>
      <c r="G31" s="28"/>
      <c r="H31" s="28"/>
      <c r="I31" s="29"/>
      <c r="J31" s="63"/>
      <c r="K31" s="63"/>
      <c r="L31" s="63"/>
      <c r="M31" s="63"/>
      <c r="N31" s="63"/>
    </row>
    <row r="32" spans="1:14" x14ac:dyDescent="0.3">
      <c r="A32" s="19">
        <f>Table15678910[[#This Row],[Full Name]]</f>
        <v>0</v>
      </c>
      <c r="B32" s="21" t="str">
        <f>IF(Table15678910[[#This Row],[Full Name]]="","",IF(IFERROR(IFERROR(VLOOKUP(Table15678910[[#This Row],[Full Name]],'Mens League'!B:B,1,FALSE),VLOOKUP(Table15678910[[#This Row],[Full Name]],'Women''s League'!B:B,1,FALSE)),"NEEDS ADDING")="NEEDS ADDING","NEEDS ADDING","OK"))</f>
        <v/>
      </c>
      <c r="C32" s="21" t="str">
        <f>IF(Table15678910[[#This Row],[Position]]="","",IF(Table15678910[[#This Row],[Rank]]=1,30,IF(Table15678910[[#This Row],[Rank]]=2,29,IF(Table15678910[[#This Row],[Rank]]=3,28,IF(Table15678910[[#This Row],[Rank]]=4,27,IF(Table15678910[[#This Row],[Rank]]=5,26,IF(Table15678910[[#This Row],[Rank]]=6,25,IF(Table15678910[[#This Row],[Rank]]=7,24,IF(Table15678910[[#This Row],[Rank]]=8,23,IF(Table15678910[[#This Row],[Rank]]=9,22,IF(Table15678910[[#This Row],[Rank]]=10,21,IF(Table15678910[[#This Row],[Rank]]=11,20,IF(Table15678910[[#This Row],[Rank]]=12,19,IF(Table15678910[[#This Row],[Rank]]=13,18,IF(Table15678910[[#This Row],[Rank]]=14,17,IF(Table15678910[[#This Row],[Rank]]=15,16,IF(Table15678910[[#This Row],[Rank]]=16,15,IF(Table15678910[[#This Row],[Rank]]=17,14,IF(Table15678910[[#This Row],[Rank]]=18,13,IF(Table15678910[[#This Row],[Rank]]=19,12,IF(Table15678910[[#This Row],[Rank]]=20,11,IF(Table15678910[[#This Row],[Rank]]=21,10,IF(Table15678910[[#This Row],[Rank]]=22,9,IF(Table15678910[[#This Row],[Rank]]=23,8,IF(Table15678910[[#This Row],[Rank]]=24,7,IF(Table15678910[[#This Row],[Rank]]=25,6,IF(Table15678910[[#This Row],[Rank]]=26,5,IF(Table15678910[[#This Row],[Rank]]=27,4,IF(Table15678910[[#This Row],[Rank]]=28,3,IF(Table15678910[[#This Row],[Rank]]=29,2,IF(Table15678910[[#This Row],[Rank]]=30,1,0)))))))))))))))))))))))))))))))</f>
        <v/>
      </c>
      <c r="D32" s="4" t="str">
        <f>IF(Table15678910[[#This Row],[Category]]="","",IF(Table15678910[[#This Row],[Category]]="M",COUNTIF($I$2:$I32,"M"),IF(Table15678910[[#This Row],[Category]]="F",COUNTIF($I$2:$I32,"F"),0)))</f>
        <v/>
      </c>
      <c r="E32" s="26"/>
      <c r="F32" s="48"/>
      <c r="G32" s="28"/>
      <c r="H32" s="28"/>
      <c r="I32" s="29"/>
      <c r="J32" s="63"/>
      <c r="K32" s="63"/>
      <c r="L32" s="63"/>
      <c r="M32" s="63"/>
      <c r="N32" s="63"/>
    </row>
    <row r="33" spans="1:14" x14ac:dyDescent="0.3">
      <c r="A33" s="19">
        <f>Table15678910[[#This Row],[Full Name]]</f>
        <v>0</v>
      </c>
      <c r="B33" s="21" t="str">
        <f>IF(Table15678910[[#This Row],[Full Name]]="","",IF(IFERROR(IFERROR(VLOOKUP(Table15678910[[#This Row],[Full Name]],'Mens League'!B:B,1,FALSE),VLOOKUP(Table15678910[[#This Row],[Full Name]],'Women''s League'!B:B,1,FALSE)),"NEEDS ADDING")="NEEDS ADDING","NEEDS ADDING","OK"))</f>
        <v/>
      </c>
      <c r="C33" s="21" t="str">
        <f>IF(Table15678910[[#This Row],[Position]]="","",IF(Table15678910[[#This Row],[Rank]]=1,30,IF(Table15678910[[#This Row],[Rank]]=2,29,IF(Table15678910[[#This Row],[Rank]]=3,28,IF(Table15678910[[#This Row],[Rank]]=4,27,IF(Table15678910[[#This Row],[Rank]]=5,26,IF(Table15678910[[#This Row],[Rank]]=6,25,IF(Table15678910[[#This Row],[Rank]]=7,24,IF(Table15678910[[#This Row],[Rank]]=8,23,IF(Table15678910[[#This Row],[Rank]]=9,22,IF(Table15678910[[#This Row],[Rank]]=10,21,IF(Table15678910[[#This Row],[Rank]]=11,20,IF(Table15678910[[#This Row],[Rank]]=12,19,IF(Table15678910[[#This Row],[Rank]]=13,18,IF(Table15678910[[#This Row],[Rank]]=14,17,IF(Table15678910[[#This Row],[Rank]]=15,16,IF(Table15678910[[#This Row],[Rank]]=16,15,IF(Table15678910[[#This Row],[Rank]]=17,14,IF(Table15678910[[#This Row],[Rank]]=18,13,IF(Table15678910[[#This Row],[Rank]]=19,12,IF(Table15678910[[#This Row],[Rank]]=20,11,IF(Table15678910[[#This Row],[Rank]]=21,10,IF(Table15678910[[#This Row],[Rank]]=22,9,IF(Table15678910[[#This Row],[Rank]]=23,8,IF(Table15678910[[#This Row],[Rank]]=24,7,IF(Table15678910[[#This Row],[Rank]]=25,6,IF(Table15678910[[#This Row],[Rank]]=26,5,IF(Table15678910[[#This Row],[Rank]]=27,4,IF(Table15678910[[#This Row],[Rank]]=28,3,IF(Table15678910[[#This Row],[Rank]]=29,2,IF(Table15678910[[#This Row],[Rank]]=30,1,0)))))))))))))))))))))))))))))))</f>
        <v/>
      </c>
      <c r="D33" s="4" t="str">
        <f>IF(Table15678910[[#This Row],[Category]]="","",IF(Table15678910[[#This Row],[Category]]="M",COUNTIF($I$2:$I33,"M"),IF(Table15678910[[#This Row],[Category]]="F",COUNTIF($I$2:$I33,"F"),0)))</f>
        <v/>
      </c>
      <c r="E33" s="26"/>
      <c r="F33" s="48"/>
      <c r="G33" s="28"/>
      <c r="H33" s="28"/>
      <c r="I33" s="29"/>
      <c r="J33" s="63"/>
      <c r="K33" s="63"/>
      <c r="L33" s="63"/>
      <c r="M33" s="63"/>
      <c r="N33" s="63"/>
    </row>
    <row r="34" spans="1:14" x14ac:dyDescent="0.3">
      <c r="A34" s="19">
        <f>Table15678910[[#This Row],[Full Name]]</f>
        <v>0</v>
      </c>
      <c r="B34" s="21" t="str">
        <f>IF(Table15678910[[#This Row],[Full Name]]="","",IF(IFERROR(IFERROR(VLOOKUP(Table15678910[[#This Row],[Full Name]],'Mens League'!B:B,1,FALSE),VLOOKUP(Table15678910[[#This Row],[Full Name]],'Women''s League'!B:B,1,FALSE)),"NEEDS ADDING")="NEEDS ADDING","NEEDS ADDING","OK"))</f>
        <v/>
      </c>
      <c r="C34" s="21" t="str">
        <f>IF(Table15678910[[#This Row],[Position]]="","",IF(Table15678910[[#This Row],[Rank]]=1,30,IF(Table15678910[[#This Row],[Rank]]=2,29,IF(Table15678910[[#This Row],[Rank]]=3,28,IF(Table15678910[[#This Row],[Rank]]=4,27,IF(Table15678910[[#This Row],[Rank]]=5,26,IF(Table15678910[[#This Row],[Rank]]=6,25,IF(Table15678910[[#This Row],[Rank]]=7,24,IF(Table15678910[[#This Row],[Rank]]=8,23,IF(Table15678910[[#This Row],[Rank]]=9,22,IF(Table15678910[[#This Row],[Rank]]=10,21,IF(Table15678910[[#This Row],[Rank]]=11,20,IF(Table15678910[[#This Row],[Rank]]=12,19,IF(Table15678910[[#This Row],[Rank]]=13,18,IF(Table15678910[[#This Row],[Rank]]=14,17,IF(Table15678910[[#This Row],[Rank]]=15,16,IF(Table15678910[[#This Row],[Rank]]=16,15,IF(Table15678910[[#This Row],[Rank]]=17,14,IF(Table15678910[[#This Row],[Rank]]=18,13,IF(Table15678910[[#This Row],[Rank]]=19,12,IF(Table15678910[[#This Row],[Rank]]=20,11,IF(Table15678910[[#This Row],[Rank]]=21,10,IF(Table15678910[[#This Row],[Rank]]=22,9,IF(Table15678910[[#This Row],[Rank]]=23,8,IF(Table15678910[[#This Row],[Rank]]=24,7,IF(Table15678910[[#This Row],[Rank]]=25,6,IF(Table15678910[[#This Row],[Rank]]=26,5,IF(Table15678910[[#This Row],[Rank]]=27,4,IF(Table15678910[[#This Row],[Rank]]=28,3,IF(Table15678910[[#This Row],[Rank]]=29,2,IF(Table15678910[[#This Row],[Rank]]=30,1,0)))))))))))))))))))))))))))))))</f>
        <v/>
      </c>
      <c r="D34" s="4" t="str">
        <f>IF(Table15678910[[#This Row],[Category]]="","",IF(Table15678910[[#This Row],[Category]]="M",COUNTIF($I$2:$I34,"M"),IF(Table15678910[[#This Row],[Category]]="F",COUNTIF($I$2:$I34,"F"),0)))</f>
        <v/>
      </c>
      <c r="E34" s="26"/>
      <c r="F34" s="48"/>
      <c r="G34" s="28"/>
      <c r="H34" s="28"/>
      <c r="I34" s="29"/>
      <c r="J34" s="63"/>
      <c r="K34" s="63"/>
      <c r="L34" s="63"/>
      <c r="M34" s="63"/>
      <c r="N34" s="63"/>
    </row>
    <row r="35" spans="1:14" x14ac:dyDescent="0.3">
      <c r="A35" s="19">
        <f>Table15678910[[#This Row],[Full Name]]</f>
        <v>0</v>
      </c>
      <c r="B35" s="21" t="str">
        <f>IF(Table15678910[[#This Row],[Full Name]]="","",IF(IFERROR(IFERROR(VLOOKUP(Table15678910[[#This Row],[Full Name]],'Mens League'!B:B,1,FALSE),VLOOKUP(Table15678910[[#This Row],[Full Name]],'Women''s League'!B:B,1,FALSE)),"NEEDS ADDING")="NEEDS ADDING","NEEDS ADDING","OK"))</f>
        <v/>
      </c>
      <c r="C35" s="21" t="str">
        <f>IF(Table15678910[[#This Row],[Position]]="","",IF(Table15678910[[#This Row],[Rank]]=1,30,IF(Table15678910[[#This Row],[Rank]]=2,29,IF(Table15678910[[#This Row],[Rank]]=3,28,IF(Table15678910[[#This Row],[Rank]]=4,27,IF(Table15678910[[#This Row],[Rank]]=5,26,IF(Table15678910[[#This Row],[Rank]]=6,25,IF(Table15678910[[#This Row],[Rank]]=7,24,IF(Table15678910[[#This Row],[Rank]]=8,23,IF(Table15678910[[#This Row],[Rank]]=9,22,IF(Table15678910[[#This Row],[Rank]]=10,21,IF(Table15678910[[#This Row],[Rank]]=11,20,IF(Table15678910[[#This Row],[Rank]]=12,19,IF(Table15678910[[#This Row],[Rank]]=13,18,IF(Table15678910[[#This Row],[Rank]]=14,17,IF(Table15678910[[#This Row],[Rank]]=15,16,IF(Table15678910[[#This Row],[Rank]]=16,15,IF(Table15678910[[#This Row],[Rank]]=17,14,IF(Table15678910[[#This Row],[Rank]]=18,13,IF(Table15678910[[#This Row],[Rank]]=19,12,IF(Table15678910[[#This Row],[Rank]]=20,11,IF(Table15678910[[#This Row],[Rank]]=21,10,IF(Table15678910[[#This Row],[Rank]]=22,9,IF(Table15678910[[#This Row],[Rank]]=23,8,IF(Table15678910[[#This Row],[Rank]]=24,7,IF(Table15678910[[#This Row],[Rank]]=25,6,IF(Table15678910[[#This Row],[Rank]]=26,5,IF(Table15678910[[#This Row],[Rank]]=27,4,IF(Table15678910[[#This Row],[Rank]]=28,3,IF(Table15678910[[#This Row],[Rank]]=29,2,IF(Table15678910[[#This Row],[Rank]]=30,1,0)))))))))))))))))))))))))))))))</f>
        <v/>
      </c>
      <c r="D35" s="4" t="str">
        <f>IF(Table15678910[[#This Row],[Category]]="","",IF(Table15678910[[#This Row],[Category]]="M",COUNTIF($I$2:$I35,"M"),IF(Table15678910[[#This Row],[Category]]="F",COUNTIF($I$2:$I35,"F"),0)))</f>
        <v/>
      </c>
      <c r="E35" s="26"/>
      <c r="F35" s="48"/>
      <c r="G35" s="28"/>
      <c r="H35" s="28"/>
      <c r="I35" s="29"/>
      <c r="J35" s="63"/>
      <c r="K35" s="63"/>
      <c r="L35" s="63"/>
      <c r="M35" s="63"/>
      <c r="N35" s="63"/>
    </row>
    <row r="36" spans="1:14" x14ac:dyDescent="0.3">
      <c r="A36" s="19">
        <f>Table15678910[[#This Row],[Full Name]]</f>
        <v>0</v>
      </c>
      <c r="B36" s="21" t="str">
        <f>IF(Table15678910[[#This Row],[Full Name]]="","",IF(IFERROR(IFERROR(VLOOKUP(Table15678910[[#This Row],[Full Name]],'Mens League'!B:B,1,FALSE),VLOOKUP(Table15678910[[#This Row],[Full Name]],'Women''s League'!B:B,1,FALSE)),"NEEDS ADDING")="NEEDS ADDING","NEEDS ADDING","OK"))</f>
        <v/>
      </c>
      <c r="C36" s="21" t="str">
        <f>IF(Table15678910[[#This Row],[Position]]="","",IF(Table15678910[[#This Row],[Rank]]=1,30,IF(Table15678910[[#This Row],[Rank]]=2,29,IF(Table15678910[[#This Row],[Rank]]=3,28,IF(Table15678910[[#This Row],[Rank]]=4,27,IF(Table15678910[[#This Row],[Rank]]=5,26,IF(Table15678910[[#This Row],[Rank]]=6,25,IF(Table15678910[[#This Row],[Rank]]=7,24,IF(Table15678910[[#This Row],[Rank]]=8,23,IF(Table15678910[[#This Row],[Rank]]=9,22,IF(Table15678910[[#This Row],[Rank]]=10,21,IF(Table15678910[[#This Row],[Rank]]=11,20,IF(Table15678910[[#This Row],[Rank]]=12,19,IF(Table15678910[[#This Row],[Rank]]=13,18,IF(Table15678910[[#This Row],[Rank]]=14,17,IF(Table15678910[[#This Row],[Rank]]=15,16,IF(Table15678910[[#This Row],[Rank]]=16,15,IF(Table15678910[[#This Row],[Rank]]=17,14,IF(Table15678910[[#This Row],[Rank]]=18,13,IF(Table15678910[[#This Row],[Rank]]=19,12,IF(Table15678910[[#This Row],[Rank]]=20,11,IF(Table15678910[[#This Row],[Rank]]=21,10,IF(Table15678910[[#This Row],[Rank]]=22,9,IF(Table15678910[[#This Row],[Rank]]=23,8,IF(Table15678910[[#This Row],[Rank]]=24,7,IF(Table15678910[[#This Row],[Rank]]=25,6,IF(Table15678910[[#This Row],[Rank]]=26,5,IF(Table15678910[[#This Row],[Rank]]=27,4,IF(Table15678910[[#This Row],[Rank]]=28,3,IF(Table15678910[[#This Row],[Rank]]=29,2,IF(Table15678910[[#This Row],[Rank]]=30,1,0)))))))))))))))))))))))))))))))</f>
        <v/>
      </c>
      <c r="D36" s="4" t="str">
        <f>IF(Table15678910[[#This Row],[Category]]="","",IF(Table15678910[[#This Row],[Category]]="M",COUNTIF($I$2:$I36,"M"),IF(Table15678910[[#This Row],[Category]]="F",COUNTIF($I$2:$I36,"F"),0)))</f>
        <v/>
      </c>
      <c r="E36" s="26"/>
      <c r="F36" s="48"/>
      <c r="G36" s="28"/>
      <c r="H36" s="28"/>
      <c r="I36" s="29"/>
      <c r="J36" s="63"/>
      <c r="K36" s="63"/>
      <c r="L36" s="63"/>
      <c r="M36" s="63"/>
      <c r="N36" s="63"/>
    </row>
    <row r="37" spans="1:14" x14ac:dyDescent="0.3">
      <c r="A37" s="19">
        <f>Table15678910[[#This Row],[Full Name]]</f>
        <v>0</v>
      </c>
      <c r="B37" s="21" t="str">
        <f>IF(Table15678910[[#This Row],[Full Name]]="","",IF(IFERROR(IFERROR(VLOOKUP(Table15678910[[#This Row],[Full Name]],'Mens League'!B:B,1,FALSE),VLOOKUP(Table15678910[[#This Row],[Full Name]],'Women''s League'!B:B,1,FALSE)),"NEEDS ADDING")="NEEDS ADDING","NEEDS ADDING","OK"))</f>
        <v/>
      </c>
      <c r="C37" s="21" t="str">
        <f>IF(Table15678910[[#This Row],[Position]]="","",IF(Table15678910[[#This Row],[Rank]]=1,30,IF(Table15678910[[#This Row],[Rank]]=2,29,IF(Table15678910[[#This Row],[Rank]]=3,28,IF(Table15678910[[#This Row],[Rank]]=4,27,IF(Table15678910[[#This Row],[Rank]]=5,26,IF(Table15678910[[#This Row],[Rank]]=6,25,IF(Table15678910[[#This Row],[Rank]]=7,24,IF(Table15678910[[#This Row],[Rank]]=8,23,IF(Table15678910[[#This Row],[Rank]]=9,22,IF(Table15678910[[#This Row],[Rank]]=10,21,IF(Table15678910[[#This Row],[Rank]]=11,20,IF(Table15678910[[#This Row],[Rank]]=12,19,IF(Table15678910[[#This Row],[Rank]]=13,18,IF(Table15678910[[#This Row],[Rank]]=14,17,IF(Table15678910[[#This Row],[Rank]]=15,16,IF(Table15678910[[#This Row],[Rank]]=16,15,IF(Table15678910[[#This Row],[Rank]]=17,14,IF(Table15678910[[#This Row],[Rank]]=18,13,IF(Table15678910[[#This Row],[Rank]]=19,12,IF(Table15678910[[#This Row],[Rank]]=20,11,IF(Table15678910[[#This Row],[Rank]]=21,10,IF(Table15678910[[#This Row],[Rank]]=22,9,IF(Table15678910[[#This Row],[Rank]]=23,8,IF(Table15678910[[#This Row],[Rank]]=24,7,IF(Table15678910[[#This Row],[Rank]]=25,6,IF(Table15678910[[#This Row],[Rank]]=26,5,IF(Table15678910[[#This Row],[Rank]]=27,4,IF(Table15678910[[#This Row],[Rank]]=28,3,IF(Table15678910[[#This Row],[Rank]]=29,2,IF(Table15678910[[#This Row],[Rank]]=30,1,0)))))))))))))))))))))))))))))))</f>
        <v/>
      </c>
      <c r="D37" s="4" t="str">
        <f>IF(Table15678910[[#This Row],[Category]]="","",IF(Table15678910[[#This Row],[Category]]="M",COUNTIF($I$2:$I37,"M"),IF(Table15678910[[#This Row],[Category]]="F",COUNTIF($I$2:$I37,"F"),0)))</f>
        <v/>
      </c>
      <c r="E37" s="26"/>
      <c r="F37" s="48"/>
      <c r="G37" s="28"/>
      <c r="H37" s="28"/>
      <c r="I37" s="29"/>
      <c r="J37" s="63"/>
      <c r="K37" s="63"/>
      <c r="L37" s="63"/>
      <c r="M37" s="63"/>
      <c r="N37" s="63"/>
    </row>
    <row r="38" spans="1:14" x14ac:dyDescent="0.3">
      <c r="A38" s="19">
        <f>Table15678910[[#This Row],[Full Name]]</f>
        <v>0</v>
      </c>
      <c r="B38" s="21" t="str">
        <f>IF(Table15678910[[#This Row],[Full Name]]="","",IF(IFERROR(IFERROR(VLOOKUP(Table15678910[[#This Row],[Full Name]],'Mens League'!B:B,1,FALSE),VLOOKUP(Table15678910[[#This Row],[Full Name]],'Women''s League'!B:B,1,FALSE)),"NEEDS ADDING")="NEEDS ADDING","NEEDS ADDING","OK"))</f>
        <v/>
      </c>
      <c r="C38" s="21" t="str">
        <f>IF(Table15678910[[#This Row],[Position]]="","",IF(Table15678910[[#This Row],[Rank]]=1,30,IF(Table15678910[[#This Row],[Rank]]=2,29,IF(Table15678910[[#This Row],[Rank]]=3,28,IF(Table15678910[[#This Row],[Rank]]=4,27,IF(Table15678910[[#This Row],[Rank]]=5,26,IF(Table15678910[[#This Row],[Rank]]=6,25,IF(Table15678910[[#This Row],[Rank]]=7,24,IF(Table15678910[[#This Row],[Rank]]=8,23,IF(Table15678910[[#This Row],[Rank]]=9,22,IF(Table15678910[[#This Row],[Rank]]=10,21,IF(Table15678910[[#This Row],[Rank]]=11,20,IF(Table15678910[[#This Row],[Rank]]=12,19,IF(Table15678910[[#This Row],[Rank]]=13,18,IF(Table15678910[[#This Row],[Rank]]=14,17,IF(Table15678910[[#This Row],[Rank]]=15,16,IF(Table15678910[[#This Row],[Rank]]=16,15,IF(Table15678910[[#This Row],[Rank]]=17,14,IF(Table15678910[[#This Row],[Rank]]=18,13,IF(Table15678910[[#This Row],[Rank]]=19,12,IF(Table15678910[[#This Row],[Rank]]=20,11,IF(Table15678910[[#This Row],[Rank]]=21,10,IF(Table15678910[[#This Row],[Rank]]=22,9,IF(Table15678910[[#This Row],[Rank]]=23,8,IF(Table15678910[[#This Row],[Rank]]=24,7,IF(Table15678910[[#This Row],[Rank]]=25,6,IF(Table15678910[[#This Row],[Rank]]=26,5,IF(Table15678910[[#This Row],[Rank]]=27,4,IF(Table15678910[[#This Row],[Rank]]=28,3,IF(Table15678910[[#This Row],[Rank]]=29,2,IF(Table15678910[[#This Row],[Rank]]=30,1,0)))))))))))))))))))))))))))))))</f>
        <v/>
      </c>
      <c r="D38" s="4" t="str">
        <f>IF(Table15678910[[#This Row],[Category]]="","",IF(Table15678910[[#This Row],[Category]]="M",COUNTIF($I$2:$I38,"M"),IF(Table15678910[[#This Row],[Category]]="F",COUNTIF($I$2:$I38,"F"),0)))</f>
        <v/>
      </c>
      <c r="E38" s="26"/>
      <c r="F38" s="48"/>
      <c r="G38" s="28"/>
      <c r="H38" s="28"/>
      <c r="I38" s="29"/>
      <c r="J38" s="63"/>
      <c r="K38" s="63"/>
      <c r="L38" s="63"/>
      <c r="M38" s="63"/>
      <c r="N38" s="63"/>
    </row>
    <row r="39" spans="1:14" x14ac:dyDescent="0.3">
      <c r="A39" s="19">
        <f>Table15678910[[#This Row],[Full Name]]</f>
        <v>0</v>
      </c>
      <c r="B39" s="21" t="str">
        <f>IF(Table15678910[[#This Row],[Full Name]]="","",IF(IFERROR(IFERROR(VLOOKUP(Table15678910[[#This Row],[Full Name]],'Mens League'!B:B,1,FALSE),VLOOKUP(Table15678910[[#This Row],[Full Name]],'Women''s League'!B:B,1,FALSE)),"NEEDS ADDING")="NEEDS ADDING","NEEDS ADDING","OK"))</f>
        <v/>
      </c>
      <c r="C39" s="21" t="str">
        <f>IF(Table15678910[[#This Row],[Position]]="","",IF(Table15678910[[#This Row],[Rank]]=1,30,IF(Table15678910[[#This Row],[Rank]]=2,29,IF(Table15678910[[#This Row],[Rank]]=3,28,IF(Table15678910[[#This Row],[Rank]]=4,27,IF(Table15678910[[#This Row],[Rank]]=5,26,IF(Table15678910[[#This Row],[Rank]]=6,25,IF(Table15678910[[#This Row],[Rank]]=7,24,IF(Table15678910[[#This Row],[Rank]]=8,23,IF(Table15678910[[#This Row],[Rank]]=9,22,IF(Table15678910[[#This Row],[Rank]]=10,21,IF(Table15678910[[#This Row],[Rank]]=11,20,IF(Table15678910[[#This Row],[Rank]]=12,19,IF(Table15678910[[#This Row],[Rank]]=13,18,IF(Table15678910[[#This Row],[Rank]]=14,17,IF(Table15678910[[#This Row],[Rank]]=15,16,IF(Table15678910[[#This Row],[Rank]]=16,15,IF(Table15678910[[#This Row],[Rank]]=17,14,IF(Table15678910[[#This Row],[Rank]]=18,13,IF(Table15678910[[#This Row],[Rank]]=19,12,IF(Table15678910[[#This Row],[Rank]]=20,11,IF(Table15678910[[#This Row],[Rank]]=21,10,IF(Table15678910[[#This Row],[Rank]]=22,9,IF(Table15678910[[#This Row],[Rank]]=23,8,IF(Table15678910[[#This Row],[Rank]]=24,7,IF(Table15678910[[#This Row],[Rank]]=25,6,IF(Table15678910[[#This Row],[Rank]]=26,5,IF(Table15678910[[#This Row],[Rank]]=27,4,IF(Table15678910[[#This Row],[Rank]]=28,3,IF(Table15678910[[#This Row],[Rank]]=29,2,IF(Table15678910[[#This Row],[Rank]]=30,1,0)))))))))))))))))))))))))))))))</f>
        <v/>
      </c>
      <c r="D39" s="4" t="str">
        <f>IF(Table15678910[[#This Row],[Category]]="","",IF(Table15678910[[#This Row],[Category]]="M",COUNTIF($I$2:$I39,"M"),IF(Table15678910[[#This Row],[Category]]="F",COUNTIF($I$2:$I39,"F"),0)))</f>
        <v/>
      </c>
      <c r="E39" s="26"/>
      <c r="F39" s="48"/>
      <c r="G39" s="28"/>
      <c r="H39" s="28"/>
      <c r="I39" s="29"/>
      <c r="J39" s="63"/>
      <c r="K39" s="63"/>
      <c r="L39" s="63"/>
      <c r="M39" s="63"/>
      <c r="N39" s="63"/>
    </row>
    <row r="40" spans="1:14" x14ac:dyDescent="0.3">
      <c r="A40" s="19">
        <f>Table15678910[[#This Row],[Full Name]]</f>
        <v>0</v>
      </c>
      <c r="B40" s="21" t="str">
        <f>IF(Table15678910[[#This Row],[Full Name]]="","",IF(IFERROR(IFERROR(VLOOKUP(Table15678910[[#This Row],[Full Name]],'Mens League'!B:B,1,FALSE),VLOOKUP(Table15678910[[#This Row],[Full Name]],'Women''s League'!B:B,1,FALSE)),"NEEDS ADDING")="NEEDS ADDING","NEEDS ADDING","OK"))</f>
        <v/>
      </c>
      <c r="C40" s="21" t="str">
        <f>IF(Table15678910[[#This Row],[Position]]="","",IF(Table15678910[[#This Row],[Rank]]=1,30,IF(Table15678910[[#This Row],[Rank]]=2,29,IF(Table15678910[[#This Row],[Rank]]=3,28,IF(Table15678910[[#This Row],[Rank]]=4,27,IF(Table15678910[[#This Row],[Rank]]=5,26,IF(Table15678910[[#This Row],[Rank]]=6,25,IF(Table15678910[[#This Row],[Rank]]=7,24,IF(Table15678910[[#This Row],[Rank]]=8,23,IF(Table15678910[[#This Row],[Rank]]=9,22,IF(Table15678910[[#This Row],[Rank]]=10,21,IF(Table15678910[[#This Row],[Rank]]=11,20,IF(Table15678910[[#This Row],[Rank]]=12,19,IF(Table15678910[[#This Row],[Rank]]=13,18,IF(Table15678910[[#This Row],[Rank]]=14,17,IF(Table15678910[[#This Row],[Rank]]=15,16,IF(Table15678910[[#This Row],[Rank]]=16,15,IF(Table15678910[[#This Row],[Rank]]=17,14,IF(Table15678910[[#This Row],[Rank]]=18,13,IF(Table15678910[[#This Row],[Rank]]=19,12,IF(Table15678910[[#This Row],[Rank]]=20,11,IF(Table15678910[[#This Row],[Rank]]=21,10,IF(Table15678910[[#This Row],[Rank]]=22,9,IF(Table15678910[[#This Row],[Rank]]=23,8,IF(Table15678910[[#This Row],[Rank]]=24,7,IF(Table15678910[[#This Row],[Rank]]=25,6,IF(Table15678910[[#This Row],[Rank]]=26,5,IF(Table15678910[[#This Row],[Rank]]=27,4,IF(Table15678910[[#This Row],[Rank]]=28,3,IF(Table15678910[[#This Row],[Rank]]=29,2,IF(Table15678910[[#This Row],[Rank]]=30,1,0)))))))))))))))))))))))))))))))</f>
        <v/>
      </c>
      <c r="D40" s="4" t="str">
        <f>IF(Table15678910[[#This Row],[Category]]="","",IF(Table15678910[[#This Row],[Category]]="M",COUNTIF($I$2:$I40,"M"),IF(Table15678910[[#This Row],[Category]]="F",COUNTIF($I$2:$I40,"F"),0)))</f>
        <v/>
      </c>
      <c r="E40" s="26"/>
      <c r="F40" s="48"/>
      <c r="G40" s="28"/>
      <c r="H40" s="28"/>
      <c r="I40" s="29"/>
      <c r="J40" s="63"/>
      <c r="K40" s="63"/>
      <c r="L40" s="63"/>
      <c r="M40" s="63"/>
      <c r="N40" s="63"/>
    </row>
    <row r="41" spans="1:14" x14ac:dyDescent="0.3">
      <c r="A41" s="19">
        <f>Table15678910[[#This Row],[Full Name]]</f>
        <v>0</v>
      </c>
      <c r="B41" s="21" t="str">
        <f>IF(Table15678910[[#This Row],[Full Name]]="","",IF(IFERROR(IFERROR(VLOOKUP(Table15678910[[#This Row],[Full Name]],'Mens League'!B:B,1,FALSE),VLOOKUP(Table15678910[[#This Row],[Full Name]],'Women''s League'!B:B,1,FALSE)),"NEEDS ADDING")="NEEDS ADDING","NEEDS ADDING","OK"))</f>
        <v/>
      </c>
      <c r="C41" s="21" t="str">
        <f>IF(Table15678910[[#This Row],[Position]]="","",IF(Table15678910[[#This Row],[Rank]]=1,30,IF(Table15678910[[#This Row],[Rank]]=2,29,IF(Table15678910[[#This Row],[Rank]]=3,28,IF(Table15678910[[#This Row],[Rank]]=4,27,IF(Table15678910[[#This Row],[Rank]]=5,26,IF(Table15678910[[#This Row],[Rank]]=6,25,IF(Table15678910[[#This Row],[Rank]]=7,24,IF(Table15678910[[#This Row],[Rank]]=8,23,IF(Table15678910[[#This Row],[Rank]]=9,22,IF(Table15678910[[#This Row],[Rank]]=10,21,IF(Table15678910[[#This Row],[Rank]]=11,20,IF(Table15678910[[#This Row],[Rank]]=12,19,IF(Table15678910[[#This Row],[Rank]]=13,18,IF(Table15678910[[#This Row],[Rank]]=14,17,IF(Table15678910[[#This Row],[Rank]]=15,16,IF(Table15678910[[#This Row],[Rank]]=16,15,IF(Table15678910[[#This Row],[Rank]]=17,14,IF(Table15678910[[#This Row],[Rank]]=18,13,IF(Table15678910[[#This Row],[Rank]]=19,12,IF(Table15678910[[#This Row],[Rank]]=20,11,IF(Table15678910[[#This Row],[Rank]]=21,10,IF(Table15678910[[#This Row],[Rank]]=22,9,IF(Table15678910[[#This Row],[Rank]]=23,8,IF(Table15678910[[#This Row],[Rank]]=24,7,IF(Table15678910[[#This Row],[Rank]]=25,6,IF(Table15678910[[#This Row],[Rank]]=26,5,IF(Table15678910[[#This Row],[Rank]]=27,4,IF(Table15678910[[#This Row],[Rank]]=28,3,IF(Table15678910[[#This Row],[Rank]]=29,2,IF(Table15678910[[#This Row],[Rank]]=30,1,0)))))))))))))))))))))))))))))))</f>
        <v/>
      </c>
      <c r="D41" s="4" t="str">
        <f>IF(Table15678910[[#This Row],[Category]]="","",IF(Table15678910[[#This Row],[Category]]="M",COUNTIF($I$2:$I41,"M"),IF(Table15678910[[#This Row],[Category]]="F",COUNTIF($I$2:$I41,"F"),0)))</f>
        <v/>
      </c>
      <c r="E41" s="26"/>
      <c r="F41" s="48"/>
      <c r="G41" s="28"/>
      <c r="H41" s="28"/>
      <c r="I41" s="29"/>
      <c r="J41" s="63"/>
      <c r="K41" s="63"/>
      <c r="L41" s="63"/>
      <c r="M41" s="63"/>
      <c r="N41" s="63"/>
    </row>
    <row r="42" spans="1:14" x14ac:dyDescent="0.3">
      <c r="A42" s="19">
        <f>Table15678910[[#This Row],[Full Name]]</f>
        <v>0</v>
      </c>
      <c r="B42" s="21" t="str">
        <f>IF(Table15678910[[#This Row],[Full Name]]="","",IF(IFERROR(IFERROR(VLOOKUP(Table15678910[[#This Row],[Full Name]],'Mens League'!B:B,1,FALSE),VLOOKUP(Table15678910[[#This Row],[Full Name]],'Women''s League'!B:B,1,FALSE)),"NEEDS ADDING")="NEEDS ADDING","NEEDS ADDING","OK"))</f>
        <v/>
      </c>
      <c r="C42" s="21" t="str">
        <f>IF(Table15678910[[#This Row],[Position]]="","",IF(Table15678910[[#This Row],[Rank]]=1,30,IF(Table15678910[[#This Row],[Rank]]=2,29,IF(Table15678910[[#This Row],[Rank]]=3,28,IF(Table15678910[[#This Row],[Rank]]=4,27,IF(Table15678910[[#This Row],[Rank]]=5,26,IF(Table15678910[[#This Row],[Rank]]=6,25,IF(Table15678910[[#This Row],[Rank]]=7,24,IF(Table15678910[[#This Row],[Rank]]=8,23,IF(Table15678910[[#This Row],[Rank]]=9,22,IF(Table15678910[[#This Row],[Rank]]=10,21,IF(Table15678910[[#This Row],[Rank]]=11,20,IF(Table15678910[[#This Row],[Rank]]=12,19,IF(Table15678910[[#This Row],[Rank]]=13,18,IF(Table15678910[[#This Row],[Rank]]=14,17,IF(Table15678910[[#This Row],[Rank]]=15,16,IF(Table15678910[[#This Row],[Rank]]=16,15,IF(Table15678910[[#This Row],[Rank]]=17,14,IF(Table15678910[[#This Row],[Rank]]=18,13,IF(Table15678910[[#This Row],[Rank]]=19,12,IF(Table15678910[[#This Row],[Rank]]=20,11,IF(Table15678910[[#This Row],[Rank]]=21,10,IF(Table15678910[[#This Row],[Rank]]=22,9,IF(Table15678910[[#This Row],[Rank]]=23,8,IF(Table15678910[[#This Row],[Rank]]=24,7,IF(Table15678910[[#This Row],[Rank]]=25,6,IF(Table15678910[[#This Row],[Rank]]=26,5,IF(Table15678910[[#This Row],[Rank]]=27,4,IF(Table15678910[[#This Row],[Rank]]=28,3,IF(Table15678910[[#This Row],[Rank]]=29,2,IF(Table15678910[[#This Row],[Rank]]=30,1,0)))))))))))))))))))))))))))))))</f>
        <v/>
      </c>
      <c r="D42" s="4" t="str">
        <f>IF(Table15678910[[#This Row],[Category]]="","",IF(Table15678910[[#This Row],[Category]]="M",COUNTIF($I$2:$I42,"M"),IF(Table15678910[[#This Row],[Category]]="F",COUNTIF($I$2:$I42,"F"),0)))</f>
        <v/>
      </c>
      <c r="E42" s="26"/>
      <c r="F42" s="48"/>
      <c r="G42" s="28"/>
      <c r="H42" s="28"/>
      <c r="I42" s="29"/>
      <c r="J42" s="63"/>
      <c r="K42" s="63"/>
      <c r="L42" s="63"/>
      <c r="M42" s="63"/>
      <c r="N42" s="63"/>
    </row>
    <row r="43" spans="1:14" x14ac:dyDescent="0.3">
      <c r="A43" s="19">
        <f>Table15678910[[#This Row],[Full Name]]</f>
        <v>0</v>
      </c>
      <c r="B43" s="21" t="str">
        <f>IF(Table15678910[[#This Row],[Full Name]]="","",IF(IFERROR(IFERROR(VLOOKUP(Table15678910[[#This Row],[Full Name]],'Mens League'!B:B,1,FALSE),VLOOKUP(Table15678910[[#This Row],[Full Name]],'Women''s League'!B:B,1,FALSE)),"NEEDS ADDING")="NEEDS ADDING","NEEDS ADDING","OK"))</f>
        <v/>
      </c>
      <c r="C43" s="21" t="str">
        <f>IF(Table15678910[[#This Row],[Position]]="","",IF(Table15678910[[#This Row],[Rank]]=1,30,IF(Table15678910[[#This Row],[Rank]]=2,29,IF(Table15678910[[#This Row],[Rank]]=3,28,IF(Table15678910[[#This Row],[Rank]]=4,27,IF(Table15678910[[#This Row],[Rank]]=5,26,IF(Table15678910[[#This Row],[Rank]]=6,25,IF(Table15678910[[#This Row],[Rank]]=7,24,IF(Table15678910[[#This Row],[Rank]]=8,23,IF(Table15678910[[#This Row],[Rank]]=9,22,IF(Table15678910[[#This Row],[Rank]]=10,21,IF(Table15678910[[#This Row],[Rank]]=11,20,IF(Table15678910[[#This Row],[Rank]]=12,19,IF(Table15678910[[#This Row],[Rank]]=13,18,IF(Table15678910[[#This Row],[Rank]]=14,17,IF(Table15678910[[#This Row],[Rank]]=15,16,IF(Table15678910[[#This Row],[Rank]]=16,15,IF(Table15678910[[#This Row],[Rank]]=17,14,IF(Table15678910[[#This Row],[Rank]]=18,13,IF(Table15678910[[#This Row],[Rank]]=19,12,IF(Table15678910[[#This Row],[Rank]]=20,11,IF(Table15678910[[#This Row],[Rank]]=21,10,IF(Table15678910[[#This Row],[Rank]]=22,9,IF(Table15678910[[#This Row],[Rank]]=23,8,IF(Table15678910[[#This Row],[Rank]]=24,7,IF(Table15678910[[#This Row],[Rank]]=25,6,IF(Table15678910[[#This Row],[Rank]]=26,5,IF(Table15678910[[#This Row],[Rank]]=27,4,IF(Table15678910[[#This Row],[Rank]]=28,3,IF(Table15678910[[#This Row],[Rank]]=29,2,IF(Table15678910[[#This Row],[Rank]]=30,1,0)))))))))))))))))))))))))))))))</f>
        <v/>
      </c>
      <c r="D43" s="4" t="str">
        <f>IF(Table15678910[[#This Row],[Category]]="","",IF(Table15678910[[#This Row],[Category]]="M",COUNTIF($I$2:$I43,"M"),IF(Table15678910[[#This Row],[Category]]="F",COUNTIF($I$2:$I43,"F"),0)))</f>
        <v/>
      </c>
      <c r="E43" s="26"/>
      <c r="F43" s="48"/>
      <c r="G43" s="28"/>
      <c r="H43" s="28"/>
      <c r="I43" s="29"/>
      <c r="J43" s="63"/>
      <c r="K43" s="63"/>
      <c r="L43" s="63"/>
      <c r="M43" s="63"/>
      <c r="N43" s="63"/>
    </row>
    <row r="44" spans="1:14" x14ac:dyDescent="0.3">
      <c r="A44" s="19">
        <f>Table15678910[[#This Row],[Full Name]]</f>
        <v>0</v>
      </c>
      <c r="B44" s="21" t="str">
        <f>IF(Table15678910[[#This Row],[Full Name]]="","",IF(IFERROR(IFERROR(VLOOKUP(Table15678910[[#This Row],[Full Name]],'Mens League'!B:B,1,FALSE),VLOOKUP(Table15678910[[#This Row],[Full Name]],'Women''s League'!B:B,1,FALSE)),"NEEDS ADDING")="NEEDS ADDING","NEEDS ADDING","OK"))</f>
        <v/>
      </c>
      <c r="C44" s="21" t="str">
        <f>IF(Table15678910[[#This Row],[Position]]="","",IF(Table15678910[[#This Row],[Rank]]=1,30,IF(Table15678910[[#This Row],[Rank]]=2,29,IF(Table15678910[[#This Row],[Rank]]=3,28,IF(Table15678910[[#This Row],[Rank]]=4,27,IF(Table15678910[[#This Row],[Rank]]=5,26,IF(Table15678910[[#This Row],[Rank]]=6,25,IF(Table15678910[[#This Row],[Rank]]=7,24,IF(Table15678910[[#This Row],[Rank]]=8,23,IF(Table15678910[[#This Row],[Rank]]=9,22,IF(Table15678910[[#This Row],[Rank]]=10,21,IF(Table15678910[[#This Row],[Rank]]=11,20,IF(Table15678910[[#This Row],[Rank]]=12,19,IF(Table15678910[[#This Row],[Rank]]=13,18,IF(Table15678910[[#This Row],[Rank]]=14,17,IF(Table15678910[[#This Row],[Rank]]=15,16,IF(Table15678910[[#This Row],[Rank]]=16,15,IF(Table15678910[[#This Row],[Rank]]=17,14,IF(Table15678910[[#This Row],[Rank]]=18,13,IF(Table15678910[[#This Row],[Rank]]=19,12,IF(Table15678910[[#This Row],[Rank]]=20,11,IF(Table15678910[[#This Row],[Rank]]=21,10,IF(Table15678910[[#This Row],[Rank]]=22,9,IF(Table15678910[[#This Row],[Rank]]=23,8,IF(Table15678910[[#This Row],[Rank]]=24,7,IF(Table15678910[[#This Row],[Rank]]=25,6,IF(Table15678910[[#This Row],[Rank]]=26,5,IF(Table15678910[[#This Row],[Rank]]=27,4,IF(Table15678910[[#This Row],[Rank]]=28,3,IF(Table15678910[[#This Row],[Rank]]=29,2,IF(Table15678910[[#This Row],[Rank]]=30,1,0)))))))))))))))))))))))))))))))</f>
        <v/>
      </c>
      <c r="D44" s="4" t="str">
        <f>IF(Table15678910[[#This Row],[Category]]="","",IF(Table15678910[[#This Row],[Category]]="M",COUNTIF($I$2:$I44,"M"),IF(Table15678910[[#This Row],[Category]]="F",COUNTIF($I$2:$I44,"F"),0)))</f>
        <v/>
      </c>
      <c r="E44" s="26"/>
      <c r="F44" s="48"/>
      <c r="G44" s="28"/>
      <c r="H44" s="28"/>
      <c r="I44" s="29"/>
      <c r="J44" s="63"/>
      <c r="K44" s="63"/>
      <c r="L44" s="63"/>
      <c r="M44" s="63"/>
      <c r="N44" s="63"/>
    </row>
    <row r="45" spans="1:14" x14ac:dyDescent="0.3">
      <c r="A45" s="19">
        <f>Table15678910[[#This Row],[Full Name]]</f>
        <v>0</v>
      </c>
      <c r="B45" s="21" t="str">
        <f>IF(Table15678910[[#This Row],[Full Name]]="","",IF(IFERROR(IFERROR(VLOOKUP(Table15678910[[#This Row],[Full Name]],'Mens League'!B:B,1,FALSE),VLOOKUP(Table15678910[[#This Row],[Full Name]],'Women''s League'!B:B,1,FALSE)),"NEEDS ADDING")="NEEDS ADDING","NEEDS ADDING","OK"))</f>
        <v/>
      </c>
      <c r="C45" s="21" t="str">
        <f>IF(Table15678910[[#This Row],[Position]]="","",IF(Table15678910[[#This Row],[Rank]]=1,30,IF(Table15678910[[#This Row],[Rank]]=2,29,IF(Table15678910[[#This Row],[Rank]]=3,28,IF(Table15678910[[#This Row],[Rank]]=4,27,IF(Table15678910[[#This Row],[Rank]]=5,26,IF(Table15678910[[#This Row],[Rank]]=6,25,IF(Table15678910[[#This Row],[Rank]]=7,24,IF(Table15678910[[#This Row],[Rank]]=8,23,IF(Table15678910[[#This Row],[Rank]]=9,22,IF(Table15678910[[#This Row],[Rank]]=10,21,IF(Table15678910[[#This Row],[Rank]]=11,20,IF(Table15678910[[#This Row],[Rank]]=12,19,IF(Table15678910[[#This Row],[Rank]]=13,18,IF(Table15678910[[#This Row],[Rank]]=14,17,IF(Table15678910[[#This Row],[Rank]]=15,16,IF(Table15678910[[#This Row],[Rank]]=16,15,IF(Table15678910[[#This Row],[Rank]]=17,14,IF(Table15678910[[#This Row],[Rank]]=18,13,IF(Table15678910[[#This Row],[Rank]]=19,12,IF(Table15678910[[#This Row],[Rank]]=20,11,IF(Table15678910[[#This Row],[Rank]]=21,10,IF(Table15678910[[#This Row],[Rank]]=22,9,IF(Table15678910[[#This Row],[Rank]]=23,8,IF(Table15678910[[#This Row],[Rank]]=24,7,IF(Table15678910[[#This Row],[Rank]]=25,6,IF(Table15678910[[#This Row],[Rank]]=26,5,IF(Table15678910[[#This Row],[Rank]]=27,4,IF(Table15678910[[#This Row],[Rank]]=28,3,IF(Table15678910[[#This Row],[Rank]]=29,2,IF(Table15678910[[#This Row],[Rank]]=30,1,0)))))))))))))))))))))))))))))))</f>
        <v/>
      </c>
      <c r="D45" s="4" t="str">
        <f>IF(Table15678910[[#This Row],[Category]]="","",IF(Table15678910[[#This Row],[Category]]="M",COUNTIF($I$2:$I45,"M"),IF(Table15678910[[#This Row],[Category]]="F",COUNTIF($I$2:$I45,"F"),0)))</f>
        <v/>
      </c>
      <c r="E45" s="26"/>
      <c r="F45" s="48"/>
      <c r="G45" s="28"/>
      <c r="H45" s="28"/>
      <c r="I45" s="29"/>
      <c r="J45" s="63"/>
      <c r="K45" s="63"/>
      <c r="L45" s="63"/>
      <c r="M45" s="63"/>
      <c r="N45" s="63"/>
    </row>
    <row r="46" spans="1:14" ht="15" customHeight="1" x14ac:dyDescent="0.3">
      <c r="A46" s="19">
        <f>Table15678910[[#This Row],[Full Name]]</f>
        <v>0</v>
      </c>
      <c r="B46" s="21" t="str">
        <f>IF(Table15678910[[#This Row],[Full Name]]="","",IF(IFERROR(IFERROR(VLOOKUP(Table15678910[[#This Row],[Full Name]],'Mens League'!B:B,1,FALSE),VLOOKUP(Table15678910[[#This Row],[Full Name]],'Women''s League'!B:B,1,FALSE)),"NEEDS ADDING")="NEEDS ADDING","NEEDS ADDING","OK"))</f>
        <v/>
      </c>
      <c r="C46" s="21" t="str">
        <f>IF(Table15678910[[#This Row],[Position]]="","",IF(Table15678910[[#This Row],[Rank]]=1,30,IF(Table15678910[[#This Row],[Rank]]=2,29,IF(Table15678910[[#This Row],[Rank]]=3,28,IF(Table15678910[[#This Row],[Rank]]=4,27,IF(Table15678910[[#This Row],[Rank]]=5,26,IF(Table15678910[[#This Row],[Rank]]=6,25,IF(Table15678910[[#This Row],[Rank]]=7,24,IF(Table15678910[[#This Row],[Rank]]=8,23,IF(Table15678910[[#This Row],[Rank]]=9,22,IF(Table15678910[[#This Row],[Rank]]=10,21,IF(Table15678910[[#This Row],[Rank]]=11,20,IF(Table15678910[[#This Row],[Rank]]=12,19,IF(Table15678910[[#This Row],[Rank]]=13,18,IF(Table15678910[[#This Row],[Rank]]=14,17,IF(Table15678910[[#This Row],[Rank]]=15,16,IF(Table15678910[[#This Row],[Rank]]=16,15,IF(Table15678910[[#This Row],[Rank]]=17,14,IF(Table15678910[[#This Row],[Rank]]=18,13,IF(Table15678910[[#This Row],[Rank]]=19,12,IF(Table15678910[[#This Row],[Rank]]=20,11,IF(Table15678910[[#This Row],[Rank]]=21,10,IF(Table15678910[[#This Row],[Rank]]=22,9,IF(Table15678910[[#This Row],[Rank]]=23,8,IF(Table15678910[[#This Row],[Rank]]=24,7,IF(Table15678910[[#This Row],[Rank]]=25,6,IF(Table15678910[[#This Row],[Rank]]=26,5,IF(Table15678910[[#This Row],[Rank]]=27,4,IF(Table15678910[[#This Row],[Rank]]=28,3,IF(Table15678910[[#This Row],[Rank]]=29,2,IF(Table15678910[[#This Row],[Rank]]=30,1,0)))))))))))))))))))))))))))))))</f>
        <v/>
      </c>
      <c r="D46" s="4" t="str">
        <f>IF(Table15678910[[#This Row],[Category]]="","",IF(Table15678910[[#This Row],[Category]]="M",COUNTIF($I$2:$I46,"M"),IF(Table15678910[[#This Row],[Category]]="F",COUNTIF($I$2:$I46,"F"),0)))</f>
        <v/>
      </c>
      <c r="E46" s="26"/>
      <c r="F46" s="48"/>
      <c r="G46" s="28"/>
      <c r="H46" s="28"/>
      <c r="I46" s="29"/>
      <c r="J46" s="63"/>
      <c r="K46" s="63"/>
      <c r="L46" s="63"/>
      <c r="M46" s="63"/>
      <c r="N46" s="63"/>
    </row>
    <row r="47" spans="1:14" x14ac:dyDescent="0.3">
      <c r="A47" s="19">
        <f>Table15678910[[#This Row],[Full Name]]</f>
        <v>0</v>
      </c>
      <c r="B47" s="21" t="str">
        <f>IF(Table15678910[[#This Row],[Full Name]]="","",IF(IFERROR(IFERROR(VLOOKUP(Table15678910[[#This Row],[Full Name]],'Mens League'!B:B,1,FALSE),VLOOKUP(Table15678910[[#This Row],[Full Name]],'Women''s League'!B:B,1,FALSE)),"NEEDS ADDING")="NEEDS ADDING","NEEDS ADDING","OK"))</f>
        <v/>
      </c>
      <c r="C47" s="21" t="str">
        <f>IF(Table15678910[[#This Row],[Position]]="","",IF(Table15678910[[#This Row],[Rank]]=1,30,IF(Table15678910[[#This Row],[Rank]]=2,29,IF(Table15678910[[#This Row],[Rank]]=3,28,IF(Table15678910[[#This Row],[Rank]]=4,27,IF(Table15678910[[#This Row],[Rank]]=5,26,IF(Table15678910[[#This Row],[Rank]]=6,25,IF(Table15678910[[#This Row],[Rank]]=7,24,IF(Table15678910[[#This Row],[Rank]]=8,23,IF(Table15678910[[#This Row],[Rank]]=9,22,IF(Table15678910[[#This Row],[Rank]]=10,21,IF(Table15678910[[#This Row],[Rank]]=11,20,IF(Table15678910[[#This Row],[Rank]]=12,19,IF(Table15678910[[#This Row],[Rank]]=13,18,IF(Table15678910[[#This Row],[Rank]]=14,17,IF(Table15678910[[#This Row],[Rank]]=15,16,IF(Table15678910[[#This Row],[Rank]]=16,15,IF(Table15678910[[#This Row],[Rank]]=17,14,IF(Table15678910[[#This Row],[Rank]]=18,13,IF(Table15678910[[#This Row],[Rank]]=19,12,IF(Table15678910[[#This Row],[Rank]]=20,11,IF(Table15678910[[#This Row],[Rank]]=21,10,IF(Table15678910[[#This Row],[Rank]]=22,9,IF(Table15678910[[#This Row],[Rank]]=23,8,IF(Table15678910[[#This Row],[Rank]]=24,7,IF(Table15678910[[#This Row],[Rank]]=25,6,IF(Table15678910[[#This Row],[Rank]]=26,5,IF(Table15678910[[#This Row],[Rank]]=27,4,IF(Table15678910[[#This Row],[Rank]]=28,3,IF(Table15678910[[#This Row],[Rank]]=29,2,IF(Table15678910[[#This Row],[Rank]]=30,1,0)))))))))))))))))))))))))))))))</f>
        <v/>
      </c>
      <c r="D47" s="4" t="str">
        <f>IF(Table15678910[[#This Row],[Category]]="","",IF(Table15678910[[#This Row],[Category]]="M",COUNTIF($I$2:$I47,"M"),IF(Table15678910[[#This Row],[Category]]="F",COUNTIF($I$2:$I47,"F"),0)))</f>
        <v/>
      </c>
      <c r="E47" s="26"/>
      <c r="F47" s="48"/>
      <c r="G47" s="28"/>
      <c r="H47" s="28"/>
      <c r="I47" s="29"/>
      <c r="J47" s="63"/>
      <c r="K47" s="63"/>
      <c r="L47" s="63"/>
      <c r="M47" s="63"/>
      <c r="N47" s="63"/>
    </row>
  </sheetData>
  <phoneticPr fontId="5" type="noConversion"/>
  <conditionalFormatting sqref="B2:B47">
    <cfRule type="containsText" dxfId="33" priority="1" operator="containsText" text="OK">
      <formula>NOT(ISERROR(SEARCH("OK",B2)))</formula>
    </cfRule>
    <cfRule type="containsText" dxfId="32" priority="2" operator="containsText" text="NEEDS ADDING">
      <formula>NOT(ISERROR(SEARCH("NEEDS ADDING",B2)))</formula>
    </cfRule>
  </conditionalFormatting>
  <pageMargins left="0.7" right="0.7" top="0.75" bottom="0.75" header="0.3" footer="0.3"/>
  <pageSetup paperSize="9" orientation="portrait" horizontalDpi="4294967293" verticalDpi="0" r:id="rId1"/>
  <tableParts count="1">
    <tablePart r:id="rId2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E29E18-35EE-4E8C-8DAF-D67DC498D1EC}">
  <sheetPr>
    <tabColor rgb="FF00B0F0"/>
  </sheetPr>
  <dimension ref="A1:M63"/>
  <sheetViews>
    <sheetView topLeftCell="B1" workbookViewId="0">
      <selection activeCell="E2" sqref="E2:M63"/>
    </sheetView>
  </sheetViews>
  <sheetFormatPr defaultRowHeight="14.4" x14ac:dyDescent="0.3"/>
  <cols>
    <col min="1" max="1" width="23.33203125" hidden="1" customWidth="1"/>
    <col min="2" max="2" width="23.33203125" customWidth="1"/>
    <col min="3" max="4" width="13.6640625" customWidth="1"/>
    <col min="5" max="5" width="16" bestFit="1" customWidth="1"/>
    <col min="6" max="6" width="12.109375" style="13" bestFit="1" customWidth="1"/>
    <col min="7" max="7" width="12" bestFit="1" customWidth="1"/>
    <col min="8" max="8" width="23.33203125" bestFit="1" customWidth="1"/>
    <col min="9" max="9" width="17.33203125" bestFit="1" customWidth="1"/>
  </cols>
  <sheetData>
    <row r="1" spans="1:13" ht="33.6" x14ac:dyDescent="0.3">
      <c r="A1" s="14" t="s">
        <v>17</v>
      </c>
      <c r="B1" s="14" t="s">
        <v>84</v>
      </c>
      <c r="C1" s="14" t="s">
        <v>22</v>
      </c>
      <c r="D1" s="14" t="s">
        <v>83</v>
      </c>
      <c r="E1" s="15" t="s">
        <v>18</v>
      </c>
      <c r="F1" s="16" t="s">
        <v>24</v>
      </c>
      <c r="G1" s="15" t="s">
        <v>23</v>
      </c>
      <c r="H1" s="15" t="s">
        <v>0</v>
      </c>
      <c r="I1" s="17" t="s">
        <v>25</v>
      </c>
      <c r="J1" s="64" t="s">
        <v>161</v>
      </c>
      <c r="K1" s="64" t="s">
        <v>162</v>
      </c>
      <c r="L1" s="64" t="s">
        <v>163</v>
      </c>
      <c r="M1" s="64" t="s">
        <v>164</v>
      </c>
    </row>
    <row r="2" spans="1:13" x14ac:dyDescent="0.3">
      <c r="A2" s="18">
        <f>Table156789[[#This Row],[Full Name]]</f>
        <v>0</v>
      </c>
      <c r="B2" s="20" t="str">
        <f>IF(Table156789[[#This Row],[Full Name]]="","",IF(IFERROR(IFERROR(VLOOKUP(Table156789[[#This Row],[Full Name]],'Mens League'!B:B,1,FALSE),VLOOKUP(Table156789[[#This Row],[Full Name]],'Women''s League'!B:B,1,FALSE)),"NEEDS ADDING")="NEEDS ADDING","NEEDS ADDING","OK"))</f>
        <v/>
      </c>
      <c r="C2" s="20" t="str">
        <f>IF(Table156789[[#This Row],[Position]]="","",IF(Table156789[[#This Row],[Rank]]=1,30,IF(Table156789[[#This Row],[Rank]]=2,29,IF(Table156789[[#This Row],[Rank]]=3,28,IF(Table156789[[#This Row],[Rank]]=4,27,IF(Table156789[[#This Row],[Rank]]=5,26,IF(Table156789[[#This Row],[Rank]]=6,25,IF(Table156789[[#This Row],[Rank]]=7,24,IF(Table156789[[#This Row],[Rank]]=8,23,IF(Table156789[[#This Row],[Rank]]=9,22,IF(Table156789[[#This Row],[Rank]]=10,21,IF(Table156789[[#This Row],[Rank]]=11,20,IF(Table156789[[#This Row],[Rank]]=12,19,IF(Table156789[[#This Row],[Rank]]=13,18,IF(Table156789[[#This Row],[Rank]]=14,17,IF(Table156789[[#This Row],[Rank]]=15,16,IF(Table156789[[#This Row],[Rank]]=16,15,IF(Table156789[[#This Row],[Rank]]=17,14,IF(Table156789[[#This Row],[Rank]]=18,13,IF(Table156789[[#This Row],[Rank]]=19,12,IF(Table156789[[#This Row],[Rank]]=20,11,IF(Table156789[[#This Row],[Rank]]=21,10,IF(Table156789[[#This Row],[Rank]]=22,9,IF(Table156789[[#This Row],[Rank]]=23,8,IF(Table156789[[#This Row],[Rank]]=24,7,IF(Table156789[[#This Row],[Rank]]=25,6,IF(Table156789[[#This Row],[Rank]]=26,5,IF(Table156789[[#This Row],[Rank]]=27,4,IF(Table156789[[#This Row],[Rank]]=28,3,IF(Table156789[[#This Row],[Rank]]=29,2,IF(Table156789[[#This Row],[Rank]]=30,1,0)))))))))))))))))))))))))))))))</f>
        <v/>
      </c>
      <c r="D2" s="4" t="str">
        <f>IF(Table156789[[#This Row],[Category]]="","",IF(Table156789[[#This Row],[Category]]="M",COUNTIF($I$2:$I2,"M"),IF(Table156789[[#This Row],[Category]]="F",COUNTIF($I$2:$I2,"F"),0)))</f>
        <v/>
      </c>
      <c r="E2" s="26"/>
      <c r="F2" s="48"/>
      <c r="G2" s="28"/>
      <c r="H2" s="28"/>
      <c r="I2" s="29"/>
      <c r="J2" s="63"/>
      <c r="K2" s="63"/>
      <c r="L2" s="63"/>
      <c r="M2" s="63"/>
    </row>
    <row r="3" spans="1:13" x14ac:dyDescent="0.3">
      <c r="A3" s="18">
        <f>Table156789[[#This Row],[Full Name]]</f>
        <v>0</v>
      </c>
      <c r="B3" s="20" t="str">
        <f>IF(Table156789[[#This Row],[Full Name]]="","",IF(IFERROR(IFERROR(VLOOKUP(Table156789[[#This Row],[Full Name]],'Mens League'!B:B,1,FALSE),VLOOKUP(Table156789[[#This Row],[Full Name]],'Women''s League'!B:B,1,FALSE)),"NEEDS ADDING")="NEEDS ADDING","NEEDS ADDING","OK"))</f>
        <v/>
      </c>
      <c r="C3" s="20" t="str">
        <f>IF(Table156789[[#This Row],[Position]]="","",IF(Table156789[[#This Row],[Rank]]=1,30,IF(Table156789[[#This Row],[Rank]]=2,29,IF(Table156789[[#This Row],[Rank]]=3,28,IF(Table156789[[#This Row],[Rank]]=4,27,IF(Table156789[[#This Row],[Rank]]=5,26,IF(Table156789[[#This Row],[Rank]]=6,25,IF(Table156789[[#This Row],[Rank]]=7,24,IF(Table156789[[#This Row],[Rank]]=8,23,IF(Table156789[[#This Row],[Rank]]=9,22,IF(Table156789[[#This Row],[Rank]]=10,21,IF(Table156789[[#This Row],[Rank]]=11,20,IF(Table156789[[#This Row],[Rank]]=12,19,IF(Table156789[[#This Row],[Rank]]=13,18,IF(Table156789[[#This Row],[Rank]]=14,17,IF(Table156789[[#This Row],[Rank]]=15,16,IF(Table156789[[#This Row],[Rank]]=16,15,IF(Table156789[[#This Row],[Rank]]=17,14,IF(Table156789[[#This Row],[Rank]]=18,13,IF(Table156789[[#This Row],[Rank]]=19,12,IF(Table156789[[#This Row],[Rank]]=20,11,IF(Table156789[[#This Row],[Rank]]=21,10,IF(Table156789[[#This Row],[Rank]]=22,9,IF(Table156789[[#This Row],[Rank]]=23,8,IF(Table156789[[#This Row],[Rank]]=24,7,IF(Table156789[[#This Row],[Rank]]=25,6,IF(Table156789[[#This Row],[Rank]]=26,5,IF(Table156789[[#This Row],[Rank]]=27,4,IF(Table156789[[#This Row],[Rank]]=28,3,IF(Table156789[[#This Row],[Rank]]=29,2,IF(Table156789[[#This Row],[Rank]]=30,1,0)))))))))))))))))))))))))))))))</f>
        <v/>
      </c>
      <c r="D3" s="4" t="str">
        <f>IF(Table156789[[#This Row],[Category]]="","",IF(Table156789[[#This Row],[Category]]="M",COUNTIF($I$2:$I3,"M"),IF(Table156789[[#This Row],[Category]]="F",COUNTIF($I$2:$I3,"F"),0)))</f>
        <v/>
      </c>
      <c r="E3" s="26"/>
      <c r="F3" s="48"/>
      <c r="G3" s="28"/>
      <c r="H3" s="28"/>
      <c r="I3" s="29"/>
      <c r="J3" s="63"/>
      <c r="K3" s="63"/>
      <c r="L3" s="63"/>
      <c r="M3" s="63"/>
    </row>
    <row r="4" spans="1:13" x14ac:dyDescent="0.3">
      <c r="A4" s="18">
        <f>Table156789[[#This Row],[Full Name]]</f>
        <v>0</v>
      </c>
      <c r="B4" s="20" t="str">
        <f>IF(Table156789[[#This Row],[Full Name]]="","",IF(IFERROR(IFERROR(VLOOKUP(Table156789[[#This Row],[Full Name]],'Mens League'!B:B,1,FALSE),VLOOKUP(Table156789[[#This Row],[Full Name]],'Women''s League'!B:B,1,FALSE)),"NEEDS ADDING")="NEEDS ADDING","NEEDS ADDING","OK"))</f>
        <v/>
      </c>
      <c r="C4" s="20" t="str">
        <f>IF(Table156789[[#This Row],[Position]]="","",IF(Table156789[[#This Row],[Rank]]=1,30,IF(Table156789[[#This Row],[Rank]]=2,29,IF(Table156789[[#This Row],[Rank]]=3,28,IF(Table156789[[#This Row],[Rank]]=4,27,IF(Table156789[[#This Row],[Rank]]=5,26,IF(Table156789[[#This Row],[Rank]]=6,25,IF(Table156789[[#This Row],[Rank]]=7,24,IF(Table156789[[#This Row],[Rank]]=8,23,IF(Table156789[[#This Row],[Rank]]=9,22,IF(Table156789[[#This Row],[Rank]]=10,21,IF(Table156789[[#This Row],[Rank]]=11,20,IF(Table156789[[#This Row],[Rank]]=12,19,IF(Table156789[[#This Row],[Rank]]=13,18,IF(Table156789[[#This Row],[Rank]]=14,17,IF(Table156789[[#This Row],[Rank]]=15,16,IF(Table156789[[#This Row],[Rank]]=16,15,IF(Table156789[[#This Row],[Rank]]=17,14,IF(Table156789[[#This Row],[Rank]]=18,13,IF(Table156789[[#This Row],[Rank]]=19,12,IF(Table156789[[#This Row],[Rank]]=20,11,IF(Table156789[[#This Row],[Rank]]=21,10,IF(Table156789[[#This Row],[Rank]]=22,9,IF(Table156789[[#This Row],[Rank]]=23,8,IF(Table156789[[#This Row],[Rank]]=24,7,IF(Table156789[[#This Row],[Rank]]=25,6,IF(Table156789[[#This Row],[Rank]]=26,5,IF(Table156789[[#This Row],[Rank]]=27,4,IF(Table156789[[#This Row],[Rank]]=28,3,IF(Table156789[[#This Row],[Rank]]=29,2,IF(Table156789[[#This Row],[Rank]]=30,1,0)))))))))))))))))))))))))))))))</f>
        <v/>
      </c>
      <c r="D4" s="4" t="str">
        <f>IF(Table156789[[#This Row],[Category]]="","",IF(Table156789[[#This Row],[Category]]="M",COUNTIF($I$2:$I4,"M"),IF(Table156789[[#This Row],[Category]]="F",COUNTIF($I$2:$I4,"F"),0)))</f>
        <v/>
      </c>
      <c r="E4" s="26"/>
      <c r="F4" s="48"/>
      <c r="G4" s="28"/>
      <c r="H4" s="28"/>
      <c r="I4" s="29"/>
      <c r="J4" s="63"/>
      <c r="K4" s="63"/>
      <c r="L4" s="63"/>
      <c r="M4" s="63"/>
    </row>
    <row r="5" spans="1:13" x14ac:dyDescent="0.3">
      <c r="A5" s="18">
        <f>Table156789[[#This Row],[Full Name]]</f>
        <v>0</v>
      </c>
      <c r="B5" s="20" t="str">
        <f>IF(Table156789[[#This Row],[Full Name]]="","",IF(IFERROR(IFERROR(VLOOKUP(Table156789[[#This Row],[Full Name]],'Mens League'!B:B,1,FALSE),VLOOKUP(Table156789[[#This Row],[Full Name]],'Women''s League'!B:B,1,FALSE)),"NEEDS ADDING")="NEEDS ADDING","NEEDS ADDING","OK"))</f>
        <v/>
      </c>
      <c r="C5" s="20" t="str">
        <f>IF(Table156789[[#This Row],[Position]]="","",IF(Table156789[[#This Row],[Rank]]=1,30,IF(Table156789[[#This Row],[Rank]]=2,29,IF(Table156789[[#This Row],[Rank]]=3,28,IF(Table156789[[#This Row],[Rank]]=4,27,IF(Table156789[[#This Row],[Rank]]=5,26,IF(Table156789[[#This Row],[Rank]]=6,25,IF(Table156789[[#This Row],[Rank]]=7,24,IF(Table156789[[#This Row],[Rank]]=8,23,IF(Table156789[[#This Row],[Rank]]=9,22,IF(Table156789[[#This Row],[Rank]]=10,21,IF(Table156789[[#This Row],[Rank]]=11,20,IF(Table156789[[#This Row],[Rank]]=12,19,IF(Table156789[[#This Row],[Rank]]=13,18,IF(Table156789[[#This Row],[Rank]]=14,17,IF(Table156789[[#This Row],[Rank]]=15,16,IF(Table156789[[#This Row],[Rank]]=16,15,IF(Table156789[[#This Row],[Rank]]=17,14,IF(Table156789[[#This Row],[Rank]]=18,13,IF(Table156789[[#This Row],[Rank]]=19,12,IF(Table156789[[#This Row],[Rank]]=20,11,IF(Table156789[[#This Row],[Rank]]=21,10,IF(Table156789[[#This Row],[Rank]]=22,9,IF(Table156789[[#This Row],[Rank]]=23,8,IF(Table156789[[#This Row],[Rank]]=24,7,IF(Table156789[[#This Row],[Rank]]=25,6,IF(Table156789[[#This Row],[Rank]]=26,5,IF(Table156789[[#This Row],[Rank]]=27,4,IF(Table156789[[#This Row],[Rank]]=28,3,IF(Table156789[[#This Row],[Rank]]=29,2,IF(Table156789[[#This Row],[Rank]]=30,1,0)))))))))))))))))))))))))))))))</f>
        <v/>
      </c>
      <c r="D5" s="4" t="str">
        <f>IF(Table156789[[#This Row],[Category]]="","",IF(Table156789[[#This Row],[Category]]="M",COUNTIF($I$2:$I5,"M"),IF(Table156789[[#This Row],[Category]]="F",COUNTIF($I$2:$I5,"F"),0)))</f>
        <v/>
      </c>
      <c r="E5" s="26"/>
      <c r="F5" s="48"/>
      <c r="G5" s="28"/>
      <c r="H5" s="28"/>
      <c r="I5" s="29"/>
      <c r="J5" s="63"/>
      <c r="K5" s="63"/>
      <c r="L5" s="63"/>
      <c r="M5" s="63"/>
    </row>
    <row r="6" spans="1:13" x14ac:dyDescent="0.3">
      <c r="A6" s="18">
        <f>Table156789[[#This Row],[Full Name]]</f>
        <v>0</v>
      </c>
      <c r="B6" s="20" t="str">
        <f>IF(Table156789[[#This Row],[Full Name]]="","",IF(IFERROR(IFERROR(VLOOKUP(Table156789[[#This Row],[Full Name]],'Mens League'!B:B,1,FALSE),VLOOKUP(Table156789[[#This Row],[Full Name]],'Women''s League'!B:B,1,FALSE)),"NEEDS ADDING")="NEEDS ADDING","NEEDS ADDING","OK"))</f>
        <v/>
      </c>
      <c r="C6" s="20" t="str">
        <f>IF(Table156789[[#This Row],[Position]]="","",IF(Table156789[[#This Row],[Rank]]=1,30,IF(Table156789[[#This Row],[Rank]]=2,29,IF(Table156789[[#This Row],[Rank]]=3,28,IF(Table156789[[#This Row],[Rank]]=4,27,IF(Table156789[[#This Row],[Rank]]=5,26,IF(Table156789[[#This Row],[Rank]]=6,25,IF(Table156789[[#This Row],[Rank]]=7,24,IF(Table156789[[#This Row],[Rank]]=8,23,IF(Table156789[[#This Row],[Rank]]=9,22,IF(Table156789[[#This Row],[Rank]]=10,21,IF(Table156789[[#This Row],[Rank]]=11,20,IF(Table156789[[#This Row],[Rank]]=12,19,IF(Table156789[[#This Row],[Rank]]=13,18,IF(Table156789[[#This Row],[Rank]]=14,17,IF(Table156789[[#This Row],[Rank]]=15,16,IF(Table156789[[#This Row],[Rank]]=16,15,IF(Table156789[[#This Row],[Rank]]=17,14,IF(Table156789[[#This Row],[Rank]]=18,13,IF(Table156789[[#This Row],[Rank]]=19,12,IF(Table156789[[#This Row],[Rank]]=20,11,IF(Table156789[[#This Row],[Rank]]=21,10,IF(Table156789[[#This Row],[Rank]]=22,9,IF(Table156789[[#This Row],[Rank]]=23,8,IF(Table156789[[#This Row],[Rank]]=24,7,IF(Table156789[[#This Row],[Rank]]=25,6,IF(Table156789[[#This Row],[Rank]]=26,5,IF(Table156789[[#This Row],[Rank]]=27,4,IF(Table156789[[#This Row],[Rank]]=28,3,IF(Table156789[[#This Row],[Rank]]=29,2,IF(Table156789[[#This Row],[Rank]]=30,1,0)))))))))))))))))))))))))))))))</f>
        <v/>
      </c>
      <c r="D6" s="4" t="str">
        <f>IF(Table156789[[#This Row],[Category]]="","",IF(Table156789[[#This Row],[Category]]="M",COUNTIF($I$2:$I6,"M"),IF(Table156789[[#This Row],[Category]]="F",COUNTIF($I$2:$I6,"F"),0)))</f>
        <v/>
      </c>
      <c r="E6" s="26"/>
      <c r="F6" s="48"/>
      <c r="G6" s="28"/>
      <c r="H6" s="28"/>
      <c r="I6" s="29"/>
      <c r="J6" s="63"/>
      <c r="K6" s="63"/>
      <c r="L6" s="63"/>
      <c r="M6" s="63"/>
    </row>
    <row r="7" spans="1:13" x14ac:dyDescent="0.3">
      <c r="A7" s="18">
        <f>Table156789[[#This Row],[Full Name]]</f>
        <v>0</v>
      </c>
      <c r="B7" s="20" t="str">
        <f>IF(Table156789[[#This Row],[Full Name]]="","",IF(IFERROR(IFERROR(VLOOKUP(Table156789[[#This Row],[Full Name]],'Mens League'!B:B,1,FALSE),VLOOKUP(Table156789[[#This Row],[Full Name]],'Women''s League'!B:B,1,FALSE)),"NEEDS ADDING")="NEEDS ADDING","NEEDS ADDING","OK"))</f>
        <v/>
      </c>
      <c r="C7" s="20" t="str">
        <f>IF(Table156789[[#This Row],[Position]]="","",IF(Table156789[[#This Row],[Rank]]=1,30,IF(Table156789[[#This Row],[Rank]]=2,29,IF(Table156789[[#This Row],[Rank]]=3,28,IF(Table156789[[#This Row],[Rank]]=4,27,IF(Table156789[[#This Row],[Rank]]=5,26,IF(Table156789[[#This Row],[Rank]]=6,25,IF(Table156789[[#This Row],[Rank]]=7,24,IF(Table156789[[#This Row],[Rank]]=8,23,IF(Table156789[[#This Row],[Rank]]=9,22,IF(Table156789[[#This Row],[Rank]]=10,21,IF(Table156789[[#This Row],[Rank]]=11,20,IF(Table156789[[#This Row],[Rank]]=12,19,IF(Table156789[[#This Row],[Rank]]=13,18,IF(Table156789[[#This Row],[Rank]]=14,17,IF(Table156789[[#This Row],[Rank]]=15,16,IF(Table156789[[#This Row],[Rank]]=16,15,IF(Table156789[[#This Row],[Rank]]=17,14,IF(Table156789[[#This Row],[Rank]]=18,13,IF(Table156789[[#This Row],[Rank]]=19,12,IF(Table156789[[#This Row],[Rank]]=20,11,IF(Table156789[[#This Row],[Rank]]=21,10,IF(Table156789[[#This Row],[Rank]]=22,9,IF(Table156789[[#This Row],[Rank]]=23,8,IF(Table156789[[#This Row],[Rank]]=24,7,IF(Table156789[[#This Row],[Rank]]=25,6,IF(Table156789[[#This Row],[Rank]]=26,5,IF(Table156789[[#This Row],[Rank]]=27,4,IF(Table156789[[#This Row],[Rank]]=28,3,IF(Table156789[[#This Row],[Rank]]=29,2,IF(Table156789[[#This Row],[Rank]]=30,1,0)))))))))))))))))))))))))))))))</f>
        <v/>
      </c>
      <c r="D7" s="4" t="str">
        <f>IF(Table156789[[#This Row],[Category]]="","",IF(Table156789[[#This Row],[Category]]="M",COUNTIF($I$2:$I7,"M"),IF(Table156789[[#This Row],[Category]]="F",COUNTIF($I$2:$I7,"F"),0)))</f>
        <v/>
      </c>
      <c r="E7" s="26"/>
      <c r="F7" s="48"/>
      <c r="G7" s="28"/>
      <c r="H7" s="28"/>
      <c r="I7" s="29"/>
      <c r="J7" s="63"/>
      <c r="K7" s="63"/>
      <c r="L7" s="63"/>
      <c r="M7" s="63"/>
    </row>
    <row r="8" spans="1:13" x14ac:dyDescent="0.3">
      <c r="A8" s="18">
        <f>Table156789[[#This Row],[Full Name]]</f>
        <v>0</v>
      </c>
      <c r="B8" s="20" t="str">
        <f>IF(Table156789[[#This Row],[Full Name]]="","",IF(IFERROR(IFERROR(VLOOKUP(Table156789[[#This Row],[Full Name]],'Mens League'!B:B,1,FALSE),VLOOKUP(Table156789[[#This Row],[Full Name]],'Women''s League'!B:B,1,FALSE)),"NEEDS ADDING")="NEEDS ADDING","NEEDS ADDING","OK"))</f>
        <v/>
      </c>
      <c r="C8" s="20" t="str">
        <f>IF(Table156789[[#This Row],[Position]]="","",IF(Table156789[[#This Row],[Rank]]=1,30,IF(Table156789[[#This Row],[Rank]]=2,29,IF(Table156789[[#This Row],[Rank]]=3,28,IF(Table156789[[#This Row],[Rank]]=4,27,IF(Table156789[[#This Row],[Rank]]=5,26,IF(Table156789[[#This Row],[Rank]]=6,25,IF(Table156789[[#This Row],[Rank]]=7,24,IF(Table156789[[#This Row],[Rank]]=8,23,IF(Table156789[[#This Row],[Rank]]=9,22,IF(Table156789[[#This Row],[Rank]]=10,21,IF(Table156789[[#This Row],[Rank]]=11,20,IF(Table156789[[#This Row],[Rank]]=12,19,IF(Table156789[[#This Row],[Rank]]=13,18,IF(Table156789[[#This Row],[Rank]]=14,17,IF(Table156789[[#This Row],[Rank]]=15,16,IF(Table156789[[#This Row],[Rank]]=16,15,IF(Table156789[[#This Row],[Rank]]=17,14,IF(Table156789[[#This Row],[Rank]]=18,13,IF(Table156789[[#This Row],[Rank]]=19,12,IF(Table156789[[#This Row],[Rank]]=20,11,IF(Table156789[[#This Row],[Rank]]=21,10,IF(Table156789[[#This Row],[Rank]]=22,9,IF(Table156789[[#This Row],[Rank]]=23,8,IF(Table156789[[#This Row],[Rank]]=24,7,IF(Table156789[[#This Row],[Rank]]=25,6,IF(Table156789[[#This Row],[Rank]]=26,5,IF(Table156789[[#This Row],[Rank]]=27,4,IF(Table156789[[#This Row],[Rank]]=28,3,IF(Table156789[[#This Row],[Rank]]=29,2,IF(Table156789[[#This Row],[Rank]]=30,1,0)))))))))))))))))))))))))))))))</f>
        <v/>
      </c>
      <c r="D8" s="4" t="str">
        <f>IF(Table156789[[#This Row],[Category]]="","",IF(Table156789[[#This Row],[Category]]="M",COUNTIF($I$2:$I8,"M"),IF(Table156789[[#This Row],[Category]]="F",COUNTIF($I$2:$I8,"F"),0)))</f>
        <v/>
      </c>
      <c r="E8" s="26"/>
      <c r="F8" s="48"/>
      <c r="G8" s="28"/>
      <c r="H8" s="28"/>
      <c r="I8" s="29"/>
      <c r="J8" s="63"/>
      <c r="K8" s="63"/>
      <c r="L8" s="63"/>
      <c r="M8" s="63"/>
    </row>
    <row r="9" spans="1:13" x14ac:dyDescent="0.3">
      <c r="A9" s="18">
        <f>Table156789[[#This Row],[Full Name]]</f>
        <v>0</v>
      </c>
      <c r="B9" s="20" t="str">
        <f>IF(Table156789[[#This Row],[Full Name]]="","",IF(IFERROR(IFERROR(VLOOKUP(Table156789[[#This Row],[Full Name]],'Mens League'!B:B,1,FALSE),VLOOKUP(Table156789[[#This Row],[Full Name]],'Women''s League'!B:B,1,FALSE)),"NEEDS ADDING")="NEEDS ADDING","NEEDS ADDING","OK"))</f>
        <v/>
      </c>
      <c r="C9" s="20" t="str">
        <f>IF(Table156789[[#This Row],[Position]]="","",IF(Table156789[[#This Row],[Rank]]=1,30,IF(Table156789[[#This Row],[Rank]]=2,29,IF(Table156789[[#This Row],[Rank]]=3,28,IF(Table156789[[#This Row],[Rank]]=4,27,IF(Table156789[[#This Row],[Rank]]=5,26,IF(Table156789[[#This Row],[Rank]]=6,25,IF(Table156789[[#This Row],[Rank]]=7,24,IF(Table156789[[#This Row],[Rank]]=8,23,IF(Table156789[[#This Row],[Rank]]=9,22,IF(Table156789[[#This Row],[Rank]]=10,21,IF(Table156789[[#This Row],[Rank]]=11,20,IF(Table156789[[#This Row],[Rank]]=12,19,IF(Table156789[[#This Row],[Rank]]=13,18,IF(Table156789[[#This Row],[Rank]]=14,17,IF(Table156789[[#This Row],[Rank]]=15,16,IF(Table156789[[#This Row],[Rank]]=16,15,IF(Table156789[[#This Row],[Rank]]=17,14,IF(Table156789[[#This Row],[Rank]]=18,13,IF(Table156789[[#This Row],[Rank]]=19,12,IF(Table156789[[#This Row],[Rank]]=20,11,IF(Table156789[[#This Row],[Rank]]=21,10,IF(Table156789[[#This Row],[Rank]]=22,9,IF(Table156789[[#This Row],[Rank]]=23,8,IF(Table156789[[#This Row],[Rank]]=24,7,IF(Table156789[[#This Row],[Rank]]=25,6,IF(Table156789[[#This Row],[Rank]]=26,5,IF(Table156789[[#This Row],[Rank]]=27,4,IF(Table156789[[#This Row],[Rank]]=28,3,IF(Table156789[[#This Row],[Rank]]=29,2,IF(Table156789[[#This Row],[Rank]]=30,1,0)))))))))))))))))))))))))))))))</f>
        <v/>
      </c>
      <c r="D9" s="4" t="str">
        <f>IF(Table156789[[#This Row],[Category]]="","",IF(Table156789[[#This Row],[Category]]="M",COUNTIF($I$2:$I9,"M"),IF(Table156789[[#This Row],[Category]]="F",COUNTIF($I$2:$I9,"F"),0)))</f>
        <v/>
      </c>
      <c r="E9" s="26"/>
      <c r="F9" s="48"/>
      <c r="G9" s="28"/>
      <c r="H9" s="28"/>
      <c r="I9" s="29"/>
      <c r="J9" s="63"/>
      <c r="K9" s="63"/>
      <c r="L9" s="63"/>
      <c r="M9" s="63"/>
    </row>
    <row r="10" spans="1:13" x14ac:dyDescent="0.3">
      <c r="A10" s="18">
        <f>Table156789[[#This Row],[Full Name]]</f>
        <v>0</v>
      </c>
      <c r="B10" s="20" t="str">
        <f>IF(Table156789[[#This Row],[Full Name]]="","",IF(IFERROR(IFERROR(VLOOKUP(Table156789[[#This Row],[Full Name]],'Mens League'!B:B,1,FALSE),VLOOKUP(Table156789[[#This Row],[Full Name]],'Women''s League'!B:B,1,FALSE)),"NEEDS ADDING")="NEEDS ADDING","NEEDS ADDING","OK"))</f>
        <v/>
      </c>
      <c r="C10" s="20" t="str">
        <f>IF(Table156789[[#This Row],[Position]]="","",IF(Table156789[[#This Row],[Rank]]=1,30,IF(Table156789[[#This Row],[Rank]]=2,29,IF(Table156789[[#This Row],[Rank]]=3,28,IF(Table156789[[#This Row],[Rank]]=4,27,IF(Table156789[[#This Row],[Rank]]=5,26,IF(Table156789[[#This Row],[Rank]]=6,25,IF(Table156789[[#This Row],[Rank]]=7,24,IF(Table156789[[#This Row],[Rank]]=8,23,IF(Table156789[[#This Row],[Rank]]=9,22,IF(Table156789[[#This Row],[Rank]]=10,21,IF(Table156789[[#This Row],[Rank]]=11,20,IF(Table156789[[#This Row],[Rank]]=12,19,IF(Table156789[[#This Row],[Rank]]=13,18,IF(Table156789[[#This Row],[Rank]]=14,17,IF(Table156789[[#This Row],[Rank]]=15,16,IF(Table156789[[#This Row],[Rank]]=16,15,IF(Table156789[[#This Row],[Rank]]=17,14,IF(Table156789[[#This Row],[Rank]]=18,13,IF(Table156789[[#This Row],[Rank]]=19,12,IF(Table156789[[#This Row],[Rank]]=20,11,IF(Table156789[[#This Row],[Rank]]=21,10,IF(Table156789[[#This Row],[Rank]]=22,9,IF(Table156789[[#This Row],[Rank]]=23,8,IF(Table156789[[#This Row],[Rank]]=24,7,IF(Table156789[[#This Row],[Rank]]=25,6,IF(Table156789[[#This Row],[Rank]]=26,5,IF(Table156789[[#This Row],[Rank]]=27,4,IF(Table156789[[#This Row],[Rank]]=28,3,IF(Table156789[[#This Row],[Rank]]=29,2,IF(Table156789[[#This Row],[Rank]]=30,1,0)))))))))))))))))))))))))))))))</f>
        <v/>
      </c>
      <c r="D10" s="4" t="str">
        <f>IF(Table156789[[#This Row],[Category]]="","",IF(Table156789[[#This Row],[Category]]="M",COUNTIF($I$2:$I10,"M"),IF(Table156789[[#This Row],[Category]]="F",COUNTIF($I$2:$I10,"F"),0)))</f>
        <v/>
      </c>
      <c r="E10" s="26"/>
      <c r="F10" s="48"/>
      <c r="G10" s="28"/>
      <c r="H10" s="28"/>
      <c r="I10" s="29"/>
      <c r="J10" s="63"/>
      <c r="K10" s="63"/>
      <c r="L10" s="63"/>
      <c r="M10" s="63"/>
    </row>
    <row r="11" spans="1:13" x14ac:dyDescent="0.3">
      <c r="A11" s="18">
        <f>Table156789[[#This Row],[Full Name]]</f>
        <v>0</v>
      </c>
      <c r="B11" s="20" t="str">
        <f>IF(Table156789[[#This Row],[Full Name]]="","",IF(IFERROR(IFERROR(VLOOKUP(Table156789[[#This Row],[Full Name]],'Mens League'!B:B,1,FALSE),VLOOKUP(Table156789[[#This Row],[Full Name]],'Women''s League'!B:B,1,FALSE)),"NEEDS ADDING")="NEEDS ADDING","NEEDS ADDING","OK"))</f>
        <v/>
      </c>
      <c r="C11" s="20" t="str">
        <f>IF(Table156789[[#This Row],[Position]]="","",IF(Table156789[[#This Row],[Rank]]=1,30,IF(Table156789[[#This Row],[Rank]]=2,29,IF(Table156789[[#This Row],[Rank]]=3,28,IF(Table156789[[#This Row],[Rank]]=4,27,IF(Table156789[[#This Row],[Rank]]=5,26,IF(Table156789[[#This Row],[Rank]]=6,25,IF(Table156789[[#This Row],[Rank]]=7,24,IF(Table156789[[#This Row],[Rank]]=8,23,IF(Table156789[[#This Row],[Rank]]=9,22,IF(Table156789[[#This Row],[Rank]]=10,21,IF(Table156789[[#This Row],[Rank]]=11,20,IF(Table156789[[#This Row],[Rank]]=12,19,IF(Table156789[[#This Row],[Rank]]=13,18,IF(Table156789[[#This Row],[Rank]]=14,17,IF(Table156789[[#This Row],[Rank]]=15,16,IF(Table156789[[#This Row],[Rank]]=16,15,IF(Table156789[[#This Row],[Rank]]=17,14,IF(Table156789[[#This Row],[Rank]]=18,13,IF(Table156789[[#This Row],[Rank]]=19,12,IF(Table156789[[#This Row],[Rank]]=20,11,IF(Table156789[[#This Row],[Rank]]=21,10,IF(Table156789[[#This Row],[Rank]]=22,9,IF(Table156789[[#This Row],[Rank]]=23,8,IF(Table156789[[#This Row],[Rank]]=24,7,IF(Table156789[[#This Row],[Rank]]=25,6,IF(Table156789[[#This Row],[Rank]]=26,5,IF(Table156789[[#This Row],[Rank]]=27,4,IF(Table156789[[#This Row],[Rank]]=28,3,IF(Table156789[[#This Row],[Rank]]=29,2,IF(Table156789[[#This Row],[Rank]]=30,1,0)))))))))))))))))))))))))))))))</f>
        <v/>
      </c>
      <c r="D11" s="4" t="str">
        <f>IF(Table156789[[#This Row],[Category]]="","",IF(Table156789[[#This Row],[Category]]="M",COUNTIF($I$2:$I11,"M"),IF(Table156789[[#This Row],[Category]]="F",COUNTIF($I$2:$I11,"F"),0)))</f>
        <v/>
      </c>
      <c r="E11" s="26"/>
      <c r="F11" s="48"/>
      <c r="G11" s="28"/>
      <c r="H11" s="28"/>
      <c r="I11" s="29"/>
      <c r="J11" s="63"/>
      <c r="K11" s="63"/>
      <c r="L11" s="63"/>
      <c r="M11" s="63"/>
    </row>
    <row r="12" spans="1:13" x14ac:dyDescent="0.3">
      <c r="A12" s="18">
        <f>Table156789[[#This Row],[Full Name]]</f>
        <v>0</v>
      </c>
      <c r="B12" s="20" t="str">
        <f>IF(Table156789[[#This Row],[Full Name]]="","",IF(IFERROR(IFERROR(VLOOKUP(Table156789[[#This Row],[Full Name]],'Mens League'!B:B,1,FALSE),VLOOKUP(Table156789[[#This Row],[Full Name]],'Women''s League'!B:B,1,FALSE)),"NEEDS ADDING")="NEEDS ADDING","NEEDS ADDING","OK"))</f>
        <v/>
      </c>
      <c r="C12" s="20" t="str">
        <f>IF(Table156789[[#This Row],[Position]]="","",IF(Table156789[[#This Row],[Rank]]=1,30,IF(Table156789[[#This Row],[Rank]]=2,29,IF(Table156789[[#This Row],[Rank]]=3,28,IF(Table156789[[#This Row],[Rank]]=4,27,IF(Table156789[[#This Row],[Rank]]=5,26,IF(Table156789[[#This Row],[Rank]]=6,25,IF(Table156789[[#This Row],[Rank]]=7,24,IF(Table156789[[#This Row],[Rank]]=8,23,IF(Table156789[[#This Row],[Rank]]=9,22,IF(Table156789[[#This Row],[Rank]]=10,21,IF(Table156789[[#This Row],[Rank]]=11,20,IF(Table156789[[#This Row],[Rank]]=12,19,IF(Table156789[[#This Row],[Rank]]=13,18,IF(Table156789[[#This Row],[Rank]]=14,17,IF(Table156789[[#This Row],[Rank]]=15,16,IF(Table156789[[#This Row],[Rank]]=16,15,IF(Table156789[[#This Row],[Rank]]=17,14,IF(Table156789[[#This Row],[Rank]]=18,13,IF(Table156789[[#This Row],[Rank]]=19,12,IF(Table156789[[#This Row],[Rank]]=20,11,IF(Table156789[[#This Row],[Rank]]=21,10,IF(Table156789[[#This Row],[Rank]]=22,9,IF(Table156789[[#This Row],[Rank]]=23,8,IF(Table156789[[#This Row],[Rank]]=24,7,IF(Table156789[[#This Row],[Rank]]=25,6,IF(Table156789[[#This Row],[Rank]]=26,5,IF(Table156789[[#This Row],[Rank]]=27,4,IF(Table156789[[#This Row],[Rank]]=28,3,IF(Table156789[[#This Row],[Rank]]=29,2,IF(Table156789[[#This Row],[Rank]]=30,1,0)))))))))))))))))))))))))))))))</f>
        <v/>
      </c>
      <c r="D12" s="4" t="str">
        <f>IF(Table156789[[#This Row],[Category]]="","",IF(Table156789[[#This Row],[Category]]="M",COUNTIF($I$2:$I12,"M"),IF(Table156789[[#This Row],[Category]]="F",COUNTIF($I$2:$I12,"F"),0)))</f>
        <v/>
      </c>
      <c r="E12" s="26"/>
      <c r="F12" s="48"/>
      <c r="G12" s="28"/>
      <c r="H12" s="28"/>
      <c r="I12" s="29"/>
      <c r="J12" s="63"/>
      <c r="K12" s="63"/>
      <c r="L12" s="63"/>
      <c r="M12" s="63"/>
    </row>
    <row r="13" spans="1:13" x14ac:dyDescent="0.3">
      <c r="A13" s="19">
        <f>Table156789[[#This Row],[Full Name]]</f>
        <v>0</v>
      </c>
      <c r="B13" s="21" t="str">
        <f>IF(Table156789[[#This Row],[Full Name]]="","",IF(IFERROR(IFERROR(VLOOKUP(Table156789[[#This Row],[Full Name]],'Mens League'!B:B,1,FALSE),VLOOKUP(Table156789[[#This Row],[Full Name]],'Women''s League'!B:B,1,FALSE)),"NEEDS ADDING")="NEEDS ADDING","NEEDS ADDING","OK"))</f>
        <v/>
      </c>
      <c r="C13" s="21" t="str">
        <f>IF(Table156789[[#This Row],[Position]]="","",IF(Table156789[[#This Row],[Rank]]=1,30,IF(Table156789[[#This Row],[Rank]]=2,29,IF(Table156789[[#This Row],[Rank]]=3,28,IF(Table156789[[#This Row],[Rank]]=4,27,IF(Table156789[[#This Row],[Rank]]=5,26,IF(Table156789[[#This Row],[Rank]]=6,25,IF(Table156789[[#This Row],[Rank]]=7,24,IF(Table156789[[#This Row],[Rank]]=8,23,IF(Table156789[[#This Row],[Rank]]=9,22,IF(Table156789[[#This Row],[Rank]]=10,21,IF(Table156789[[#This Row],[Rank]]=11,20,IF(Table156789[[#This Row],[Rank]]=12,19,IF(Table156789[[#This Row],[Rank]]=13,18,IF(Table156789[[#This Row],[Rank]]=14,17,IF(Table156789[[#This Row],[Rank]]=15,16,IF(Table156789[[#This Row],[Rank]]=16,15,IF(Table156789[[#This Row],[Rank]]=17,14,IF(Table156789[[#This Row],[Rank]]=18,13,IF(Table156789[[#This Row],[Rank]]=19,12,IF(Table156789[[#This Row],[Rank]]=20,11,IF(Table156789[[#This Row],[Rank]]=21,10,IF(Table156789[[#This Row],[Rank]]=22,9,IF(Table156789[[#This Row],[Rank]]=23,8,IF(Table156789[[#This Row],[Rank]]=24,7,IF(Table156789[[#This Row],[Rank]]=25,6,IF(Table156789[[#This Row],[Rank]]=26,5,IF(Table156789[[#This Row],[Rank]]=27,4,IF(Table156789[[#This Row],[Rank]]=28,3,IF(Table156789[[#This Row],[Rank]]=29,2,IF(Table156789[[#This Row],[Rank]]=30,1,0)))))))))))))))))))))))))))))))</f>
        <v/>
      </c>
      <c r="D13" s="4" t="str">
        <f>IF(Table156789[[#This Row],[Category]]="","",IF(Table156789[[#This Row],[Category]]="M",COUNTIF($I$2:$I13,"M"),IF(Table156789[[#This Row],[Category]]="F",COUNTIF($I$2:$I13,"F"),0)))</f>
        <v/>
      </c>
      <c r="E13" s="30"/>
      <c r="F13" s="48"/>
      <c r="G13" s="32"/>
      <c r="H13" s="32"/>
      <c r="I13" s="33"/>
      <c r="J13" s="63"/>
      <c r="K13" s="63"/>
      <c r="L13" s="63"/>
      <c r="M13" s="63"/>
    </row>
    <row r="14" spans="1:13" x14ac:dyDescent="0.3">
      <c r="A14" s="19">
        <f>Table156789[[#This Row],[Full Name]]</f>
        <v>0</v>
      </c>
      <c r="B14" s="21" t="str">
        <f>IF(Table156789[[#This Row],[Full Name]]="","",IF(IFERROR(IFERROR(VLOOKUP(Table156789[[#This Row],[Full Name]],'Mens League'!B:B,1,FALSE),VLOOKUP(Table156789[[#This Row],[Full Name]],'Women''s League'!B:B,1,FALSE)),"NEEDS ADDING")="NEEDS ADDING","NEEDS ADDING","OK"))</f>
        <v/>
      </c>
      <c r="C14" s="21" t="str">
        <f>IF(Table156789[[#This Row],[Position]]="","",IF(Table156789[[#This Row],[Rank]]=1,30,IF(Table156789[[#This Row],[Rank]]=2,29,IF(Table156789[[#This Row],[Rank]]=3,28,IF(Table156789[[#This Row],[Rank]]=4,27,IF(Table156789[[#This Row],[Rank]]=5,26,IF(Table156789[[#This Row],[Rank]]=6,25,IF(Table156789[[#This Row],[Rank]]=7,24,IF(Table156789[[#This Row],[Rank]]=8,23,IF(Table156789[[#This Row],[Rank]]=9,22,IF(Table156789[[#This Row],[Rank]]=10,21,IF(Table156789[[#This Row],[Rank]]=11,20,IF(Table156789[[#This Row],[Rank]]=12,19,IF(Table156789[[#This Row],[Rank]]=13,18,IF(Table156789[[#This Row],[Rank]]=14,17,IF(Table156789[[#This Row],[Rank]]=15,16,IF(Table156789[[#This Row],[Rank]]=16,15,IF(Table156789[[#This Row],[Rank]]=17,14,IF(Table156789[[#This Row],[Rank]]=18,13,IF(Table156789[[#This Row],[Rank]]=19,12,IF(Table156789[[#This Row],[Rank]]=20,11,IF(Table156789[[#This Row],[Rank]]=21,10,IF(Table156789[[#This Row],[Rank]]=22,9,IF(Table156789[[#This Row],[Rank]]=23,8,IF(Table156789[[#This Row],[Rank]]=24,7,IF(Table156789[[#This Row],[Rank]]=25,6,IF(Table156789[[#This Row],[Rank]]=26,5,IF(Table156789[[#This Row],[Rank]]=27,4,IF(Table156789[[#This Row],[Rank]]=28,3,IF(Table156789[[#This Row],[Rank]]=29,2,IF(Table156789[[#This Row],[Rank]]=30,1,0)))))))))))))))))))))))))))))))</f>
        <v/>
      </c>
      <c r="D14" s="4" t="str">
        <f>IF(Table156789[[#This Row],[Category]]="","",IF(Table156789[[#This Row],[Category]]="M",COUNTIF($I$2:$I14,"M"),IF(Table156789[[#This Row],[Category]]="F",COUNTIF($I$2:$I14,"F"),0)))</f>
        <v/>
      </c>
      <c r="E14" s="26"/>
      <c r="F14" s="48"/>
      <c r="G14" s="28"/>
      <c r="H14" s="28"/>
      <c r="I14" s="29"/>
      <c r="J14" s="63"/>
      <c r="K14" s="63"/>
      <c r="L14" s="63"/>
      <c r="M14" s="63"/>
    </row>
    <row r="15" spans="1:13" x14ac:dyDescent="0.3">
      <c r="A15" s="19">
        <f>Table156789[[#This Row],[Full Name]]</f>
        <v>0</v>
      </c>
      <c r="B15" s="21" t="str">
        <f>IF(Table156789[[#This Row],[Full Name]]="","",IF(IFERROR(IFERROR(VLOOKUP(Table156789[[#This Row],[Full Name]],'Mens League'!B:B,1,FALSE),VLOOKUP(Table156789[[#This Row],[Full Name]],'Women''s League'!B:B,1,FALSE)),"NEEDS ADDING")="NEEDS ADDING","NEEDS ADDING","OK"))</f>
        <v/>
      </c>
      <c r="C15" s="21" t="str">
        <f>IF(Table156789[[#This Row],[Position]]="","",IF(Table156789[[#This Row],[Rank]]=1,30,IF(Table156789[[#This Row],[Rank]]=2,29,IF(Table156789[[#This Row],[Rank]]=3,28,IF(Table156789[[#This Row],[Rank]]=4,27,IF(Table156789[[#This Row],[Rank]]=5,26,IF(Table156789[[#This Row],[Rank]]=6,25,IF(Table156789[[#This Row],[Rank]]=7,24,IF(Table156789[[#This Row],[Rank]]=8,23,IF(Table156789[[#This Row],[Rank]]=9,22,IF(Table156789[[#This Row],[Rank]]=10,21,IF(Table156789[[#This Row],[Rank]]=11,20,IF(Table156789[[#This Row],[Rank]]=12,19,IF(Table156789[[#This Row],[Rank]]=13,18,IF(Table156789[[#This Row],[Rank]]=14,17,IF(Table156789[[#This Row],[Rank]]=15,16,IF(Table156789[[#This Row],[Rank]]=16,15,IF(Table156789[[#This Row],[Rank]]=17,14,IF(Table156789[[#This Row],[Rank]]=18,13,IF(Table156789[[#This Row],[Rank]]=19,12,IF(Table156789[[#This Row],[Rank]]=20,11,IF(Table156789[[#This Row],[Rank]]=21,10,IF(Table156789[[#This Row],[Rank]]=22,9,IF(Table156789[[#This Row],[Rank]]=23,8,IF(Table156789[[#This Row],[Rank]]=24,7,IF(Table156789[[#This Row],[Rank]]=25,6,IF(Table156789[[#This Row],[Rank]]=26,5,IF(Table156789[[#This Row],[Rank]]=27,4,IF(Table156789[[#This Row],[Rank]]=28,3,IF(Table156789[[#This Row],[Rank]]=29,2,IF(Table156789[[#This Row],[Rank]]=30,1,0)))))))))))))))))))))))))))))))</f>
        <v/>
      </c>
      <c r="D15" s="4" t="str">
        <f>IF(Table156789[[#This Row],[Category]]="","",IF(Table156789[[#This Row],[Category]]="M",COUNTIF($I$2:$I15,"M"),IF(Table156789[[#This Row],[Category]]="F",COUNTIF($I$2:$I15,"F"),0)))</f>
        <v/>
      </c>
      <c r="E15" s="26"/>
      <c r="F15" s="48"/>
      <c r="G15" s="28"/>
      <c r="H15" s="28"/>
      <c r="I15" s="29"/>
      <c r="J15" s="63"/>
      <c r="K15" s="63"/>
      <c r="L15" s="63"/>
      <c r="M15" s="63"/>
    </row>
    <row r="16" spans="1:13" x14ac:dyDescent="0.3">
      <c r="A16" s="19">
        <f>Table156789[[#This Row],[Full Name]]</f>
        <v>0</v>
      </c>
      <c r="B16" s="21" t="str">
        <f>IF(Table156789[[#This Row],[Full Name]]="","",IF(IFERROR(IFERROR(VLOOKUP(Table156789[[#This Row],[Full Name]],'Mens League'!B:B,1,FALSE),VLOOKUP(Table156789[[#This Row],[Full Name]],'Women''s League'!B:B,1,FALSE)),"NEEDS ADDING")="NEEDS ADDING","NEEDS ADDING","OK"))</f>
        <v/>
      </c>
      <c r="C16" s="21" t="str">
        <f>IF(Table156789[[#This Row],[Position]]="","",IF(Table156789[[#This Row],[Rank]]=1,30,IF(Table156789[[#This Row],[Rank]]=2,29,IF(Table156789[[#This Row],[Rank]]=3,28,IF(Table156789[[#This Row],[Rank]]=4,27,IF(Table156789[[#This Row],[Rank]]=5,26,IF(Table156789[[#This Row],[Rank]]=6,25,IF(Table156789[[#This Row],[Rank]]=7,24,IF(Table156789[[#This Row],[Rank]]=8,23,IF(Table156789[[#This Row],[Rank]]=9,22,IF(Table156789[[#This Row],[Rank]]=10,21,IF(Table156789[[#This Row],[Rank]]=11,20,IF(Table156789[[#This Row],[Rank]]=12,19,IF(Table156789[[#This Row],[Rank]]=13,18,IF(Table156789[[#This Row],[Rank]]=14,17,IF(Table156789[[#This Row],[Rank]]=15,16,IF(Table156789[[#This Row],[Rank]]=16,15,IF(Table156789[[#This Row],[Rank]]=17,14,IF(Table156789[[#This Row],[Rank]]=18,13,IF(Table156789[[#This Row],[Rank]]=19,12,IF(Table156789[[#This Row],[Rank]]=20,11,IF(Table156789[[#This Row],[Rank]]=21,10,IF(Table156789[[#This Row],[Rank]]=22,9,IF(Table156789[[#This Row],[Rank]]=23,8,IF(Table156789[[#This Row],[Rank]]=24,7,IF(Table156789[[#This Row],[Rank]]=25,6,IF(Table156789[[#This Row],[Rank]]=26,5,IF(Table156789[[#This Row],[Rank]]=27,4,IF(Table156789[[#This Row],[Rank]]=28,3,IF(Table156789[[#This Row],[Rank]]=29,2,IF(Table156789[[#This Row],[Rank]]=30,1,0)))))))))))))))))))))))))))))))</f>
        <v/>
      </c>
      <c r="D16" s="4" t="str">
        <f>IF(Table156789[[#This Row],[Category]]="","",IF(Table156789[[#This Row],[Category]]="M",COUNTIF($I$2:$I16,"M"),IF(Table156789[[#This Row],[Category]]="F",COUNTIF($I$2:$I16,"F"),0)))</f>
        <v/>
      </c>
      <c r="E16" s="26"/>
      <c r="F16" s="48"/>
      <c r="G16" s="28"/>
      <c r="H16" s="28"/>
      <c r="I16" s="29"/>
      <c r="J16" s="63"/>
      <c r="K16" s="63"/>
      <c r="L16" s="63"/>
      <c r="M16" s="63"/>
    </row>
    <row r="17" spans="1:13" x14ac:dyDescent="0.3">
      <c r="A17" s="19">
        <f>Table156789[[#This Row],[Full Name]]</f>
        <v>0</v>
      </c>
      <c r="B17" s="21" t="str">
        <f>IF(Table156789[[#This Row],[Full Name]]="","",IF(IFERROR(IFERROR(VLOOKUP(Table156789[[#This Row],[Full Name]],'Mens League'!B:B,1,FALSE),VLOOKUP(Table156789[[#This Row],[Full Name]],'Women''s League'!B:B,1,FALSE)),"NEEDS ADDING")="NEEDS ADDING","NEEDS ADDING","OK"))</f>
        <v/>
      </c>
      <c r="C17" s="21" t="str">
        <f>IF(Table156789[[#This Row],[Position]]="","",IF(Table156789[[#This Row],[Rank]]=1,30,IF(Table156789[[#This Row],[Rank]]=2,29,IF(Table156789[[#This Row],[Rank]]=3,28,IF(Table156789[[#This Row],[Rank]]=4,27,IF(Table156789[[#This Row],[Rank]]=5,26,IF(Table156789[[#This Row],[Rank]]=6,25,IF(Table156789[[#This Row],[Rank]]=7,24,IF(Table156789[[#This Row],[Rank]]=8,23,IF(Table156789[[#This Row],[Rank]]=9,22,IF(Table156789[[#This Row],[Rank]]=10,21,IF(Table156789[[#This Row],[Rank]]=11,20,IF(Table156789[[#This Row],[Rank]]=12,19,IF(Table156789[[#This Row],[Rank]]=13,18,IF(Table156789[[#This Row],[Rank]]=14,17,IF(Table156789[[#This Row],[Rank]]=15,16,IF(Table156789[[#This Row],[Rank]]=16,15,IF(Table156789[[#This Row],[Rank]]=17,14,IF(Table156789[[#This Row],[Rank]]=18,13,IF(Table156789[[#This Row],[Rank]]=19,12,IF(Table156789[[#This Row],[Rank]]=20,11,IF(Table156789[[#This Row],[Rank]]=21,10,IF(Table156789[[#This Row],[Rank]]=22,9,IF(Table156789[[#This Row],[Rank]]=23,8,IF(Table156789[[#This Row],[Rank]]=24,7,IF(Table156789[[#This Row],[Rank]]=25,6,IF(Table156789[[#This Row],[Rank]]=26,5,IF(Table156789[[#This Row],[Rank]]=27,4,IF(Table156789[[#This Row],[Rank]]=28,3,IF(Table156789[[#This Row],[Rank]]=29,2,IF(Table156789[[#This Row],[Rank]]=30,1,0)))))))))))))))))))))))))))))))</f>
        <v/>
      </c>
      <c r="D17" s="4" t="str">
        <f>IF(Table156789[[#This Row],[Category]]="","",IF(Table156789[[#This Row],[Category]]="M",COUNTIF($I$2:$I17,"M"),IF(Table156789[[#This Row],[Category]]="F",COUNTIF($I$2:$I17,"F"),0)))</f>
        <v/>
      </c>
      <c r="E17" s="26"/>
      <c r="F17" s="48"/>
      <c r="G17" s="28"/>
      <c r="H17" s="28"/>
      <c r="I17" s="29"/>
      <c r="J17" s="63"/>
      <c r="K17" s="63"/>
      <c r="L17" s="63"/>
      <c r="M17" s="63"/>
    </row>
    <row r="18" spans="1:13" x14ac:dyDescent="0.3">
      <c r="A18" s="19">
        <f>Table156789[[#This Row],[Full Name]]</f>
        <v>0</v>
      </c>
      <c r="B18" s="21" t="str">
        <f>IF(Table156789[[#This Row],[Full Name]]="","",IF(IFERROR(IFERROR(VLOOKUP(Table156789[[#This Row],[Full Name]],'Mens League'!B:B,1,FALSE),VLOOKUP(Table156789[[#This Row],[Full Name]],'Women''s League'!B:B,1,FALSE)),"NEEDS ADDING")="NEEDS ADDING","NEEDS ADDING","OK"))</f>
        <v/>
      </c>
      <c r="C18" s="21" t="str">
        <f>IF(Table156789[[#This Row],[Position]]="","",IF(Table156789[[#This Row],[Rank]]=1,30,IF(Table156789[[#This Row],[Rank]]=2,29,IF(Table156789[[#This Row],[Rank]]=3,28,IF(Table156789[[#This Row],[Rank]]=4,27,IF(Table156789[[#This Row],[Rank]]=5,26,IF(Table156789[[#This Row],[Rank]]=6,25,IF(Table156789[[#This Row],[Rank]]=7,24,IF(Table156789[[#This Row],[Rank]]=8,23,IF(Table156789[[#This Row],[Rank]]=9,22,IF(Table156789[[#This Row],[Rank]]=10,21,IF(Table156789[[#This Row],[Rank]]=11,20,IF(Table156789[[#This Row],[Rank]]=12,19,IF(Table156789[[#This Row],[Rank]]=13,18,IF(Table156789[[#This Row],[Rank]]=14,17,IF(Table156789[[#This Row],[Rank]]=15,16,IF(Table156789[[#This Row],[Rank]]=16,15,IF(Table156789[[#This Row],[Rank]]=17,14,IF(Table156789[[#This Row],[Rank]]=18,13,IF(Table156789[[#This Row],[Rank]]=19,12,IF(Table156789[[#This Row],[Rank]]=20,11,IF(Table156789[[#This Row],[Rank]]=21,10,IF(Table156789[[#This Row],[Rank]]=22,9,IF(Table156789[[#This Row],[Rank]]=23,8,IF(Table156789[[#This Row],[Rank]]=24,7,IF(Table156789[[#This Row],[Rank]]=25,6,IF(Table156789[[#This Row],[Rank]]=26,5,IF(Table156789[[#This Row],[Rank]]=27,4,IF(Table156789[[#This Row],[Rank]]=28,3,IF(Table156789[[#This Row],[Rank]]=29,2,IF(Table156789[[#This Row],[Rank]]=30,1,0)))))))))))))))))))))))))))))))</f>
        <v/>
      </c>
      <c r="D18" s="4" t="str">
        <f>IF(Table156789[[#This Row],[Category]]="","",IF(Table156789[[#This Row],[Category]]="M",COUNTIF($I$2:$I18,"M"),IF(Table156789[[#This Row],[Category]]="F",COUNTIF($I$2:$I18,"F"),0)))</f>
        <v/>
      </c>
      <c r="E18" s="26"/>
      <c r="F18" s="48"/>
      <c r="G18" s="28"/>
      <c r="H18" s="28"/>
      <c r="I18" s="29"/>
      <c r="J18" s="63"/>
      <c r="K18" s="63"/>
      <c r="L18" s="63"/>
      <c r="M18" s="63"/>
    </row>
    <row r="19" spans="1:13" x14ac:dyDescent="0.3">
      <c r="A19" s="19">
        <f>Table156789[[#This Row],[Full Name]]</f>
        <v>0</v>
      </c>
      <c r="B19" s="21" t="str">
        <f>IF(Table156789[[#This Row],[Full Name]]="","",IF(IFERROR(IFERROR(VLOOKUP(Table156789[[#This Row],[Full Name]],'Mens League'!B:B,1,FALSE),VLOOKUP(Table156789[[#This Row],[Full Name]],'Women''s League'!B:B,1,FALSE)),"NEEDS ADDING")="NEEDS ADDING","NEEDS ADDING","OK"))</f>
        <v/>
      </c>
      <c r="C19" s="21" t="str">
        <f>IF(Table156789[[#This Row],[Position]]="","",IF(Table156789[[#This Row],[Rank]]=1,30,IF(Table156789[[#This Row],[Rank]]=2,29,IF(Table156789[[#This Row],[Rank]]=3,28,IF(Table156789[[#This Row],[Rank]]=4,27,IF(Table156789[[#This Row],[Rank]]=5,26,IF(Table156789[[#This Row],[Rank]]=6,25,IF(Table156789[[#This Row],[Rank]]=7,24,IF(Table156789[[#This Row],[Rank]]=8,23,IF(Table156789[[#This Row],[Rank]]=9,22,IF(Table156789[[#This Row],[Rank]]=10,21,IF(Table156789[[#This Row],[Rank]]=11,20,IF(Table156789[[#This Row],[Rank]]=12,19,IF(Table156789[[#This Row],[Rank]]=13,18,IF(Table156789[[#This Row],[Rank]]=14,17,IF(Table156789[[#This Row],[Rank]]=15,16,IF(Table156789[[#This Row],[Rank]]=16,15,IF(Table156789[[#This Row],[Rank]]=17,14,IF(Table156789[[#This Row],[Rank]]=18,13,IF(Table156789[[#This Row],[Rank]]=19,12,IF(Table156789[[#This Row],[Rank]]=20,11,IF(Table156789[[#This Row],[Rank]]=21,10,IF(Table156789[[#This Row],[Rank]]=22,9,IF(Table156789[[#This Row],[Rank]]=23,8,IF(Table156789[[#This Row],[Rank]]=24,7,IF(Table156789[[#This Row],[Rank]]=25,6,IF(Table156789[[#This Row],[Rank]]=26,5,IF(Table156789[[#This Row],[Rank]]=27,4,IF(Table156789[[#This Row],[Rank]]=28,3,IF(Table156789[[#This Row],[Rank]]=29,2,IF(Table156789[[#This Row],[Rank]]=30,1,0)))))))))))))))))))))))))))))))</f>
        <v/>
      </c>
      <c r="D19" s="4" t="str">
        <f>IF(Table156789[[#This Row],[Category]]="","",IF(Table156789[[#This Row],[Category]]="M",COUNTIF($I$2:$I19,"M"),IF(Table156789[[#This Row],[Category]]="F",COUNTIF($I$2:$I19,"F"),0)))</f>
        <v/>
      </c>
      <c r="E19" s="26"/>
      <c r="F19" s="48"/>
      <c r="G19" s="28"/>
      <c r="H19" s="28"/>
      <c r="I19" s="29"/>
      <c r="J19" s="63"/>
      <c r="K19" s="63"/>
      <c r="L19" s="63"/>
      <c r="M19" s="63"/>
    </row>
    <row r="20" spans="1:13" x14ac:dyDescent="0.3">
      <c r="A20" s="19">
        <f>Table156789[[#This Row],[Full Name]]</f>
        <v>0</v>
      </c>
      <c r="B20" s="21" t="str">
        <f>IF(Table156789[[#This Row],[Full Name]]="","",IF(IFERROR(IFERROR(VLOOKUP(Table156789[[#This Row],[Full Name]],'Mens League'!B:B,1,FALSE),VLOOKUP(Table156789[[#This Row],[Full Name]],'Women''s League'!B:B,1,FALSE)),"NEEDS ADDING")="NEEDS ADDING","NEEDS ADDING","OK"))</f>
        <v/>
      </c>
      <c r="C20" s="21" t="str">
        <f>IF(Table156789[[#This Row],[Position]]="","",IF(Table156789[[#This Row],[Rank]]=1,30,IF(Table156789[[#This Row],[Rank]]=2,29,IF(Table156789[[#This Row],[Rank]]=3,28,IF(Table156789[[#This Row],[Rank]]=4,27,IF(Table156789[[#This Row],[Rank]]=5,26,IF(Table156789[[#This Row],[Rank]]=6,25,IF(Table156789[[#This Row],[Rank]]=7,24,IF(Table156789[[#This Row],[Rank]]=8,23,IF(Table156789[[#This Row],[Rank]]=9,22,IF(Table156789[[#This Row],[Rank]]=10,21,IF(Table156789[[#This Row],[Rank]]=11,20,IF(Table156789[[#This Row],[Rank]]=12,19,IF(Table156789[[#This Row],[Rank]]=13,18,IF(Table156789[[#This Row],[Rank]]=14,17,IF(Table156789[[#This Row],[Rank]]=15,16,IF(Table156789[[#This Row],[Rank]]=16,15,IF(Table156789[[#This Row],[Rank]]=17,14,IF(Table156789[[#This Row],[Rank]]=18,13,IF(Table156789[[#This Row],[Rank]]=19,12,IF(Table156789[[#This Row],[Rank]]=20,11,IF(Table156789[[#This Row],[Rank]]=21,10,IF(Table156789[[#This Row],[Rank]]=22,9,IF(Table156789[[#This Row],[Rank]]=23,8,IF(Table156789[[#This Row],[Rank]]=24,7,IF(Table156789[[#This Row],[Rank]]=25,6,IF(Table156789[[#This Row],[Rank]]=26,5,IF(Table156789[[#This Row],[Rank]]=27,4,IF(Table156789[[#This Row],[Rank]]=28,3,IF(Table156789[[#This Row],[Rank]]=29,2,IF(Table156789[[#This Row],[Rank]]=30,1,0)))))))))))))))))))))))))))))))</f>
        <v/>
      </c>
      <c r="D20" s="4" t="str">
        <f>IF(Table156789[[#This Row],[Category]]="","",IF(Table156789[[#This Row],[Category]]="M",COUNTIF($I$2:$I20,"M"),IF(Table156789[[#This Row],[Category]]="F",COUNTIF($I$2:$I20,"F"),0)))</f>
        <v/>
      </c>
      <c r="E20" s="26"/>
      <c r="F20" s="48"/>
      <c r="G20" s="28"/>
      <c r="H20" s="28"/>
      <c r="I20" s="29"/>
      <c r="J20" s="63"/>
      <c r="K20" s="63"/>
      <c r="L20" s="63"/>
      <c r="M20" s="63"/>
    </row>
    <row r="21" spans="1:13" x14ac:dyDescent="0.3">
      <c r="A21" s="19">
        <f>Table156789[[#This Row],[Full Name]]</f>
        <v>0</v>
      </c>
      <c r="B21" s="21" t="str">
        <f>IF(Table156789[[#This Row],[Full Name]]="","",IF(IFERROR(IFERROR(VLOOKUP(Table156789[[#This Row],[Full Name]],'Mens League'!B:B,1,FALSE),VLOOKUP(Table156789[[#This Row],[Full Name]],'Women''s League'!B:B,1,FALSE)),"NEEDS ADDING")="NEEDS ADDING","NEEDS ADDING","OK"))</f>
        <v/>
      </c>
      <c r="C21" s="21" t="str">
        <f>IF(Table156789[[#This Row],[Position]]="","",IF(Table156789[[#This Row],[Rank]]=1,30,IF(Table156789[[#This Row],[Rank]]=2,29,IF(Table156789[[#This Row],[Rank]]=3,28,IF(Table156789[[#This Row],[Rank]]=4,27,IF(Table156789[[#This Row],[Rank]]=5,26,IF(Table156789[[#This Row],[Rank]]=6,25,IF(Table156789[[#This Row],[Rank]]=7,24,IF(Table156789[[#This Row],[Rank]]=8,23,IF(Table156789[[#This Row],[Rank]]=9,22,IF(Table156789[[#This Row],[Rank]]=10,21,IF(Table156789[[#This Row],[Rank]]=11,20,IF(Table156789[[#This Row],[Rank]]=12,19,IF(Table156789[[#This Row],[Rank]]=13,18,IF(Table156789[[#This Row],[Rank]]=14,17,IF(Table156789[[#This Row],[Rank]]=15,16,IF(Table156789[[#This Row],[Rank]]=16,15,IF(Table156789[[#This Row],[Rank]]=17,14,IF(Table156789[[#This Row],[Rank]]=18,13,IF(Table156789[[#This Row],[Rank]]=19,12,IF(Table156789[[#This Row],[Rank]]=20,11,IF(Table156789[[#This Row],[Rank]]=21,10,IF(Table156789[[#This Row],[Rank]]=22,9,IF(Table156789[[#This Row],[Rank]]=23,8,IF(Table156789[[#This Row],[Rank]]=24,7,IF(Table156789[[#This Row],[Rank]]=25,6,IF(Table156789[[#This Row],[Rank]]=26,5,IF(Table156789[[#This Row],[Rank]]=27,4,IF(Table156789[[#This Row],[Rank]]=28,3,IF(Table156789[[#This Row],[Rank]]=29,2,IF(Table156789[[#This Row],[Rank]]=30,1,0)))))))))))))))))))))))))))))))</f>
        <v/>
      </c>
      <c r="D21" s="4" t="str">
        <f>IF(Table156789[[#This Row],[Category]]="","",IF(Table156789[[#This Row],[Category]]="M",COUNTIF($I$2:$I21,"M"),IF(Table156789[[#This Row],[Category]]="F",COUNTIF($I$2:$I21,"F"),0)))</f>
        <v/>
      </c>
      <c r="E21" s="26"/>
      <c r="F21" s="48"/>
      <c r="G21" s="28"/>
      <c r="H21" s="28"/>
      <c r="I21" s="29"/>
      <c r="J21" s="63"/>
      <c r="K21" s="63"/>
      <c r="L21" s="63"/>
      <c r="M21" s="63"/>
    </row>
    <row r="22" spans="1:13" x14ac:dyDescent="0.3">
      <c r="A22" s="19">
        <f>Table156789[[#This Row],[Full Name]]</f>
        <v>0</v>
      </c>
      <c r="B22" s="21" t="str">
        <f>IF(Table156789[[#This Row],[Full Name]]="","",IF(IFERROR(IFERROR(VLOOKUP(Table156789[[#This Row],[Full Name]],'Mens League'!B:B,1,FALSE),VLOOKUP(Table156789[[#This Row],[Full Name]],'Women''s League'!B:B,1,FALSE)),"NEEDS ADDING")="NEEDS ADDING","NEEDS ADDING","OK"))</f>
        <v/>
      </c>
      <c r="C22" s="21" t="str">
        <f>IF(Table156789[[#This Row],[Position]]="","",IF(Table156789[[#This Row],[Rank]]=1,30,IF(Table156789[[#This Row],[Rank]]=2,29,IF(Table156789[[#This Row],[Rank]]=3,28,IF(Table156789[[#This Row],[Rank]]=4,27,IF(Table156789[[#This Row],[Rank]]=5,26,IF(Table156789[[#This Row],[Rank]]=6,25,IF(Table156789[[#This Row],[Rank]]=7,24,IF(Table156789[[#This Row],[Rank]]=8,23,IF(Table156789[[#This Row],[Rank]]=9,22,IF(Table156789[[#This Row],[Rank]]=10,21,IF(Table156789[[#This Row],[Rank]]=11,20,IF(Table156789[[#This Row],[Rank]]=12,19,IF(Table156789[[#This Row],[Rank]]=13,18,IF(Table156789[[#This Row],[Rank]]=14,17,IF(Table156789[[#This Row],[Rank]]=15,16,IF(Table156789[[#This Row],[Rank]]=16,15,IF(Table156789[[#This Row],[Rank]]=17,14,IF(Table156789[[#This Row],[Rank]]=18,13,IF(Table156789[[#This Row],[Rank]]=19,12,IF(Table156789[[#This Row],[Rank]]=20,11,IF(Table156789[[#This Row],[Rank]]=21,10,IF(Table156789[[#This Row],[Rank]]=22,9,IF(Table156789[[#This Row],[Rank]]=23,8,IF(Table156789[[#This Row],[Rank]]=24,7,IF(Table156789[[#This Row],[Rank]]=25,6,IF(Table156789[[#This Row],[Rank]]=26,5,IF(Table156789[[#This Row],[Rank]]=27,4,IF(Table156789[[#This Row],[Rank]]=28,3,IF(Table156789[[#This Row],[Rank]]=29,2,IF(Table156789[[#This Row],[Rank]]=30,1,0)))))))))))))))))))))))))))))))</f>
        <v/>
      </c>
      <c r="D22" s="4" t="str">
        <f>IF(Table156789[[#This Row],[Category]]="","",IF(Table156789[[#This Row],[Category]]="M",COUNTIF($I$2:$I22,"M"),IF(Table156789[[#This Row],[Category]]="F",COUNTIF($I$2:$I22,"F"),0)))</f>
        <v/>
      </c>
      <c r="E22" s="26"/>
      <c r="F22" s="48"/>
      <c r="G22" s="28"/>
      <c r="H22" s="28"/>
      <c r="I22" s="29"/>
      <c r="J22" s="63"/>
      <c r="K22" s="63"/>
      <c r="L22" s="63"/>
      <c r="M22" s="63"/>
    </row>
    <row r="23" spans="1:13" x14ac:dyDescent="0.3">
      <c r="A23" s="19">
        <f>Table156789[[#This Row],[Full Name]]</f>
        <v>0</v>
      </c>
      <c r="B23" s="21" t="str">
        <f>IF(Table156789[[#This Row],[Full Name]]="","",IF(IFERROR(IFERROR(VLOOKUP(Table156789[[#This Row],[Full Name]],'Mens League'!B:B,1,FALSE),VLOOKUP(Table156789[[#This Row],[Full Name]],'Women''s League'!B:B,1,FALSE)),"NEEDS ADDING")="NEEDS ADDING","NEEDS ADDING","OK"))</f>
        <v/>
      </c>
      <c r="C23" s="21" t="str">
        <f>IF(Table156789[[#This Row],[Position]]="","",IF(Table156789[[#This Row],[Rank]]=1,30,IF(Table156789[[#This Row],[Rank]]=2,29,IF(Table156789[[#This Row],[Rank]]=3,28,IF(Table156789[[#This Row],[Rank]]=4,27,IF(Table156789[[#This Row],[Rank]]=5,26,IF(Table156789[[#This Row],[Rank]]=6,25,IF(Table156789[[#This Row],[Rank]]=7,24,IF(Table156789[[#This Row],[Rank]]=8,23,IF(Table156789[[#This Row],[Rank]]=9,22,IF(Table156789[[#This Row],[Rank]]=10,21,IF(Table156789[[#This Row],[Rank]]=11,20,IF(Table156789[[#This Row],[Rank]]=12,19,IF(Table156789[[#This Row],[Rank]]=13,18,IF(Table156789[[#This Row],[Rank]]=14,17,IF(Table156789[[#This Row],[Rank]]=15,16,IF(Table156789[[#This Row],[Rank]]=16,15,IF(Table156789[[#This Row],[Rank]]=17,14,IF(Table156789[[#This Row],[Rank]]=18,13,IF(Table156789[[#This Row],[Rank]]=19,12,IF(Table156789[[#This Row],[Rank]]=20,11,IF(Table156789[[#This Row],[Rank]]=21,10,IF(Table156789[[#This Row],[Rank]]=22,9,IF(Table156789[[#This Row],[Rank]]=23,8,IF(Table156789[[#This Row],[Rank]]=24,7,IF(Table156789[[#This Row],[Rank]]=25,6,IF(Table156789[[#This Row],[Rank]]=26,5,IF(Table156789[[#This Row],[Rank]]=27,4,IF(Table156789[[#This Row],[Rank]]=28,3,IF(Table156789[[#This Row],[Rank]]=29,2,IF(Table156789[[#This Row],[Rank]]=30,1,0)))))))))))))))))))))))))))))))</f>
        <v/>
      </c>
      <c r="D23" s="4" t="str">
        <f>IF(Table156789[[#This Row],[Category]]="","",IF(Table156789[[#This Row],[Category]]="M",COUNTIF($I$2:$I23,"M"),IF(Table156789[[#This Row],[Category]]="F",COUNTIF($I$2:$I23,"F"),0)))</f>
        <v/>
      </c>
      <c r="E23" s="26"/>
      <c r="F23" s="48"/>
      <c r="G23" s="28"/>
      <c r="H23" s="28"/>
      <c r="I23" s="29"/>
      <c r="J23" s="63"/>
      <c r="K23" s="63"/>
      <c r="L23" s="63"/>
      <c r="M23" s="63"/>
    </row>
    <row r="24" spans="1:13" x14ac:dyDescent="0.3">
      <c r="A24" s="19">
        <f>Table156789[[#This Row],[Full Name]]</f>
        <v>0</v>
      </c>
      <c r="B24" s="21" t="str">
        <f>IF(Table156789[[#This Row],[Full Name]]="","",IF(IFERROR(IFERROR(VLOOKUP(Table156789[[#This Row],[Full Name]],'Mens League'!B:B,1,FALSE),VLOOKUP(Table156789[[#This Row],[Full Name]],'Women''s League'!B:B,1,FALSE)),"NEEDS ADDING")="NEEDS ADDING","NEEDS ADDING","OK"))</f>
        <v/>
      </c>
      <c r="C24" s="21" t="str">
        <f>IF(Table156789[[#This Row],[Position]]="","",IF(Table156789[[#This Row],[Rank]]=1,30,IF(Table156789[[#This Row],[Rank]]=2,29,IF(Table156789[[#This Row],[Rank]]=3,28,IF(Table156789[[#This Row],[Rank]]=4,27,IF(Table156789[[#This Row],[Rank]]=5,26,IF(Table156789[[#This Row],[Rank]]=6,25,IF(Table156789[[#This Row],[Rank]]=7,24,IF(Table156789[[#This Row],[Rank]]=8,23,IF(Table156789[[#This Row],[Rank]]=9,22,IF(Table156789[[#This Row],[Rank]]=10,21,IF(Table156789[[#This Row],[Rank]]=11,20,IF(Table156789[[#This Row],[Rank]]=12,19,IF(Table156789[[#This Row],[Rank]]=13,18,IF(Table156789[[#This Row],[Rank]]=14,17,IF(Table156789[[#This Row],[Rank]]=15,16,IF(Table156789[[#This Row],[Rank]]=16,15,IF(Table156789[[#This Row],[Rank]]=17,14,IF(Table156789[[#This Row],[Rank]]=18,13,IF(Table156789[[#This Row],[Rank]]=19,12,IF(Table156789[[#This Row],[Rank]]=20,11,IF(Table156789[[#This Row],[Rank]]=21,10,IF(Table156789[[#This Row],[Rank]]=22,9,IF(Table156789[[#This Row],[Rank]]=23,8,IF(Table156789[[#This Row],[Rank]]=24,7,IF(Table156789[[#This Row],[Rank]]=25,6,IF(Table156789[[#This Row],[Rank]]=26,5,IF(Table156789[[#This Row],[Rank]]=27,4,IF(Table156789[[#This Row],[Rank]]=28,3,IF(Table156789[[#This Row],[Rank]]=29,2,IF(Table156789[[#This Row],[Rank]]=30,1,0)))))))))))))))))))))))))))))))</f>
        <v/>
      </c>
      <c r="D24" s="4" t="str">
        <f>IF(Table156789[[#This Row],[Category]]="","",IF(Table156789[[#This Row],[Category]]="M",COUNTIF($I$2:$I24,"M"),IF(Table156789[[#This Row],[Category]]="F",COUNTIF($I$2:$I24,"F"),0)))</f>
        <v/>
      </c>
      <c r="E24" s="26"/>
      <c r="F24" s="48"/>
      <c r="G24" s="28"/>
      <c r="H24" s="28"/>
      <c r="I24" s="29"/>
      <c r="J24" s="63"/>
      <c r="K24" s="63"/>
      <c r="L24" s="63"/>
      <c r="M24" s="63"/>
    </row>
    <row r="25" spans="1:13" x14ac:dyDescent="0.3">
      <c r="A25" s="19">
        <f>Table156789[[#This Row],[Full Name]]</f>
        <v>0</v>
      </c>
      <c r="B25" s="21" t="str">
        <f>IF(Table156789[[#This Row],[Full Name]]="","",IF(IFERROR(IFERROR(VLOOKUP(Table156789[[#This Row],[Full Name]],'Mens League'!B:B,1,FALSE),VLOOKUP(Table156789[[#This Row],[Full Name]],'Women''s League'!B:B,1,FALSE)),"NEEDS ADDING")="NEEDS ADDING","NEEDS ADDING","OK"))</f>
        <v/>
      </c>
      <c r="C25" s="21" t="str">
        <f>IF(Table156789[[#This Row],[Position]]="","",IF(Table156789[[#This Row],[Rank]]=1,30,IF(Table156789[[#This Row],[Rank]]=2,29,IF(Table156789[[#This Row],[Rank]]=3,28,IF(Table156789[[#This Row],[Rank]]=4,27,IF(Table156789[[#This Row],[Rank]]=5,26,IF(Table156789[[#This Row],[Rank]]=6,25,IF(Table156789[[#This Row],[Rank]]=7,24,IF(Table156789[[#This Row],[Rank]]=8,23,IF(Table156789[[#This Row],[Rank]]=9,22,IF(Table156789[[#This Row],[Rank]]=10,21,IF(Table156789[[#This Row],[Rank]]=11,20,IF(Table156789[[#This Row],[Rank]]=12,19,IF(Table156789[[#This Row],[Rank]]=13,18,IF(Table156789[[#This Row],[Rank]]=14,17,IF(Table156789[[#This Row],[Rank]]=15,16,IF(Table156789[[#This Row],[Rank]]=16,15,IF(Table156789[[#This Row],[Rank]]=17,14,IF(Table156789[[#This Row],[Rank]]=18,13,IF(Table156789[[#This Row],[Rank]]=19,12,IF(Table156789[[#This Row],[Rank]]=20,11,IF(Table156789[[#This Row],[Rank]]=21,10,IF(Table156789[[#This Row],[Rank]]=22,9,IF(Table156789[[#This Row],[Rank]]=23,8,IF(Table156789[[#This Row],[Rank]]=24,7,IF(Table156789[[#This Row],[Rank]]=25,6,IF(Table156789[[#This Row],[Rank]]=26,5,IF(Table156789[[#This Row],[Rank]]=27,4,IF(Table156789[[#This Row],[Rank]]=28,3,IF(Table156789[[#This Row],[Rank]]=29,2,IF(Table156789[[#This Row],[Rank]]=30,1,0)))))))))))))))))))))))))))))))</f>
        <v/>
      </c>
      <c r="D25" s="4" t="str">
        <f>IF(Table156789[[#This Row],[Category]]="","",IF(Table156789[[#This Row],[Category]]="M",COUNTIF($I$2:$I25,"M"),IF(Table156789[[#This Row],[Category]]="F",COUNTIF($I$2:$I25,"F"),0)))</f>
        <v/>
      </c>
      <c r="E25" s="26"/>
      <c r="F25" s="48"/>
      <c r="G25" s="28"/>
      <c r="H25" s="28"/>
      <c r="I25" s="29"/>
      <c r="J25" s="63"/>
      <c r="K25" s="63"/>
      <c r="L25" s="63"/>
      <c r="M25" s="63"/>
    </row>
    <row r="26" spans="1:13" x14ac:dyDescent="0.3">
      <c r="A26" s="19">
        <f>Table156789[[#This Row],[Full Name]]</f>
        <v>0</v>
      </c>
      <c r="B26" s="21" t="str">
        <f>IF(Table156789[[#This Row],[Full Name]]="","",IF(IFERROR(IFERROR(VLOOKUP(Table156789[[#This Row],[Full Name]],'Mens League'!B:B,1,FALSE),VLOOKUP(Table156789[[#This Row],[Full Name]],'Women''s League'!B:B,1,FALSE)),"NEEDS ADDING")="NEEDS ADDING","NEEDS ADDING","OK"))</f>
        <v/>
      </c>
      <c r="C26" s="21" t="str">
        <f>IF(Table156789[[#This Row],[Position]]="","",IF(Table156789[[#This Row],[Rank]]=1,30,IF(Table156789[[#This Row],[Rank]]=2,29,IF(Table156789[[#This Row],[Rank]]=3,28,IF(Table156789[[#This Row],[Rank]]=4,27,IF(Table156789[[#This Row],[Rank]]=5,26,IF(Table156789[[#This Row],[Rank]]=6,25,IF(Table156789[[#This Row],[Rank]]=7,24,IF(Table156789[[#This Row],[Rank]]=8,23,IF(Table156789[[#This Row],[Rank]]=9,22,IF(Table156789[[#This Row],[Rank]]=10,21,IF(Table156789[[#This Row],[Rank]]=11,20,IF(Table156789[[#This Row],[Rank]]=12,19,IF(Table156789[[#This Row],[Rank]]=13,18,IF(Table156789[[#This Row],[Rank]]=14,17,IF(Table156789[[#This Row],[Rank]]=15,16,IF(Table156789[[#This Row],[Rank]]=16,15,IF(Table156789[[#This Row],[Rank]]=17,14,IF(Table156789[[#This Row],[Rank]]=18,13,IF(Table156789[[#This Row],[Rank]]=19,12,IF(Table156789[[#This Row],[Rank]]=20,11,IF(Table156789[[#This Row],[Rank]]=21,10,IF(Table156789[[#This Row],[Rank]]=22,9,IF(Table156789[[#This Row],[Rank]]=23,8,IF(Table156789[[#This Row],[Rank]]=24,7,IF(Table156789[[#This Row],[Rank]]=25,6,IF(Table156789[[#This Row],[Rank]]=26,5,IF(Table156789[[#This Row],[Rank]]=27,4,IF(Table156789[[#This Row],[Rank]]=28,3,IF(Table156789[[#This Row],[Rank]]=29,2,IF(Table156789[[#This Row],[Rank]]=30,1,0)))))))))))))))))))))))))))))))</f>
        <v/>
      </c>
      <c r="D26" s="4" t="str">
        <f>IF(Table156789[[#This Row],[Category]]="","",IF(Table156789[[#This Row],[Category]]="M",COUNTIF($I$2:$I26,"M"),IF(Table156789[[#This Row],[Category]]="F",COUNTIF($I$2:$I26,"F"),0)))</f>
        <v/>
      </c>
      <c r="E26" s="26"/>
      <c r="F26" s="48"/>
      <c r="G26" s="28"/>
      <c r="H26" s="28"/>
      <c r="I26" s="29"/>
      <c r="J26" s="63"/>
      <c r="K26" s="63"/>
      <c r="L26" s="63"/>
      <c r="M26" s="63"/>
    </row>
    <row r="27" spans="1:13" x14ac:dyDescent="0.3">
      <c r="A27" s="19">
        <f>Table156789[[#This Row],[Full Name]]</f>
        <v>0</v>
      </c>
      <c r="B27" s="21" t="str">
        <f>IF(Table156789[[#This Row],[Full Name]]="","",IF(IFERROR(IFERROR(VLOOKUP(Table156789[[#This Row],[Full Name]],'Mens League'!B:B,1,FALSE),VLOOKUP(Table156789[[#This Row],[Full Name]],'Women''s League'!B:B,1,FALSE)),"NEEDS ADDING")="NEEDS ADDING","NEEDS ADDING","OK"))</f>
        <v/>
      </c>
      <c r="C27" s="21" t="str">
        <f>IF(Table156789[[#This Row],[Position]]="","",IF(Table156789[[#This Row],[Rank]]=1,30,IF(Table156789[[#This Row],[Rank]]=2,29,IF(Table156789[[#This Row],[Rank]]=3,28,IF(Table156789[[#This Row],[Rank]]=4,27,IF(Table156789[[#This Row],[Rank]]=5,26,IF(Table156789[[#This Row],[Rank]]=6,25,IF(Table156789[[#This Row],[Rank]]=7,24,IF(Table156789[[#This Row],[Rank]]=8,23,IF(Table156789[[#This Row],[Rank]]=9,22,IF(Table156789[[#This Row],[Rank]]=10,21,IF(Table156789[[#This Row],[Rank]]=11,20,IF(Table156789[[#This Row],[Rank]]=12,19,IF(Table156789[[#This Row],[Rank]]=13,18,IF(Table156789[[#This Row],[Rank]]=14,17,IF(Table156789[[#This Row],[Rank]]=15,16,IF(Table156789[[#This Row],[Rank]]=16,15,IF(Table156789[[#This Row],[Rank]]=17,14,IF(Table156789[[#This Row],[Rank]]=18,13,IF(Table156789[[#This Row],[Rank]]=19,12,IF(Table156789[[#This Row],[Rank]]=20,11,IF(Table156789[[#This Row],[Rank]]=21,10,IF(Table156789[[#This Row],[Rank]]=22,9,IF(Table156789[[#This Row],[Rank]]=23,8,IF(Table156789[[#This Row],[Rank]]=24,7,IF(Table156789[[#This Row],[Rank]]=25,6,IF(Table156789[[#This Row],[Rank]]=26,5,IF(Table156789[[#This Row],[Rank]]=27,4,IF(Table156789[[#This Row],[Rank]]=28,3,IF(Table156789[[#This Row],[Rank]]=29,2,IF(Table156789[[#This Row],[Rank]]=30,1,0)))))))))))))))))))))))))))))))</f>
        <v/>
      </c>
      <c r="D27" s="4" t="str">
        <f>IF(Table156789[[#This Row],[Category]]="","",IF(Table156789[[#This Row],[Category]]="M",COUNTIF($I$2:$I27,"M"),IF(Table156789[[#This Row],[Category]]="F",COUNTIF($I$2:$I27,"F"),0)))</f>
        <v/>
      </c>
      <c r="E27" s="26"/>
      <c r="F27" s="48"/>
      <c r="G27" s="28"/>
      <c r="H27" s="28"/>
      <c r="I27" s="29"/>
      <c r="J27" s="63"/>
      <c r="K27" s="63"/>
      <c r="L27" s="63"/>
      <c r="M27" s="63"/>
    </row>
    <row r="28" spans="1:13" x14ac:dyDescent="0.3">
      <c r="A28" s="19">
        <f>Table156789[[#This Row],[Full Name]]</f>
        <v>0</v>
      </c>
      <c r="B28" s="21" t="str">
        <f>IF(Table156789[[#This Row],[Full Name]]="","",IF(IFERROR(IFERROR(VLOOKUP(Table156789[[#This Row],[Full Name]],'Mens League'!B:B,1,FALSE),VLOOKUP(Table156789[[#This Row],[Full Name]],'Women''s League'!B:B,1,FALSE)),"NEEDS ADDING")="NEEDS ADDING","NEEDS ADDING","OK"))</f>
        <v/>
      </c>
      <c r="C28" s="21" t="str">
        <f>IF(Table156789[[#This Row],[Position]]="","",IF(Table156789[[#This Row],[Rank]]=1,30,IF(Table156789[[#This Row],[Rank]]=2,29,IF(Table156789[[#This Row],[Rank]]=3,28,IF(Table156789[[#This Row],[Rank]]=4,27,IF(Table156789[[#This Row],[Rank]]=5,26,IF(Table156789[[#This Row],[Rank]]=6,25,IF(Table156789[[#This Row],[Rank]]=7,24,IF(Table156789[[#This Row],[Rank]]=8,23,IF(Table156789[[#This Row],[Rank]]=9,22,IF(Table156789[[#This Row],[Rank]]=10,21,IF(Table156789[[#This Row],[Rank]]=11,20,IF(Table156789[[#This Row],[Rank]]=12,19,IF(Table156789[[#This Row],[Rank]]=13,18,IF(Table156789[[#This Row],[Rank]]=14,17,IF(Table156789[[#This Row],[Rank]]=15,16,IF(Table156789[[#This Row],[Rank]]=16,15,IF(Table156789[[#This Row],[Rank]]=17,14,IF(Table156789[[#This Row],[Rank]]=18,13,IF(Table156789[[#This Row],[Rank]]=19,12,IF(Table156789[[#This Row],[Rank]]=20,11,IF(Table156789[[#This Row],[Rank]]=21,10,IF(Table156789[[#This Row],[Rank]]=22,9,IF(Table156789[[#This Row],[Rank]]=23,8,IF(Table156789[[#This Row],[Rank]]=24,7,IF(Table156789[[#This Row],[Rank]]=25,6,IF(Table156789[[#This Row],[Rank]]=26,5,IF(Table156789[[#This Row],[Rank]]=27,4,IF(Table156789[[#This Row],[Rank]]=28,3,IF(Table156789[[#This Row],[Rank]]=29,2,IF(Table156789[[#This Row],[Rank]]=30,1,0)))))))))))))))))))))))))))))))</f>
        <v/>
      </c>
      <c r="D28" s="4" t="str">
        <f>IF(Table156789[[#This Row],[Category]]="","",IF(Table156789[[#This Row],[Category]]="M",COUNTIF($I$2:$I28,"M"),IF(Table156789[[#This Row],[Category]]="F",COUNTIF($I$2:$I28,"F"),0)))</f>
        <v/>
      </c>
      <c r="E28" s="26"/>
      <c r="F28" s="48"/>
      <c r="G28" s="28"/>
      <c r="H28" s="28"/>
      <c r="I28" s="29"/>
      <c r="J28" s="63"/>
      <c r="K28" s="63"/>
      <c r="L28" s="63"/>
      <c r="M28" s="63"/>
    </row>
    <row r="29" spans="1:13" x14ac:dyDescent="0.3">
      <c r="A29" s="19">
        <f>Table156789[[#This Row],[Full Name]]</f>
        <v>0</v>
      </c>
      <c r="B29" s="21" t="str">
        <f>IF(Table156789[[#This Row],[Full Name]]="","",IF(IFERROR(IFERROR(VLOOKUP(Table156789[[#This Row],[Full Name]],'Mens League'!B:B,1,FALSE),VLOOKUP(Table156789[[#This Row],[Full Name]],'Women''s League'!B:B,1,FALSE)),"NEEDS ADDING")="NEEDS ADDING","NEEDS ADDING","OK"))</f>
        <v/>
      </c>
      <c r="C29" s="21" t="str">
        <f>IF(Table156789[[#This Row],[Position]]="","",IF(Table156789[[#This Row],[Rank]]=1,30,IF(Table156789[[#This Row],[Rank]]=2,29,IF(Table156789[[#This Row],[Rank]]=3,28,IF(Table156789[[#This Row],[Rank]]=4,27,IF(Table156789[[#This Row],[Rank]]=5,26,IF(Table156789[[#This Row],[Rank]]=6,25,IF(Table156789[[#This Row],[Rank]]=7,24,IF(Table156789[[#This Row],[Rank]]=8,23,IF(Table156789[[#This Row],[Rank]]=9,22,IF(Table156789[[#This Row],[Rank]]=10,21,IF(Table156789[[#This Row],[Rank]]=11,20,IF(Table156789[[#This Row],[Rank]]=12,19,IF(Table156789[[#This Row],[Rank]]=13,18,IF(Table156789[[#This Row],[Rank]]=14,17,IF(Table156789[[#This Row],[Rank]]=15,16,IF(Table156789[[#This Row],[Rank]]=16,15,IF(Table156789[[#This Row],[Rank]]=17,14,IF(Table156789[[#This Row],[Rank]]=18,13,IF(Table156789[[#This Row],[Rank]]=19,12,IF(Table156789[[#This Row],[Rank]]=20,11,IF(Table156789[[#This Row],[Rank]]=21,10,IF(Table156789[[#This Row],[Rank]]=22,9,IF(Table156789[[#This Row],[Rank]]=23,8,IF(Table156789[[#This Row],[Rank]]=24,7,IF(Table156789[[#This Row],[Rank]]=25,6,IF(Table156789[[#This Row],[Rank]]=26,5,IF(Table156789[[#This Row],[Rank]]=27,4,IF(Table156789[[#This Row],[Rank]]=28,3,IF(Table156789[[#This Row],[Rank]]=29,2,IF(Table156789[[#This Row],[Rank]]=30,1,0)))))))))))))))))))))))))))))))</f>
        <v/>
      </c>
      <c r="D29" s="4" t="str">
        <f>IF(Table156789[[#This Row],[Category]]="","",IF(Table156789[[#This Row],[Category]]="M",COUNTIF($I$2:$I29,"M"),IF(Table156789[[#This Row],[Category]]="F",COUNTIF($I$2:$I29,"F"),0)))</f>
        <v/>
      </c>
      <c r="E29" s="26"/>
      <c r="F29" s="48"/>
      <c r="G29" s="28"/>
      <c r="H29" s="28"/>
      <c r="I29" s="29"/>
      <c r="J29" s="63"/>
      <c r="K29" s="63"/>
      <c r="L29" s="63"/>
      <c r="M29" s="63"/>
    </row>
    <row r="30" spans="1:13" x14ac:dyDescent="0.3">
      <c r="A30" s="19">
        <f>Table156789[[#This Row],[Full Name]]</f>
        <v>0</v>
      </c>
      <c r="B30" s="21" t="str">
        <f>IF(Table156789[[#This Row],[Full Name]]="","",IF(IFERROR(IFERROR(VLOOKUP(Table156789[[#This Row],[Full Name]],'Mens League'!B:B,1,FALSE),VLOOKUP(Table156789[[#This Row],[Full Name]],'Women''s League'!B:B,1,FALSE)),"NEEDS ADDING")="NEEDS ADDING","NEEDS ADDING","OK"))</f>
        <v/>
      </c>
      <c r="C30" s="21" t="str">
        <f>IF(Table156789[[#This Row],[Position]]="","",IF(Table156789[[#This Row],[Rank]]=1,30,IF(Table156789[[#This Row],[Rank]]=2,29,IF(Table156789[[#This Row],[Rank]]=3,28,IF(Table156789[[#This Row],[Rank]]=4,27,IF(Table156789[[#This Row],[Rank]]=5,26,IF(Table156789[[#This Row],[Rank]]=6,25,IF(Table156789[[#This Row],[Rank]]=7,24,IF(Table156789[[#This Row],[Rank]]=8,23,IF(Table156789[[#This Row],[Rank]]=9,22,IF(Table156789[[#This Row],[Rank]]=10,21,IF(Table156789[[#This Row],[Rank]]=11,20,IF(Table156789[[#This Row],[Rank]]=12,19,IF(Table156789[[#This Row],[Rank]]=13,18,IF(Table156789[[#This Row],[Rank]]=14,17,IF(Table156789[[#This Row],[Rank]]=15,16,IF(Table156789[[#This Row],[Rank]]=16,15,IF(Table156789[[#This Row],[Rank]]=17,14,IF(Table156789[[#This Row],[Rank]]=18,13,IF(Table156789[[#This Row],[Rank]]=19,12,IF(Table156789[[#This Row],[Rank]]=20,11,IF(Table156789[[#This Row],[Rank]]=21,10,IF(Table156789[[#This Row],[Rank]]=22,9,IF(Table156789[[#This Row],[Rank]]=23,8,IF(Table156789[[#This Row],[Rank]]=24,7,IF(Table156789[[#This Row],[Rank]]=25,6,IF(Table156789[[#This Row],[Rank]]=26,5,IF(Table156789[[#This Row],[Rank]]=27,4,IF(Table156789[[#This Row],[Rank]]=28,3,IF(Table156789[[#This Row],[Rank]]=29,2,IF(Table156789[[#This Row],[Rank]]=30,1,0)))))))))))))))))))))))))))))))</f>
        <v/>
      </c>
      <c r="D30" s="4" t="str">
        <f>IF(Table156789[[#This Row],[Category]]="","",IF(Table156789[[#This Row],[Category]]="M",COUNTIF($I$2:$I30,"M"),IF(Table156789[[#This Row],[Category]]="F",COUNTIF($I$2:$I30,"F"),0)))</f>
        <v/>
      </c>
      <c r="E30" s="26"/>
      <c r="F30" s="48"/>
      <c r="G30" s="28"/>
      <c r="H30" s="28"/>
      <c r="I30" s="29"/>
      <c r="J30" s="63"/>
      <c r="K30" s="63"/>
      <c r="L30" s="63"/>
      <c r="M30" s="63"/>
    </row>
    <row r="31" spans="1:13" x14ac:dyDescent="0.3">
      <c r="A31" s="19">
        <f>Table156789[[#This Row],[Full Name]]</f>
        <v>0</v>
      </c>
      <c r="B31" s="21" t="str">
        <f>IF(Table156789[[#This Row],[Full Name]]="","",IF(IFERROR(IFERROR(VLOOKUP(Table156789[[#This Row],[Full Name]],'Mens League'!B:B,1,FALSE),VLOOKUP(Table156789[[#This Row],[Full Name]],'Women''s League'!B:B,1,FALSE)),"NEEDS ADDING")="NEEDS ADDING","NEEDS ADDING","OK"))</f>
        <v/>
      </c>
      <c r="C31" s="21" t="str">
        <f>IF(Table156789[[#This Row],[Position]]="","",IF(Table156789[[#This Row],[Rank]]=1,30,IF(Table156789[[#This Row],[Rank]]=2,29,IF(Table156789[[#This Row],[Rank]]=3,28,IF(Table156789[[#This Row],[Rank]]=4,27,IF(Table156789[[#This Row],[Rank]]=5,26,IF(Table156789[[#This Row],[Rank]]=6,25,IF(Table156789[[#This Row],[Rank]]=7,24,IF(Table156789[[#This Row],[Rank]]=8,23,IF(Table156789[[#This Row],[Rank]]=9,22,IF(Table156789[[#This Row],[Rank]]=10,21,IF(Table156789[[#This Row],[Rank]]=11,20,IF(Table156789[[#This Row],[Rank]]=12,19,IF(Table156789[[#This Row],[Rank]]=13,18,IF(Table156789[[#This Row],[Rank]]=14,17,IF(Table156789[[#This Row],[Rank]]=15,16,IF(Table156789[[#This Row],[Rank]]=16,15,IF(Table156789[[#This Row],[Rank]]=17,14,IF(Table156789[[#This Row],[Rank]]=18,13,IF(Table156789[[#This Row],[Rank]]=19,12,IF(Table156789[[#This Row],[Rank]]=20,11,IF(Table156789[[#This Row],[Rank]]=21,10,IF(Table156789[[#This Row],[Rank]]=22,9,IF(Table156789[[#This Row],[Rank]]=23,8,IF(Table156789[[#This Row],[Rank]]=24,7,IF(Table156789[[#This Row],[Rank]]=25,6,IF(Table156789[[#This Row],[Rank]]=26,5,IF(Table156789[[#This Row],[Rank]]=27,4,IF(Table156789[[#This Row],[Rank]]=28,3,IF(Table156789[[#This Row],[Rank]]=29,2,IF(Table156789[[#This Row],[Rank]]=30,1,0)))))))))))))))))))))))))))))))</f>
        <v/>
      </c>
      <c r="D31" s="4" t="str">
        <f>IF(Table156789[[#This Row],[Category]]="","",IF(Table156789[[#This Row],[Category]]="M",COUNTIF($I$2:$I31,"M"),IF(Table156789[[#This Row],[Category]]="F",COUNTIF($I$2:$I31,"F"),0)))</f>
        <v/>
      </c>
      <c r="E31" s="26"/>
      <c r="F31" s="48"/>
      <c r="G31" s="28"/>
      <c r="H31" s="28"/>
      <c r="I31" s="29"/>
      <c r="J31" s="63"/>
      <c r="K31" s="63"/>
      <c r="L31" s="63"/>
      <c r="M31" s="63"/>
    </row>
    <row r="32" spans="1:13" x14ac:dyDescent="0.3">
      <c r="A32" s="19">
        <f>Table156789[[#This Row],[Full Name]]</f>
        <v>0</v>
      </c>
      <c r="B32" s="21" t="str">
        <f>IF(Table156789[[#This Row],[Full Name]]="","",IF(IFERROR(IFERROR(VLOOKUP(Table156789[[#This Row],[Full Name]],'Mens League'!B:B,1,FALSE),VLOOKUP(Table156789[[#This Row],[Full Name]],'Women''s League'!B:B,1,FALSE)),"NEEDS ADDING")="NEEDS ADDING","NEEDS ADDING","OK"))</f>
        <v/>
      </c>
      <c r="C32" s="21" t="str">
        <f>IF(Table156789[[#This Row],[Position]]="","",IF(Table156789[[#This Row],[Rank]]=1,30,IF(Table156789[[#This Row],[Rank]]=2,29,IF(Table156789[[#This Row],[Rank]]=3,28,IF(Table156789[[#This Row],[Rank]]=4,27,IF(Table156789[[#This Row],[Rank]]=5,26,IF(Table156789[[#This Row],[Rank]]=6,25,IF(Table156789[[#This Row],[Rank]]=7,24,IF(Table156789[[#This Row],[Rank]]=8,23,IF(Table156789[[#This Row],[Rank]]=9,22,IF(Table156789[[#This Row],[Rank]]=10,21,IF(Table156789[[#This Row],[Rank]]=11,20,IF(Table156789[[#This Row],[Rank]]=12,19,IF(Table156789[[#This Row],[Rank]]=13,18,IF(Table156789[[#This Row],[Rank]]=14,17,IF(Table156789[[#This Row],[Rank]]=15,16,IF(Table156789[[#This Row],[Rank]]=16,15,IF(Table156789[[#This Row],[Rank]]=17,14,IF(Table156789[[#This Row],[Rank]]=18,13,IF(Table156789[[#This Row],[Rank]]=19,12,IF(Table156789[[#This Row],[Rank]]=20,11,IF(Table156789[[#This Row],[Rank]]=21,10,IF(Table156789[[#This Row],[Rank]]=22,9,IF(Table156789[[#This Row],[Rank]]=23,8,IF(Table156789[[#This Row],[Rank]]=24,7,IF(Table156789[[#This Row],[Rank]]=25,6,IF(Table156789[[#This Row],[Rank]]=26,5,IF(Table156789[[#This Row],[Rank]]=27,4,IF(Table156789[[#This Row],[Rank]]=28,3,IF(Table156789[[#This Row],[Rank]]=29,2,IF(Table156789[[#This Row],[Rank]]=30,1,0)))))))))))))))))))))))))))))))</f>
        <v/>
      </c>
      <c r="D32" s="4" t="str">
        <f>IF(Table156789[[#This Row],[Category]]="","",IF(Table156789[[#This Row],[Category]]="M",COUNTIF($I$2:$I32,"M"),IF(Table156789[[#This Row],[Category]]="F",COUNTIF($I$2:$I32,"F"),0)))</f>
        <v/>
      </c>
      <c r="E32" s="26"/>
      <c r="F32" s="48"/>
      <c r="G32" s="28"/>
      <c r="H32" s="28"/>
      <c r="I32" s="29"/>
      <c r="J32" s="63"/>
      <c r="K32" s="63"/>
      <c r="L32" s="63"/>
      <c r="M32" s="63"/>
    </row>
    <row r="33" spans="1:13" x14ac:dyDescent="0.3">
      <c r="A33" s="19">
        <f>Table156789[[#This Row],[Full Name]]</f>
        <v>0</v>
      </c>
      <c r="B33" s="21" t="str">
        <f>IF(Table156789[[#This Row],[Full Name]]="","",IF(IFERROR(IFERROR(VLOOKUP(Table156789[[#This Row],[Full Name]],'Mens League'!B:B,1,FALSE),VLOOKUP(Table156789[[#This Row],[Full Name]],'Women''s League'!B:B,1,FALSE)),"NEEDS ADDING")="NEEDS ADDING","NEEDS ADDING","OK"))</f>
        <v/>
      </c>
      <c r="C33" s="21" t="str">
        <f>IF(Table156789[[#This Row],[Position]]="","",IF(Table156789[[#This Row],[Rank]]=1,30,IF(Table156789[[#This Row],[Rank]]=2,29,IF(Table156789[[#This Row],[Rank]]=3,28,IF(Table156789[[#This Row],[Rank]]=4,27,IF(Table156789[[#This Row],[Rank]]=5,26,IF(Table156789[[#This Row],[Rank]]=6,25,IF(Table156789[[#This Row],[Rank]]=7,24,IF(Table156789[[#This Row],[Rank]]=8,23,IF(Table156789[[#This Row],[Rank]]=9,22,IF(Table156789[[#This Row],[Rank]]=10,21,IF(Table156789[[#This Row],[Rank]]=11,20,IF(Table156789[[#This Row],[Rank]]=12,19,IF(Table156789[[#This Row],[Rank]]=13,18,IF(Table156789[[#This Row],[Rank]]=14,17,IF(Table156789[[#This Row],[Rank]]=15,16,IF(Table156789[[#This Row],[Rank]]=16,15,IF(Table156789[[#This Row],[Rank]]=17,14,IF(Table156789[[#This Row],[Rank]]=18,13,IF(Table156789[[#This Row],[Rank]]=19,12,IF(Table156789[[#This Row],[Rank]]=20,11,IF(Table156789[[#This Row],[Rank]]=21,10,IF(Table156789[[#This Row],[Rank]]=22,9,IF(Table156789[[#This Row],[Rank]]=23,8,IF(Table156789[[#This Row],[Rank]]=24,7,IF(Table156789[[#This Row],[Rank]]=25,6,IF(Table156789[[#This Row],[Rank]]=26,5,IF(Table156789[[#This Row],[Rank]]=27,4,IF(Table156789[[#This Row],[Rank]]=28,3,IF(Table156789[[#This Row],[Rank]]=29,2,IF(Table156789[[#This Row],[Rank]]=30,1,0)))))))))))))))))))))))))))))))</f>
        <v/>
      </c>
      <c r="D33" s="4" t="str">
        <f>IF(Table156789[[#This Row],[Category]]="","",IF(Table156789[[#This Row],[Category]]="M",COUNTIF($I$2:$I33,"M"),IF(Table156789[[#This Row],[Category]]="F",COUNTIF($I$2:$I33,"F"),0)))</f>
        <v/>
      </c>
      <c r="E33" s="26"/>
      <c r="F33" s="48"/>
      <c r="G33" s="28"/>
      <c r="H33" s="28"/>
      <c r="I33" s="29"/>
      <c r="J33" s="63"/>
      <c r="K33" s="63"/>
      <c r="L33" s="63"/>
      <c r="M33" s="63"/>
    </row>
    <row r="34" spans="1:13" x14ac:dyDescent="0.3">
      <c r="A34" s="19">
        <f>Table156789[[#This Row],[Full Name]]</f>
        <v>0</v>
      </c>
      <c r="B34" s="21" t="str">
        <f>IF(Table156789[[#This Row],[Full Name]]="","",IF(IFERROR(IFERROR(VLOOKUP(Table156789[[#This Row],[Full Name]],'Mens League'!B:B,1,FALSE),VLOOKUP(Table156789[[#This Row],[Full Name]],'Women''s League'!B:B,1,FALSE)),"NEEDS ADDING")="NEEDS ADDING","NEEDS ADDING","OK"))</f>
        <v/>
      </c>
      <c r="C34" s="21" t="str">
        <f>IF(Table156789[[#This Row],[Position]]="","",IF(Table156789[[#This Row],[Rank]]=1,30,IF(Table156789[[#This Row],[Rank]]=2,29,IF(Table156789[[#This Row],[Rank]]=3,28,IF(Table156789[[#This Row],[Rank]]=4,27,IF(Table156789[[#This Row],[Rank]]=5,26,IF(Table156789[[#This Row],[Rank]]=6,25,IF(Table156789[[#This Row],[Rank]]=7,24,IF(Table156789[[#This Row],[Rank]]=8,23,IF(Table156789[[#This Row],[Rank]]=9,22,IF(Table156789[[#This Row],[Rank]]=10,21,IF(Table156789[[#This Row],[Rank]]=11,20,IF(Table156789[[#This Row],[Rank]]=12,19,IF(Table156789[[#This Row],[Rank]]=13,18,IF(Table156789[[#This Row],[Rank]]=14,17,IF(Table156789[[#This Row],[Rank]]=15,16,IF(Table156789[[#This Row],[Rank]]=16,15,IF(Table156789[[#This Row],[Rank]]=17,14,IF(Table156789[[#This Row],[Rank]]=18,13,IF(Table156789[[#This Row],[Rank]]=19,12,IF(Table156789[[#This Row],[Rank]]=20,11,IF(Table156789[[#This Row],[Rank]]=21,10,IF(Table156789[[#This Row],[Rank]]=22,9,IF(Table156789[[#This Row],[Rank]]=23,8,IF(Table156789[[#This Row],[Rank]]=24,7,IF(Table156789[[#This Row],[Rank]]=25,6,IF(Table156789[[#This Row],[Rank]]=26,5,IF(Table156789[[#This Row],[Rank]]=27,4,IF(Table156789[[#This Row],[Rank]]=28,3,IF(Table156789[[#This Row],[Rank]]=29,2,IF(Table156789[[#This Row],[Rank]]=30,1,0)))))))))))))))))))))))))))))))</f>
        <v/>
      </c>
      <c r="D34" s="4" t="str">
        <f>IF(Table156789[[#This Row],[Category]]="","",IF(Table156789[[#This Row],[Category]]="M",COUNTIF($I$2:$I34,"M"),IF(Table156789[[#This Row],[Category]]="F",COUNTIF($I$2:$I34,"F"),0)))</f>
        <v/>
      </c>
      <c r="E34" s="26"/>
      <c r="F34" s="48"/>
      <c r="G34" s="28"/>
      <c r="H34" s="28"/>
      <c r="I34" s="29"/>
      <c r="J34" s="63"/>
      <c r="K34" s="63"/>
      <c r="L34" s="63"/>
      <c r="M34" s="63"/>
    </row>
    <row r="35" spans="1:13" x14ac:dyDescent="0.3">
      <c r="A35" s="19">
        <f>Table156789[[#This Row],[Full Name]]</f>
        <v>0</v>
      </c>
      <c r="B35" s="21" t="str">
        <f>IF(Table156789[[#This Row],[Full Name]]="","",IF(IFERROR(IFERROR(VLOOKUP(Table156789[[#This Row],[Full Name]],'Mens League'!B:B,1,FALSE),VLOOKUP(Table156789[[#This Row],[Full Name]],'Women''s League'!B:B,1,FALSE)),"NEEDS ADDING")="NEEDS ADDING","NEEDS ADDING","OK"))</f>
        <v/>
      </c>
      <c r="C35" s="21" t="str">
        <f>IF(Table156789[[#This Row],[Position]]="","",IF(Table156789[[#This Row],[Rank]]=1,30,IF(Table156789[[#This Row],[Rank]]=2,29,IF(Table156789[[#This Row],[Rank]]=3,28,IF(Table156789[[#This Row],[Rank]]=4,27,IF(Table156789[[#This Row],[Rank]]=5,26,IF(Table156789[[#This Row],[Rank]]=6,25,IF(Table156789[[#This Row],[Rank]]=7,24,IF(Table156789[[#This Row],[Rank]]=8,23,IF(Table156789[[#This Row],[Rank]]=9,22,IF(Table156789[[#This Row],[Rank]]=10,21,IF(Table156789[[#This Row],[Rank]]=11,20,IF(Table156789[[#This Row],[Rank]]=12,19,IF(Table156789[[#This Row],[Rank]]=13,18,IF(Table156789[[#This Row],[Rank]]=14,17,IF(Table156789[[#This Row],[Rank]]=15,16,IF(Table156789[[#This Row],[Rank]]=16,15,IF(Table156789[[#This Row],[Rank]]=17,14,IF(Table156789[[#This Row],[Rank]]=18,13,IF(Table156789[[#This Row],[Rank]]=19,12,IF(Table156789[[#This Row],[Rank]]=20,11,IF(Table156789[[#This Row],[Rank]]=21,10,IF(Table156789[[#This Row],[Rank]]=22,9,IF(Table156789[[#This Row],[Rank]]=23,8,IF(Table156789[[#This Row],[Rank]]=24,7,IF(Table156789[[#This Row],[Rank]]=25,6,IF(Table156789[[#This Row],[Rank]]=26,5,IF(Table156789[[#This Row],[Rank]]=27,4,IF(Table156789[[#This Row],[Rank]]=28,3,IF(Table156789[[#This Row],[Rank]]=29,2,IF(Table156789[[#This Row],[Rank]]=30,1,0)))))))))))))))))))))))))))))))</f>
        <v/>
      </c>
      <c r="D35" s="4" t="str">
        <f>IF(Table156789[[#This Row],[Category]]="","",IF(Table156789[[#This Row],[Category]]="M",COUNTIF($I$2:$I35,"M"),IF(Table156789[[#This Row],[Category]]="F",COUNTIF($I$2:$I35,"F"),0)))</f>
        <v/>
      </c>
      <c r="E35" s="26"/>
      <c r="F35" s="48"/>
      <c r="G35" s="28"/>
      <c r="H35" s="28"/>
      <c r="I35" s="29"/>
      <c r="J35" s="63"/>
      <c r="K35" s="63"/>
      <c r="L35" s="63"/>
      <c r="M35" s="63"/>
    </row>
    <row r="36" spans="1:13" x14ac:dyDescent="0.3">
      <c r="A36" s="19">
        <f>Table156789[[#This Row],[Full Name]]</f>
        <v>0</v>
      </c>
      <c r="B36" s="21" t="str">
        <f>IF(Table156789[[#This Row],[Full Name]]="","",IF(IFERROR(IFERROR(VLOOKUP(Table156789[[#This Row],[Full Name]],'Mens League'!B:B,1,FALSE),VLOOKUP(Table156789[[#This Row],[Full Name]],'Women''s League'!B:B,1,FALSE)),"NEEDS ADDING")="NEEDS ADDING","NEEDS ADDING","OK"))</f>
        <v/>
      </c>
      <c r="C36" s="21" t="str">
        <f>IF(Table156789[[#This Row],[Position]]="","",IF(Table156789[[#This Row],[Rank]]=1,30,IF(Table156789[[#This Row],[Rank]]=2,29,IF(Table156789[[#This Row],[Rank]]=3,28,IF(Table156789[[#This Row],[Rank]]=4,27,IF(Table156789[[#This Row],[Rank]]=5,26,IF(Table156789[[#This Row],[Rank]]=6,25,IF(Table156789[[#This Row],[Rank]]=7,24,IF(Table156789[[#This Row],[Rank]]=8,23,IF(Table156789[[#This Row],[Rank]]=9,22,IF(Table156789[[#This Row],[Rank]]=10,21,IF(Table156789[[#This Row],[Rank]]=11,20,IF(Table156789[[#This Row],[Rank]]=12,19,IF(Table156789[[#This Row],[Rank]]=13,18,IF(Table156789[[#This Row],[Rank]]=14,17,IF(Table156789[[#This Row],[Rank]]=15,16,IF(Table156789[[#This Row],[Rank]]=16,15,IF(Table156789[[#This Row],[Rank]]=17,14,IF(Table156789[[#This Row],[Rank]]=18,13,IF(Table156789[[#This Row],[Rank]]=19,12,IF(Table156789[[#This Row],[Rank]]=20,11,IF(Table156789[[#This Row],[Rank]]=21,10,IF(Table156789[[#This Row],[Rank]]=22,9,IF(Table156789[[#This Row],[Rank]]=23,8,IF(Table156789[[#This Row],[Rank]]=24,7,IF(Table156789[[#This Row],[Rank]]=25,6,IF(Table156789[[#This Row],[Rank]]=26,5,IF(Table156789[[#This Row],[Rank]]=27,4,IF(Table156789[[#This Row],[Rank]]=28,3,IF(Table156789[[#This Row],[Rank]]=29,2,IF(Table156789[[#This Row],[Rank]]=30,1,0)))))))))))))))))))))))))))))))</f>
        <v/>
      </c>
      <c r="D36" s="4" t="str">
        <f>IF(Table156789[[#This Row],[Category]]="","",IF(Table156789[[#This Row],[Category]]="M",COUNTIF($I$2:$I36,"M"),IF(Table156789[[#This Row],[Category]]="F",COUNTIF($I$2:$I36,"F"),0)))</f>
        <v/>
      </c>
      <c r="E36" s="26"/>
      <c r="F36" s="48"/>
      <c r="G36" s="28"/>
      <c r="H36" s="28"/>
      <c r="I36" s="29"/>
      <c r="J36" s="63"/>
      <c r="K36" s="63"/>
      <c r="L36" s="63"/>
      <c r="M36" s="63"/>
    </row>
    <row r="37" spans="1:13" x14ac:dyDescent="0.3">
      <c r="A37" s="19">
        <f>Table156789[[#This Row],[Full Name]]</f>
        <v>0</v>
      </c>
      <c r="B37" s="21" t="str">
        <f>IF(Table156789[[#This Row],[Full Name]]="","",IF(IFERROR(IFERROR(VLOOKUP(Table156789[[#This Row],[Full Name]],'Mens League'!B:B,1,FALSE),VLOOKUP(Table156789[[#This Row],[Full Name]],'Women''s League'!B:B,1,FALSE)),"NEEDS ADDING")="NEEDS ADDING","NEEDS ADDING","OK"))</f>
        <v/>
      </c>
      <c r="C37" s="21" t="str">
        <f>IF(Table156789[[#This Row],[Position]]="","",IF(Table156789[[#This Row],[Rank]]=1,30,IF(Table156789[[#This Row],[Rank]]=2,29,IF(Table156789[[#This Row],[Rank]]=3,28,IF(Table156789[[#This Row],[Rank]]=4,27,IF(Table156789[[#This Row],[Rank]]=5,26,IF(Table156789[[#This Row],[Rank]]=6,25,IF(Table156789[[#This Row],[Rank]]=7,24,IF(Table156789[[#This Row],[Rank]]=8,23,IF(Table156789[[#This Row],[Rank]]=9,22,IF(Table156789[[#This Row],[Rank]]=10,21,IF(Table156789[[#This Row],[Rank]]=11,20,IF(Table156789[[#This Row],[Rank]]=12,19,IF(Table156789[[#This Row],[Rank]]=13,18,IF(Table156789[[#This Row],[Rank]]=14,17,IF(Table156789[[#This Row],[Rank]]=15,16,IF(Table156789[[#This Row],[Rank]]=16,15,IF(Table156789[[#This Row],[Rank]]=17,14,IF(Table156789[[#This Row],[Rank]]=18,13,IF(Table156789[[#This Row],[Rank]]=19,12,IF(Table156789[[#This Row],[Rank]]=20,11,IF(Table156789[[#This Row],[Rank]]=21,10,IF(Table156789[[#This Row],[Rank]]=22,9,IF(Table156789[[#This Row],[Rank]]=23,8,IF(Table156789[[#This Row],[Rank]]=24,7,IF(Table156789[[#This Row],[Rank]]=25,6,IF(Table156789[[#This Row],[Rank]]=26,5,IF(Table156789[[#This Row],[Rank]]=27,4,IF(Table156789[[#This Row],[Rank]]=28,3,IF(Table156789[[#This Row],[Rank]]=29,2,IF(Table156789[[#This Row],[Rank]]=30,1,0)))))))))))))))))))))))))))))))</f>
        <v/>
      </c>
      <c r="D37" s="4" t="str">
        <f>IF(Table156789[[#This Row],[Category]]="","",IF(Table156789[[#This Row],[Category]]="M",COUNTIF($I$2:$I37,"M"),IF(Table156789[[#This Row],[Category]]="F",COUNTIF($I$2:$I37,"F"),0)))</f>
        <v/>
      </c>
      <c r="E37" s="26"/>
      <c r="F37" s="48"/>
      <c r="G37" s="28"/>
      <c r="H37" s="28"/>
      <c r="I37" s="29"/>
      <c r="J37" s="63"/>
      <c r="K37" s="63"/>
      <c r="L37" s="63"/>
      <c r="M37" s="63"/>
    </row>
    <row r="38" spans="1:13" x14ac:dyDescent="0.3">
      <c r="A38" s="19">
        <f>Table156789[[#This Row],[Full Name]]</f>
        <v>0</v>
      </c>
      <c r="B38" s="21" t="str">
        <f>IF(Table156789[[#This Row],[Full Name]]="","",IF(IFERROR(IFERROR(VLOOKUP(Table156789[[#This Row],[Full Name]],'Mens League'!B:B,1,FALSE),VLOOKUP(Table156789[[#This Row],[Full Name]],'Women''s League'!B:B,1,FALSE)),"NEEDS ADDING")="NEEDS ADDING","NEEDS ADDING","OK"))</f>
        <v/>
      </c>
      <c r="C38" s="21" t="str">
        <f>IF(Table156789[[#This Row],[Position]]="","",IF(Table156789[[#This Row],[Rank]]=1,30,IF(Table156789[[#This Row],[Rank]]=2,29,IF(Table156789[[#This Row],[Rank]]=3,28,IF(Table156789[[#This Row],[Rank]]=4,27,IF(Table156789[[#This Row],[Rank]]=5,26,IF(Table156789[[#This Row],[Rank]]=6,25,IF(Table156789[[#This Row],[Rank]]=7,24,IF(Table156789[[#This Row],[Rank]]=8,23,IF(Table156789[[#This Row],[Rank]]=9,22,IF(Table156789[[#This Row],[Rank]]=10,21,IF(Table156789[[#This Row],[Rank]]=11,20,IF(Table156789[[#This Row],[Rank]]=12,19,IF(Table156789[[#This Row],[Rank]]=13,18,IF(Table156789[[#This Row],[Rank]]=14,17,IF(Table156789[[#This Row],[Rank]]=15,16,IF(Table156789[[#This Row],[Rank]]=16,15,IF(Table156789[[#This Row],[Rank]]=17,14,IF(Table156789[[#This Row],[Rank]]=18,13,IF(Table156789[[#This Row],[Rank]]=19,12,IF(Table156789[[#This Row],[Rank]]=20,11,IF(Table156789[[#This Row],[Rank]]=21,10,IF(Table156789[[#This Row],[Rank]]=22,9,IF(Table156789[[#This Row],[Rank]]=23,8,IF(Table156789[[#This Row],[Rank]]=24,7,IF(Table156789[[#This Row],[Rank]]=25,6,IF(Table156789[[#This Row],[Rank]]=26,5,IF(Table156789[[#This Row],[Rank]]=27,4,IF(Table156789[[#This Row],[Rank]]=28,3,IF(Table156789[[#This Row],[Rank]]=29,2,IF(Table156789[[#This Row],[Rank]]=30,1,0)))))))))))))))))))))))))))))))</f>
        <v/>
      </c>
      <c r="D38" s="4" t="str">
        <f>IF(Table156789[[#This Row],[Category]]="","",IF(Table156789[[#This Row],[Category]]="M",COUNTIF($I$2:$I38,"M"),IF(Table156789[[#This Row],[Category]]="F",COUNTIF($I$2:$I38,"F"),0)))</f>
        <v/>
      </c>
      <c r="E38" s="26"/>
      <c r="F38" s="48"/>
      <c r="G38" s="28"/>
      <c r="H38" s="28"/>
      <c r="I38" s="29"/>
      <c r="J38" s="63"/>
      <c r="K38" s="63"/>
      <c r="L38" s="63"/>
      <c r="M38" s="63"/>
    </row>
    <row r="39" spans="1:13" x14ac:dyDescent="0.3">
      <c r="A39" s="19">
        <f>Table156789[[#This Row],[Full Name]]</f>
        <v>0</v>
      </c>
      <c r="B39" s="21" t="str">
        <f>IF(Table156789[[#This Row],[Full Name]]="","",IF(IFERROR(IFERROR(VLOOKUP(Table156789[[#This Row],[Full Name]],'Mens League'!B:B,1,FALSE),VLOOKUP(Table156789[[#This Row],[Full Name]],'Women''s League'!B:B,1,FALSE)),"NEEDS ADDING")="NEEDS ADDING","NEEDS ADDING","OK"))</f>
        <v/>
      </c>
      <c r="C39" s="21" t="str">
        <f>IF(Table156789[[#This Row],[Position]]="","",IF(Table156789[[#This Row],[Rank]]=1,30,IF(Table156789[[#This Row],[Rank]]=2,29,IF(Table156789[[#This Row],[Rank]]=3,28,IF(Table156789[[#This Row],[Rank]]=4,27,IF(Table156789[[#This Row],[Rank]]=5,26,IF(Table156789[[#This Row],[Rank]]=6,25,IF(Table156789[[#This Row],[Rank]]=7,24,IF(Table156789[[#This Row],[Rank]]=8,23,IF(Table156789[[#This Row],[Rank]]=9,22,IF(Table156789[[#This Row],[Rank]]=10,21,IF(Table156789[[#This Row],[Rank]]=11,20,IF(Table156789[[#This Row],[Rank]]=12,19,IF(Table156789[[#This Row],[Rank]]=13,18,IF(Table156789[[#This Row],[Rank]]=14,17,IF(Table156789[[#This Row],[Rank]]=15,16,IF(Table156789[[#This Row],[Rank]]=16,15,IF(Table156789[[#This Row],[Rank]]=17,14,IF(Table156789[[#This Row],[Rank]]=18,13,IF(Table156789[[#This Row],[Rank]]=19,12,IF(Table156789[[#This Row],[Rank]]=20,11,IF(Table156789[[#This Row],[Rank]]=21,10,IF(Table156789[[#This Row],[Rank]]=22,9,IF(Table156789[[#This Row],[Rank]]=23,8,IF(Table156789[[#This Row],[Rank]]=24,7,IF(Table156789[[#This Row],[Rank]]=25,6,IF(Table156789[[#This Row],[Rank]]=26,5,IF(Table156789[[#This Row],[Rank]]=27,4,IF(Table156789[[#This Row],[Rank]]=28,3,IF(Table156789[[#This Row],[Rank]]=29,2,IF(Table156789[[#This Row],[Rank]]=30,1,0)))))))))))))))))))))))))))))))</f>
        <v/>
      </c>
      <c r="D39" s="4" t="str">
        <f>IF(Table156789[[#This Row],[Category]]="","",IF(Table156789[[#This Row],[Category]]="M",COUNTIF($I$2:$I39,"M"),IF(Table156789[[#This Row],[Category]]="F",COUNTIF($I$2:$I39,"F"),0)))</f>
        <v/>
      </c>
      <c r="E39" s="26"/>
      <c r="F39" s="48"/>
      <c r="G39" s="28"/>
      <c r="H39" s="28"/>
      <c r="I39" s="29"/>
      <c r="J39" s="63"/>
      <c r="K39" s="63"/>
      <c r="L39" s="63"/>
      <c r="M39" s="63"/>
    </row>
    <row r="40" spans="1:13" x14ac:dyDescent="0.3">
      <c r="A40" s="19">
        <f>Table156789[[#This Row],[Full Name]]</f>
        <v>0</v>
      </c>
      <c r="B40" s="21" t="str">
        <f>IF(Table156789[[#This Row],[Full Name]]="","",IF(IFERROR(IFERROR(VLOOKUP(Table156789[[#This Row],[Full Name]],'Mens League'!B:B,1,FALSE),VLOOKUP(Table156789[[#This Row],[Full Name]],'Women''s League'!B:B,1,FALSE)),"NEEDS ADDING")="NEEDS ADDING","NEEDS ADDING","OK"))</f>
        <v/>
      </c>
      <c r="C40" s="21" t="str">
        <f>IF(Table156789[[#This Row],[Position]]="","",IF(Table156789[[#This Row],[Rank]]=1,30,IF(Table156789[[#This Row],[Rank]]=2,29,IF(Table156789[[#This Row],[Rank]]=3,28,IF(Table156789[[#This Row],[Rank]]=4,27,IF(Table156789[[#This Row],[Rank]]=5,26,IF(Table156789[[#This Row],[Rank]]=6,25,IF(Table156789[[#This Row],[Rank]]=7,24,IF(Table156789[[#This Row],[Rank]]=8,23,IF(Table156789[[#This Row],[Rank]]=9,22,IF(Table156789[[#This Row],[Rank]]=10,21,IF(Table156789[[#This Row],[Rank]]=11,20,IF(Table156789[[#This Row],[Rank]]=12,19,IF(Table156789[[#This Row],[Rank]]=13,18,IF(Table156789[[#This Row],[Rank]]=14,17,IF(Table156789[[#This Row],[Rank]]=15,16,IF(Table156789[[#This Row],[Rank]]=16,15,IF(Table156789[[#This Row],[Rank]]=17,14,IF(Table156789[[#This Row],[Rank]]=18,13,IF(Table156789[[#This Row],[Rank]]=19,12,IF(Table156789[[#This Row],[Rank]]=20,11,IF(Table156789[[#This Row],[Rank]]=21,10,IF(Table156789[[#This Row],[Rank]]=22,9,IF(Table156789[[#This Row],[Rank]]=23,8,IF(Table156789[[#This Row],[Rank]]=24,7,IF(Table156789[[#This Row],[Rank]]=25,6,IF(Table156789[[#This Row],[Rank]]=26,5,IF(Table156789[[#This Row],[Rank]]=27,4,IF(Table156789[[#This Row],[Rank]]=28,3,IF(Table156789[[#This Row],[Rank]]=29,2,IF(Table156789[[#This Row],[Rank]]=30,1,0)))))))))))))))))))))))))))))))</f>
        <v/>
      </c>
      <c r="D40" s="4" t="str">
        <f>IF(Table156789[[#This Row],[Category]]="","",IF(Table156789[[#This Row],[Category]]="M",COUNTIF($I$2:$I40,"M"),IF(Table156789[[#This Row],[Category]]="F",COUNTIF($I$2:$I40,"F"),0)))</f>
        <v/>
      </c>
      <c r="E40" s="26"/>
      <c r="F40" s="48"/>
      <c r="G40" s="28"/>
      <c r="H40" s="28"/>
      <c r="I40" s="29"/>
      <c r="J40" s="63"/>
      <c r="K40" s="63"/>
      <c r="L40" s="63"/>
      <c r="M40" s="63"/>
    </row>
    <row r="41" spans="1:13" x14ac:dyDescent="0.3">
      <c r="A41" s="19">
        <f>Table156789[[#This Row],[Full Name]]</f>
        <v>0</v>
      </c>
      <c r="B41" s="21" t="str">
        <f>IF(Table156789[[#This Row],[Full Name]]="","",IF(IFERROR(IFERROR(VLOOKUP(Table156789[[#This Row],[Full Name]],'Mens League'!B:B,1,FALSE),VLOOKUP(Table156789[[#This Row],[Full Name]],'Women''s League'!B:B,1,FALSE)),"NEEDS ADDING")="NEEDS ADDING","NEEDS ADDING","OK"))</f>
        <v/>
      </c>
      <c r="C41" s="21" t="str">
        <f>IF(Table156789[[#This Row],[Position]]="","",IF(Table156789[[#This Row],[Rank]]=1,30,IF(Table156789[[#This Row],[Rank]]=2,29,IF(Table156789[[#This Row],[Rank]]=3,28,IF(Table156789[[#This Row],[Rank]]=4,27,IF(Table156789[[#This Row],[Rank]]=5,26,IF(Table156789[[#This Row],[Rank]]=6,25,IF(Table156789[[#This Row],[Rank]]=7,24,IF(Table156789[[#This Row],[Rank]]=8,23,IF(Table156789[[#This Row],[Rank]]=9,22,IF(Table156789[[#This Row],[Rank]]=10,21,IF(Table156789[[#This Row],[Rank]]=11,20,IF(Table156789[[#This Row],[Rank]]=12,19,IF(Table156789[[#This Row],[Rank]]=13,18,IF(Table156789[[#This Row],[Rank]]=14,17,IF(Table156789[[#This Row],[Rank]]=15,16,IF(Table156789[[#This Row],[Rank]]=16,15,IF(Table156789[[#This Row],[Rank]]=17,14,IF(Table156789[[#This Row],[Rank]]=18,13,IF(Table156789[[#This Row],[Rank]]=19,12,IF(Table156789[[#This Row],[Rank]]=20,11,IF(Table156789[[#This Row],[Rank]]=21,10,IF(Table156789[[#This Row],[Rank]]=22,9,IF(Table156789[[#This Row],[Rank]]=23,8,IF(Table156789[[#This Row],[Rank]]=24,7,IF(Table156789[[#This Row],[Rank]]=25,6,IF(Table156789[[#This Row],[Rank]]=26,5,IF(Table156789[[#This Row],[Rank]]=27,4,IF(Table156789[[#This Row],[Rank]]=28,3,IF(Table156789[[#This Row],[Rank]]=29,2,IF(Table156789[[#This Row],[Rank]]=30,1,0)))))))))))))))))))))))))))))))</f>
        <v/>
      </c>
      <c r="D41" s="4" t="str">
        <f>IF(Table156789[[#This Row],[Category]]="","",IF(Table156789[[#This Row],[Category]]="M",COUNTIF($I$2:$I41,"M"),IF(Table156789[[#This Row],[Category]]="F",COUNTIF($I$2:$I41,"F"),0)))</f>
        <v/>
      </c>
      <c r="E41" s="26"/>
      <c r="F41" s="48"/>
      <c r="G41" s="28"/>
      <c r="H41" s="28"/>
      <c r="I41" s="29"/>
      <c r="J41" s="63"/>
      <c r="K41" s="63"/>
      <c r="L41" s="63"/>
      <c r="M41" s="63"/>
    </row>
    <row r="42" spans="1:13" x14ac:dyDescent="0.3">
      <c r="A42" s="19">
        <f>Table156789[[#This Row],[Full Name]]</f>
        <v>0</v>
      </c>
      <c r="B42" s="21" t="str">
        <f>IF(Table156789[[#This Row],[Full Name]]="","",IF(IFERROR(IFERROR(VLOOKUP(Table156789[[#This Row],[Full Name]],'Mens League'!B:B,1,FALSE),VLOOKUP(Table156789[[#This Row],[Full Name]],'Women''s League'!B:B,1,FALSE)),"NEEDS ADDING")="NEEDS ADDING","NEEDS ADDING","OK"))</f>
        <v/>
      </c>
      <c r="C42" s="21" t="str">
        <f>IF(Table156789[[#This Row],[Position]]="","",IF(Table156789[[#This Row],[Rank]]=1,30,IF(Table156789[[#This Row],[Rank]]=2,29,IF(Table156789[[#This Row],[Rank]]=3,28,IF(Table156789[[#This Row],[Rank]]=4,27,IF(Table156789[[#This Row],[Rank]]=5,26,IF(Table156789[[#This Row],[Rank]]=6,25,IF(Table156789[[#This Row],[Rank]]=7,24,IF(Table156789[[#This Row],[Rank]]=8,23,IF(Table156789[[#This Row],[Rank]]=9,22,IF(Table156789[[#This Row],[Rank]]=10,21,IF(Table156789[[#This Row],[Rank]]=11,20,IF(Table156789[[#This Row],[Rank]]=12,19,IF(Table156789[[#This Row],[Rank]]=13,18,IF(Table156789[[#This Row],[Rank]]=14,17,IF(Table156789[[#This Row],[Rank]]=15,16,IF(Table156789[[#This Row],[Rank]]=16,15,IF(Table156789[[#This Row],[Rank]]=17,14,IF(Table156789[[#This Row],[Rank]]=18,13,IF(Table156789[[#This Row],[Rank]]=19,12,IF(Table156789[[#This Row],[Rank]]=20,11,IF(Table156789[[#This Row],[Rank]]=21,10,IF(Table156789[[#This Row],[Rank]]=22,9,IF(Table156789[[#This Row],[Rank]]=23,8,IF(Table156789[[#This Row],[Rank]]=24,7,IF(Table156789[[#This Row],[Rank]]=25,6,IF(Table156789[[#This Row],[Rank]]=26,5,IF(Table156789[[#This Row],[Rank]]=27,4,IF(Table156789[[#This Row],[Rank]]=28,3,IF(Table156789[[#This Row],[Rank]]=29,2,IF(Table156789[[#This Row],[Rank]]=30,1,0)))))))))))))))))))))))))))))))</f>
        <v/>
      </c>
      <c r="D42" s="4" t="str">
        <f>IF(Table156789[[#This Row],[Category]]="","",IF(Table156789[[#This Row],[Category]]="M",COUNTIF($I$2:$I42,"M"),IF(Table156789[[#This Row],[Category]]="F",COUNTIF($I$2:$I42,"F"),0)))</f>
        <v/>
      </c>
      <c r="E42" s="26"/>
      <c r="F42" s="48"/>
      <c r="G42" s="28"/>
      <c r="H42" s="28"/>
      <c r="I42" s="29"/>
      <c r="J42" s="63"/>
      <c r="K42" s="63"/>
      <c r="L42" s="63"/>
      <c r="M42" s="63"/>
    </row>
    <row r="43" spans="1:13" x14ac:dyDescent="0.3">
      <c r="A43" s="19">
        <f>Table156789[[#This Row],[Full Name]]</f>
        <v>0</v>
      </c>
      <c r="B43" s="21" t="str">
        <f>IF(Table156789[[#This Row],[Full Name]]="","",IF(IFERROR(IFERROR(VLOOKUP(Table156789[[#This Row],[Full Name]],'Mens League'!B:B,1,FALSE),VLOOKUP(Table156789[[#This Row],[Full Name]],'Women''s League'!B:B,1,FALSE)),"NEEDS ADDING")="NEEDS ADDING","NEEDS ADDING","OK"))</f>
        <v/>
      </c>
      <c r="C43" s="21" t="str">
        <f>IF(Table156789[[#This Row],[Position]]="","",IF(Table156789[[#This Row],[Rank]]=1,30,IF(Table156789[[#This Row],[Rank]]=2,29,IF(Table156789[[#This Row],[Rank]]=3,28,IF(Table156789[[#This Row],[Rank]]=4,27,IF(Table156789[[#This Row],[Rank]]=5,26,IF(Table156789[[#This Row],[Rank]]=6,25,IF(Table156789[[#This Row],[Rank]]=7,24,IF(Table156789[[#This Row],[Rank]]=8,23,IF(Table156789[[#This Row],[Rank]]=9,22,IF(Table156789[[#This Row],[Rank]]=10,21,IF(Table156789[[#This Row],[Rank]]=11,20,IF(Table156789[[#This Row],[Rank]]=12,19,IF(Table156789[[#This Row],[Rank]]=13,18,IF(Table156789[[#This Row],[Rank]]=14,17,IF(Table156789[[#This Row],[Rank]]=15,16,IF(Table156789[[#This Row],[Rank]]=16,15,IF(Table156789[[#This Row],[Rank]]=17,14,IF(Table156789[[#This Row],[Rank]]=18,13,IF(Table156789[[#This Row],[Rank]]=19,12,IF(Table156789[[#This Row],[Rank]]=20,11,IF(Table156789[[#This Row],[Rank]]=21,10,IF(Table156789[[#This Row],[Rank]]=22,9,IF(Table156789[[#This Row],[Rank]]=23,8,IF(Table156789[[#This Row],[Rank]]=24,7,IF(Table156789[[#This Row],[Rank]]=25,6,IF(Table156789[[#This Row],[Rank]]=26,5,IF(Table156789[[#This Row],[Rank]]=27,4,IF(Table156789[[#This Row],[Rank]]=28,3,IF(Table156789[[#This Row],[Rank]]=29,2,IF(Table156789[[#This Row],[Rank]]=30,1,0)))))))))))))))))))))))))))))))</f>
        <v/>
      </c>
      <c r="D43" s="4" t="str">
        <f>IF(Table156789[[#This Row],[Category]]="","",IF(Table156789[[#This Row],[Category]]="M",COUNTIF($I$2:$I43,"M"),IF(Table156789[[#This Row],[Category]]="F",COUNTIF($I$2:$I43,"F"),0)))</f>
        <v/>
      </c>
      <c r="E43" s="26"/>
      <c r="F43" s="48"/>
      <c r="G43" s="28"/>
      <c r="H43" s="28"/>
      <c r="I43" s="29"/>
      <c r="J43" s="63"/>
      <c r="K43" s="63"/>
      <c r="L43" s="63"/>
      <c r="M43" s="63"/>
    </row>
    <row r="44" spans="1:13" x14ac:dyDescent="0.3">
      <c r="A44" s="19">
        <f>Table156789[[#This Row],[Full Name]]</f>
        <v>0</v>
      </c>
      <c r="B44" s="21" t="str">
        <f>IF(Table156789[[#This Row],[Full Name]]="","",IF(IFERROR(IFERROR(VLOOKUP(Table156789[[#This Row],[Full Name]],'Mens League'!B:B,1,FALSE),VLOOKUP(Table156789[[#This Row],[Full Name]],'Women''s League'!B:B,1,FALSE)),"NEEDS ADDING")="NEEDS ADDING","NEEDS ADDING","OK"))</f>
        <v/>
      </c>
      <c r="C44" s="21" t="str">
        <f>IF(Table156789[[#This Row],[Position]]="","",IF(Table156789[[#This Row],[Rank]]=1,30,IF(Table156789[[#This Row],[Rank]]=2,29,IF(Table156789[[#This Row],[Rank]]=3,28,IF(Table156789[[#This Row],[Rank]]=4,27,IF(Table156789[[#This Row],[Rank]]=5,26,IF(Table156789[[#This Row],[Rank]]=6,25,IF(Table156789[[#This Row],[Rank]]=7,24,IF(Table156789[[#This Row],[Rank]]=8,23,IF(Table156789[[#This Row],[Rank]]=9,22,IF(Table156789[[#This Row],[Rank]]=10,21,IF(Table156789[[#This Row],[Rank]]=11,20,IF(Table156789[[#This Row],[Rank]]=12,19,IF(Table156789[[#This Row],[Rank]]=13,18,IF(Table156789[[#This Row],[Rank]]=14,17,IF(Table156789[[#This Row],[Rank]]=15,16,IF(Table156789[[#This Row],[Rank]]=16,15,IF(Table156789[[#This Row],[Rank]]=17,14,IF(Table156789[[#This Row],[Rank]]=18,13,IF(Table156789[[#This Row],[Rank]]=19,12,IF(Table156789[[#This Row],[Rank]]=20,11,IF(Table156789[[#This Row],[Rank]]=21,10,IF(Table156789[[#This Row],[Rank]]=22,9,IF(Table156789[[#This Row],[Rank]]=23,8,IF(Table156789[[#This Row],[Rank]]=24,7,IF(Table156789[[#This Row],[Rank]]=25,6,IF(Table156789[[#This Row],[Rank]]=26,5,IF(Table156789[[#This Row],[Rank]]=27,4,IF(Table156789[[#This Row],[Rank]]=28,3,IF(Table156789[[#This Row],[Rank]]=29,2,IF(Table156789[[#This Row],[Rank]]=30,1,0)))))))))))))))))))))))))))))))</f>
        <v/>
      </c>
      <c r="D44" s="4" t="str">
        <f>IF(Table156789[[#This Row],[Category]]="","",IF(Table156789[[#This Row],[Category]]="M",COUNTIF($I$2:$I44,"M"),IF(Table156789[[#This Row],[Category]]="F",COUNTIF($I$2:$I44,"F"),0)))</f>
        <v/>
      </c>
      <c r="E44" s="26"/>
      <c r="F44" s="48"/>
      <c r="G44" s="28"/>
      <c r="H44" s="28"/>
      <c r="I44" s="29"/>
      <c r="J44" s="63"/>
      <c r="K44" s="63"/>
      <c r="L44" s="63"/>
      <c r="M44" s="63"/>
    </row>
    <row r="45" spans="1:13" x14ac:dyDescent="0.3">
      <c r="A45" s="19">
        <f>Table156789[[#This Row],[Full Name]]</f>
        <v>0</v>
      </c>
      <c r="B45" s="21" t="str">
        <f>IF(Table156789[[#This Row],[Full Name]]="","",IF(IFERROR(IFERROR(VLOOKUP(Table156789[[#This Row],[Full Name]],'Mens League'!B:B,1,FALSE),VLOOKUP(Table156789[[#This Row],[Full Name]],'Women''s League'!B:B,1,FALSE)),"NEEDS ADDING")="NEEDS ADDING","NEEDS ADDING","OK"))</f>
        <v/>
      </c>
      <c r="C45" s="21" t="str">
        <f>IF(Table156789[[#This Row],[Position]]="","",IF(Table156789[[#This Row],[Rank]]=1,30,IF(Table156789[[#This Row],[Rank]]=2,29,IF(Table156789[[#This Row],[Rank]]=3,28,IF(Table156789[[#This Row],[Rank]]=4,27,IF(Table156789[[#This Row],[Rank]]=5,26,IF(Table156789[[#This Row],[Rank]]=6,25,IF(Table156789[[#This Row],[Rank]]=7,24,IF(Table156789[[#This Row],[Rank]]=8,23,IF(Table156789[[#This Row],[Rank]]=9,22,IF(Table156789[[#This Row],[Rank]]=10,21,IF(Table156789[[#This Row],[Rank]]=11,20,IF(Table156789[[#This Row],[Rank]]=12,19,IF(Table156789[[#This Row],[Rank]]=13,18,IF(Table156789[[#This Row],[Rank]]=14,17,IF(Table156789[[#This Row],[Rank]]=15,16,IF(Table156789[[#This Row],[Rank]]=16,15,IF(Table156789[[#This Row],[Rank]]=17,14,IF(Table156789[[#This Row],[Rank]]=18,13,IF(Table156789[[#This Row],[Rank]]=19,12,IF(Table156789[[#This Row],[Rank]]=20,11,IF(Table156789[[#This Row],[Rank]]=21,10,IF(Table156789[[#This Row],[Rank]]=22,9,IF(Table156789[[#This Row],[Rank]]=23,8,IF(Table156789[[#This Row],[Rank]]=24,7,IF(Table156789[[#This Row],[Rank]]=25,6,IF(Table156789[[#This Row],[Rank]]=26,5,IF(Table156789[[#This Row],[Rank]]=27,4,IF(Table156789[[#This Row],[Rank]]=28,3,IF(Table156789[[#This Row],[Rank]]=29,2,IF(Table156789[[#This Row],[Rank]]=30,1,0)))))))))))))))))))))))))))))))</f>
        <v/>
      </c>
      <c r="D45" s="4" t="str">
        <f>IF(Table156789[[#This Row],[Category]]="","",IF(Table156789[[#This Row],[Category]]="M",COUNTIF($I$2:$I45,"M"),IF(Table156789[[#This Row],[Category]]="F",COUNTIF($I$2:$I45,"F"),0)))</f>
        <v/>
      </c>
      <c r="E45" s="26"/>
      <c r="F45" s="48"/>
      <c r="G45" s="28"/>
      <c r="H45" s="28"/>
      <c r="I45" s="29"/>
      <c r="J45" s="63"/>
      <c r="K45" s="63"/>
      <c r="L45" s="63"/>
      <c r="M45" s="63"/>
    </row>
    <row r="46" spans="1:13" x14ac:dyDescent="0.3">
      <c r="A46" s="19">
        <f>Table156789[[#This Row],[Full Name]]</f>
        <v>0</v>
      </c>
      <c r="B46" s="21" t="str">
        <f>IF(Table156789[[#This Row],[Full Name]]="","",IF(IFERROR(IFERROR(VLOOKUP(Table156789[[#This Row],[Full Name]],'Mens League'!B:B,1,FALSE),VLOOKUP(Table156789[[#This Row],[Full Name]],'Women''s League'!B:B,1,FALSE)),"NEEDS ADDING")="NEEDS ADDING","NEEDS ADDING","OK"))</f>
        <v/>
      </c>
      <c r="C46" s="21" t="str">
        <f>IF(Table156789[[#This Row],[Position]]="","",IF(Table156789[[#This Row],[Rank]]=1,30,IF(Table156789[[#This Row],[Rank]]=2,29,IF(Table156789[[#This Row],[Rank]]=3,28,IF(Table156789[[#This Row],[Rank]]=4,27,IF(Table156789[[#This Row],[Rank]]=5,26,IF(Table156789[[#This Row],[Rank]]=6,25,IF(Table156789[[#This Row],[Rank]]=7,24,IF(Table156789[[#This Row],[Rank]]=8,23,IF(Table156789[[#This Row],[Rank]]=9,22,IF(Table156789[[#This Row],[Rank]]=10,21,IF(Table156789[[#This Row],[Rank]]=11,20,IF(Table156789[[#This Row],[Rank]]=12,19,IF(Table156789[[#This Row],[Rank]]=13,18,IF(Table156789[[#This Row],[Rank]]=14,17,IF(Table156789[[#This Row],[Rank]]=15,16,IF(Table156789[[#This Row],[Rank]]=16,15,IF(Table156789[[#This Row],[Rank]]=17,14,IF(Table156789[[#This Row],[Rank]]=18,13,IF(Table156789[[#This Row],[Rank]]=19,12,IF(Table156789[[#This Row],[Rank]]=20,11,IF(Table156789[[#This Row],[Rank]]=21,10,IF(Table156789[[#This Row],[Rank]]=22,9,IF(Table156789[[#This Row],[Rank]]=23,8,IF(Table156789[[#This Row],[Rank]]=24,7,IF(Table156789[[#This Row],[Rank]]=25,6,IF(Table156789[[#This Row],[Rank]]=26,5,IF(Table156789[[#This Row],[Rank]]=27,4,IF(Table156789[[#This Row],[Rank]]=28,3,IF(Table156789[[#This Row],[Rank]]=29,2,IF(Table156789[[#This Row],[Rank]]=30,1,0)))))))))))))))))))))))))))))))</f>
        <v/>
      </c>
      <c r="D46" s="4" t="str">
        <f>IF(Table156789[[#This Row],[Category]]="","",IF(Table156789[[#This Row],[Category]]="M",COUNTIF($I$2:$I46,"M"),IF(Table156789[[#This Row],[Category]]="F",COUNTIF($I$2:$I46,"F"),0)))</f>
        <v/>
      </c>
      <c r="E46" s="26"/>
      <c r="F46" s="48"/>
      <c r="G46" s="28"/>
      <c r="H46" s="28"/>
      <c r="I46" s="29"/>
      <c r="J46" s="63"/>
      <c r="K46" s="63"/>
      <c r="L46" s="63"/>
      <c r="M46" s="63"/>
    </row>
    <row r="47" spans="1:13" x14ac:dyDescent="0.3">
      <c r="A47" s="19">
        <f>Table156789[[#This Row],[Full Name]]</f>
        <v>0</v>
      </c>
      <c r="B47" s="21" t="str">
        <f>IF(Table156789[[#This Row],[Full Name]]="","",IF(IFERROR(IFERROR(VLOOKUP(Table156789[[#This Row],[Full Name]],'Mens League'!B:B,1,FALSE),VLOOKUP(Table156789[[#This Row],[Full Name]],'Women''s League'!B:B,1,FALSE)),"NEEDS ADDING")="NEEDS ADDING","NEEDS ADDING","OK"))</f>
        <v/>
      </c>
      <c r="C47" s="21" t="str">
        <f>IF(Table156789[[#This Row],[Position]]="","",IF(Table156789[[#This Row],[Rank]]=1,30,IF(Table156789[[#This Row],[Rank]]=2,29,IF(Table156789[[#This Row],[Rank]]=3,28,IF(Table156789[[#This Row],[Rank]]=4,27,IF(Table156789[[#This Row],[Rank]]=5,26,IF(Table156789[[#This Row],[Rank]]=6,25,IF(Table156789[[#This Row],[Rank]]=7,24,IF(Table156789[[#This Row],[Rank]]=8,23,IF(Table156789[[#This Row],[Rank]]=9,22,IF(Table156789[[#This Row],[Rank]]=10,21,IF(Table156789[[#This Row],[Rank]]=11,20,IF(Table156789[[#This Row],[Rank]]=12,19,IF(Table156789[[#This Row],[Rank]]=13,18,IF(Table156789[[#This Row],[Rank]]=14,17,IF(Table156789[[#This Row],[Rank]]=15,16,IF(Table156789[[#This Row],[Rank]]=16,15,IF(Table156789[[#This Row],[Rank]]=17,14,IF(Table156789[[#This Row],[Rank]]=18,13,IF(Table156789[[#This Row],[Rank]]=19,12,IF(Table156789[[#This Row],[Rank]]=20,11,IF(Table156789[[#This Row],[Rank]]=21,10,IF(Table156789[[#This Row],[Rank]]=22,9,IF(Table156789[[#This Row],[Rank]]=23,8,IF(Table156789[[#This Row],[Rank]]=24,7,IF(Table156789[[#This Row],[Rank]]=25,6,IF(Table156789[[#This Row],[Rank]]=26,5,IF(Table156789[[#This Row],[Rank]]=27,4,IF(Table156789[[#This Row],[Rank]]=28,3,IF(Table156789[[#This Row],[Rank]]=29,2,IF(Table156789[[#This Row],[Rank]]=30,1,0)))))))))))))))))))))))))))))))</f>
        <v/>
      </c>
      <c r="D47" s="4" t="str">
        <f>IF(Table156789[[#This Row],[Category]]="","",IF(Table156789[[#This Row],[Category]]="M",COUNTIF($I$2:$I47,"M"),IF(Table156789[[#This Row],[Category]]="F",COUNTIF($I$2:$I47,"F"),0)))</f>
        <v/>
      </c>
      <c r="E47" s="26"/>
      <c r="F47" s="48"/>
      <c r="G47" s="28"/>
      <c r="H47" s="28"/>
      <c r="I47" s="29"/>
      <c r="J47" s="63"/>
      <c r="K47" s="63"/>
      <c r="L47" s="63"/>
      <c r="M47" s="63"/>
    </row>
    <row r="48" spans="1:13" x14ac:dyDescent="0.3">
      <c r="A48" s="19">
        <f>Table156789[[#This Row],[Full Name]]</f>
        <v>0</v>
      </c>
      <c r="B48" s="21" t="str">
        <f>IF(Table156789[[#This Row],[Full Name]]="","",IF(IFERROR(IFERROR(VLOOKUP(Table156789[[#This Row],[Full Name]],'Mens League'!B:B,1,FALSE),VLOOKUP(Table156789[[#This Row],[Full Name]],'Women''s League'!B:B,1,FALSE)),"NEEDS ADDING")="NEEDS ADDING","NEEDS ADDING","OK"))</f>
        <v/>
      </c>
      <c r="C48" s="21" t="str">
        <f>IF(Table156789[[#This Row],[Position]]="","",IF(Table156789[[#This Row],[Rank]]=1,30,IF(Table156789[[#This Row],[Rank]]=2,29,IF(Table156789[[#This Row],[Rank]]=3,28,IF(Table156789[[#This Row],[Rank]]=4,27,IF(Table156789[[#This Row],[Rank]]=5,26,IF(Table156789[[#This Row],[Rank]]=6,25,IF(Table156789[[#This Row],[Rank]]=7,24,IF(Table156789[[#This Row],[Rank]]=8,23,IF(Table156789[[#This Row],[Rank]]=9,22,IF(Table156789[[#This Row],[Rank]]=10,21,IF(Table156789[[#This Row],[Rank]]=11,20,IF(Table156789[[#This Row],[Rank]]=12,19,IF(Table156789[[#This Row],[Rank]]=13,18,IF(Table156789[[#This Row],[Rank]]=14,17,IF(Table156789[[#This Row],[Rank]]=15,16,IF(Table156789[[#This Row],[Rank]]=16,15,IF(Table156789[[#This Row],[Rank]]=17,14,IF(Table156789[[#This Row],[Rank]]=18,13,IF(Table156789[[#This Row],[Rank]]=19,12,IF(Table156789[[#This Row],[Rank]]=20,11,IF(Table156789[[#This Row],[Rank]]=21,10,IF(Table156789[[#This Row],[Rank]]=22,9,IF(Table156789[[#This Row],[Rank]]=23,8,IF(Table156789[[#This Row],[Rank]]=24,7,IF(Table156789[[#This Row],[Rank]]=25,6,IF(Table156789[[#This Row],[Rank]]=26,5,IF(Table156789[[#This Row],[Rank]]=27,4,IF(Table156789[[#This Row],[Rank]]=28,3,IF(Table156789[[#This Row],[Rank]]=29,2,IF(Table156789[[#This Row],[Rank]]=30,1,0)))))))))))))))))))))))))))))))</f>
        <v/>
      </c>
      <c r="D48" s="65" t="str">
        <f>IF(Table156789[[#This Row],[Category]]="","",IF(Table156789[[#This Row],[Category]]="M",COUNTIF($I$2:$I63,"M"),IF(Table156789[[#This Row],[Category]]="F",COUNTIF($I$2:$I63,"F"),0)))</f>
        <v/>
      </c>
      <c r="E48" s="26"/>
      <c r="F48" s="48"/>
      <c r="G48" s="28"/>
      <c r="H48" s="28"/>
      <c r="I48" s="29"/>
      <c r="J48" s="63"/>
      <c r="K48" s="63"/>
      <c r="L48" s="63"/>
      <c r="M48" s="63"/>
    </row>
    <row r="49" spans="1:13" x14ac:dyDescent="0.3">
      <c r="A49" s="18">
        <f>Table156789[[#This Row],[Full Name]]</f>
        <v>0</v>
      </c>
      <c r="B49" s="21" t="str">
        <f>IF(Table156789[[#This Row],[Full Name]]="","",IF(IFERROR(IFERROR(VLOOKUP(Table156789[[#This Row],[Full Name]],'Mens League'!B:B,1,FALSE),VLOOKUP(Table156789[[#This Row],[Full Name]],'Women''s League'!B:B,1,FALSE)),"NEEDS ADDING")="NEEDS ADDING","NEEDS ADDING","OK"))</f>
        <v/>
      </c>
      <c r="C49" s="21" t="str">
        <f>IF(Table156789[[#This Row],[Position]]="","",IF(Table156789[[#This Row],[Rank]]=1,30,IF(Table156789[[#This Row],[Rank]]=2,29,IF(Table156789[[#This Row],[Rank]]=3,28,IF(Table156789[[#This Row],[Rank]]=4,27,IF(Table156789[[#This Row],[Rank]]=5,26,IF(Table156789[[#This Row],[Rank]]=6,25,IF(Table156789[[#This Row],[Rank]]=7,24,IF(Table156789[[#This Row],[Rank]]=8,23,IF(Table156789[[#This Row],[Rank]]=9,22,IF(Table156789[[#This Row],[Rank]]=10,21,IF(Table156789[[#This Row],[Rank]]=11,20,IF(Table156789[[#This Row],[Rank]]=12,19,IF(Table156789[[#This Row],[Rank]]=13,18,IF(Table156789[[#This Row],[Rank]]=14,17,IF(Table156789[[#This Row],[Rank]]=15,16,IF(Table156789[[#This Row],[Rank]]=16,15,IF(Table156789[[#This Row],[Rank]]=17,14,IF(Table156789[[#This Row],[Rank]]=18,13,IF(Table156789[[#This Row],[Rank]]=19,12,IF(Table156789[[#This Row],[Rank]]=20,11,IF(Table156789[[#This Row],[Rank]]=21,10,IF(Table156789[[#This Row],[Rank]]=22,9,IF(Table156789[[#This Row],[Rank]]=23,8,IF(Table156789[[#This Row],[Rank]]=24,7,IF(Table156789[[#This Row],[Rank]]=25,6,IF(Table156789[[#This Row],[Rank]]=26,5,IF(Table156789[[#This Row],[Rank]]=27,4,IF(Table156789[[#This Row],[Rank]]=28,3,IF(Table156789[[#This Row],[Rank]]=29,2,IF(Table156789[[#This Row],[Rank]]=30,1,0)))))))))))))))))))))))))))))))</f>
        <v/>
      </c>
      <c r="D49" s="49" t="str">
        <f>IF(Table156789[[#This Row],[Category]]="","",IF(Table156789[[#This Row],[Category]]="M",COUNTIF($I$2:$I49,"M"),IF(Table156789[[#This Row],[Category]]="F",COUNTIF($I$2:$I49,"F"),0)))</f>
        <v/>
      </c>
      <c r="E49" s="26"/>
      <c r="F49" s="48"/>
      <c r="G49" s="28"/>
      <c r="H49" s="28"/>
      <c r="I49" s="29"/>
      <c r="J49" s="63"/>
      <c r="K49" s="63"/>
      <c r="L49" s="63"/>
      <c r="M49" s="63"/>
    </row>
    <row r="50" spans="1:13" x14ac:dyDescent="0.3">
      <c r="A50" s="18">
        <f>Table156789[[#This Row],[Full Name]]</f>
        <v>0</v>
      </c>
      <c r="B50" s="22" t="str">
        <f>IF(Table156789[[#This Row],[Full Name]]="","",IF(IFERROR(IFERROR(VLOOKUP(Table156789[[#This Row],[Full Name]],'Mens League'!B:B,1,FALSE),VLOOKUP(Table156789[[#This Row],[Full Name]],'Women''s League'!B:B,1,FALSE)),"NEEDS ADDING")="NEEDS ADDING","NEEDS ADDING","OK"))</f>
        <v/>
      </c>
      <c r="C50" s="22" t="str">
        <f>IF(Table156789[[#This Row],[Position]]="","",IF(Table156789[[#This Row],[Rank]]=1,30,IF(Table156789[[#This Row],[Rank]]=2,29,IF(Table156789[[#This Row],[Rank]]=3,28,IF(Table156789[[#This Row],[Rank]]=4,27,IF(Table156789[[#This Row],[Rank]]=5,26,IF(Table156789[[#This Row],[Rank]]=6,25,IF(Table156789[[#This Row],[Rank]]=7,24,IF(Table156789[[#This Row],[Rank]]=8,23,IF(Table156789[[#This Row],[Rank]]=9,22,IF(Table156789[[#This Row],[Rank]]=10,21,IF(Table156789[[#This Row],[Rank]]=11,20,IF(Table156789[[#This Row],[Rank]]=12,19,IF(Table156789[[#This Row],[Rank]]=13,18,IF(Table156789[[#This Row],[Rank]]=14,17,IF(Table156789[[#This Row],[Rank]]=15,16,IF(Table156789[[#This Row],[Rank]]=16,15,IF(Table156789[[#This Row],[Rank]]=17,14,IF(Table156789[[#This Row],[Rank]]=18,13,IF(Table156789[[#This Row],[Rank]]=19,12,IF(Table156789[[#This Row],[Rank]]=20,11,IF(Table156789[[#This Row],[Rank]]=21,10,IF(Table156789[[#This Row],[Rank]]=22,9,IF(Table156789[[#This Row],[Rank]]=23,8,IF(Table156789[[#This Row],[Rank]]=24,7,IF(Table156789[[#This Row],[Rank]]=25,6,IF(Table156789[[#This Row],[Rank]]=26,5,IF(Table156789[[#This Row],[Rank]]=27,4,IF(Table156789[[#This Row],[Rank]]=28,3,IF(Table156789[[#This Row],[Rank]]=29,2,IF(Table156789[[#This Row],[Rank]]=30,1,0)))))))))))))))))))))))))))))))</f>
        <v/>
      </c>
      <c r="D50" s="49" t="str">
        <f>IF(Table156789[[#This Row],[Category]]="","",IF(Table156789[[#This Row],[Category]]="M",COUNTIF($I$2:$I50,"M"),IF(Table156789[[#This Row],[Category]]="F",COUNTIF($I$2:$I50,"F"),0)))</f>
        <v/>
      </c>
      <c r="E50" s="26"/>
      <c r="F50" s="48"/>
      <c r="G50" s="28"/>
      <c r="H50" s="28"/>
      <c r="I50" s="29"/>
      <c r="J50" s="63"/>
      <c r="K50" s="63"/>
      <c r="L50" s="63"/>
      <c r="M50" s="63"/>
    </row>
    <row r="51" spans="1:13" x14ac:dyDescent="0.3">
      <c r="A51" s="18">
        <f>Table156789[[#This Row],[Full Name]]</f>
        <v>0</v>
      </c>
      <c r="B51" s="22" t="str">
        <f>IF(Table156789[[#This Row],[Full Name]]="","",IF(IFERROR(IFERROR(VLOOKUP(Table156789[[#This Row],[Full Name]],'Mens League'!B:B,1,FALSE),VLOOKUP(Table156789[[#This Row],[Full Name]],'Women''s League'!B:B,1,FALSE)),"NEEDS ADDING")="NEEDS ADDING","NEEDS ADDING","OK"))</f>
        <v/>
      </c>
      <c r="C51" s="22" t="str">
        <f>IF(Table156789[[#This Row],[Position]]="","",IF(Table156789[[#This Row],[Rank]]=1,30,IF(Table156789[[#This Row],[Rank]]=2,29,IF(Table156789[[#This Row],[Rank]]=3,28,IF(Table156789[[#This Row],[Rank]]=4,27,IF(Table156789[[#This Row],[Rank]]=5,26,IF(Table156789[[#This Row],[Rank]]=6,25,IF(Table156789[[#This Row],[Rank]]=7,24,IF(Table156789[[#This Row],[Rank]]=8,23,IF(Table156789[[#This Row],[Rank]]=9,22,IF(Table156789[[#This Row],[Rank]]=10,21,IF(Table156789[[#This Row],[Rank]]=11,20,IF(Table156789[[#This Row],[Rank]]=12,19,IF(Table156789[[#This Row],[Rank]]=13,18,IF(Table156789[[#This Row],[Rank]]=14,17,IF(Table156789[[#This Row],[Rank]]=15,16,IF(Table156789[[#This Row],[Rank]]=16,15,IF(Table156789[[#This Row],[Rank]]=17,14,IF(Table156789[[#This Row],[Rank]]=18,13,IF(Table156789[[#This Row],[Rank]]=19,12,IF(Table156789[[#This Row],[Rank]]=20,11,IF(Table156789[[#This Row],[Rank]]=21,10,IF(Table156789[[#This Row],[Rank]]=22,9,IF(Table156789[[#This Row],[Rank]]=23,8,IF(Table156789[[#This Row],[Rank]]=24,7,IF(Table156789[[#This Row],[Rank]]=25,6,IF(Table156789[[#This Row],[Rank]]=26,5,IF(Table156789[[#This Row],[Rank]]=27,4,IF(Table156789[[#This Row],[Rank]]=28,3,IF(Table156789[[#This Row],[Rank]]=29,2,IF(Table156789[[#This Row],[Rank]]=30,1,0)))))))))))))))))))))))))))))))</f>
        <v/>
      </c>
      <c r="D51" s="49" t="str">
        <f>IF(Table156789[[#This Row],[Category]]="","",IF(Table156789[[#This Row],[Category]]="M",COUNTIF($I$2:$I51,"M"),IF(Table156789[[#This Row],[Category]]="F",COUNTIF($I$2:$I51,"F"),0)))</f>
        <v/>
      </c>
      <c r="E51" s="26"/>
      <c r="F51" s="48"/>
      <c r="G51" s="28"/>
      <c r="H51" s="28"/>
      <c r="I51" s="29"/>
      <c r="J51" s="63"/>
      <c r="K51" s="63"/>
      <c r="L51" s="63"/>
      <c r="M51" s="63"/>
    </row>
    <row r="52" spans="1:13" x14ac:dyDescent="0.3">
      <c r="A52" s="18">
        <f>Table156789[[#This Row],[Full Name]]</f>
        <v>0</v>
      </c>
      <c r="B52" s="22" t="str">
        <f>IF(Table156789[[#This Row],[Full Name]]="","",IF(IFERROR(IFERROR(VLOOKUP(Table156789[[#This Row],[Full Name]],'Mens League'!B:B,1,FALSE),VLOOKUP(Table156789[[#This Row],[Full Name]],'Women''s League'!B:B,1,FALSE)),"NEEDS ADDING")="NEEDS ADDING","NEEDS ADDING","OK"))</f>
        <v/>
      </c>
      <c r="C52" s="22" t="str">
        <f>IF(Table156789[[#This Row],[Position]]="","",IF(Table156789[[#This Row],[Rank]]=1,30,IF(Table156789[[#This Row],[Rank]]=2,29,IF(Table156789[[#This Row],[Rank]]=3,28,IF(Table156789[[#This Row],[Rank]]=4,27,IF(Table156789[[#This Row],[Rank]]=5,26,IF(Table156789[[#This Row],[Rank]]=6,25,IF(Table156789[[#This Row],[Rank]]=7,24,IF(Table156789[[#This Row],[Rank]]=8,23,IF(Table156789[[#This Row],[Rank]]=9,22,IF(Table156789[[#This Row],[Rank]]=10,21,IF(Table156789[[#This Row],[Rank]]=11,20,IF(Table156789[[#This Row],[Rank]]=12,19,IF(Table156789[[#This Row],[Rank]]=13,18,IF(Table156789[[#This Row],[Rank]]=14,17,IF(Table156789[[#This Row],[Rank]]=15,16,IF(Table156789[[#This Row],[Rank]]=16,15,IF(Table156789[[#This Row],[Rank]]=17,14,IF(Table156789[[#This Row],[Rank]]=18,13,IF(Table156789[[#This Row],[Rank]]=19,12,IF(Table156789[[#This Row],[Rank]]=20,11,IF(Table156789[[#This Row],[Rank]]=21,10,IF(Table156789[[#This Row],[Rank]]=22,9,IF(Table156789[[#This Row],[Rank]]=23,8,IF(Table156789[[#This Row],[Rank]]=24,7,IF(Table156789[[#This Row],[Rank]]=25,6,IF(Table156789[[#This Row],[Rank]]=26,5,IF(Table156789[[#This Row],[Rank]]=27,4,IF(Table156789[[#This Row],[Rank]]=28,3,IF(Table156789[[#This Row],[Rank]]=29,2,IF(Table156789[[#This Row],[Rank]]=30,1,0)))))))))))))))))))))))))))))))</f>
        <v/>
      </c>
      <c r="D52" s="49" t="str">
        <f>IF(Table156789[[#This Row],[Category]]="","",IF(Table156789[[#This Row],[Category]]="M",COUNTIF($I$2:$I52,"M"),IF(Table156789[[#This Row],[Category]]="F",COUNTIF($I$2:$I52,"F"),0)))</f>
        <v/>
      </c>
      <c r="E52" s="26"/>
      <c r="F52" s="48"/>
      <c r="G52" s="28"/>
      <c r="H52" s="28"/>
      <c r="I52" s="29"/>
      <c r="J52" s="63"/>
      <c r="K52" s="63"/>
      <c r="L52" s="63"/>
      <c r="M52" s="63"/>
    </row>
    <row r="53" spans="1:13" x14ac:dyDescent="0.3">
      <c r="A53" s="18">
        <f>Table156789[[#This Row],[Full Name]]</f>
        <v>0</v>
      </c>
      <c r="B53" s="22" t="str">
        <f>IF(Table156789[[#This Row],[Full Name]]="","",IF(IFERROR(IFERROR(VLOOKUP(Table156789[[#This Row],[Full Name]],'Mens League'!B:B,1,FALSE),VLOOKUP(Table156789[[#This Row],[Full Name]],'Women''s League'!B:B,1,FALSE)),"NEEDS ADDING")="NEEDS ADDING","NEEDS ADDING","OK"))</f>
        <v/>
      </c>
      <c r="C53" s="22" t="str">
        <f>IF(Table156789[[#This Row],[Position]]="","",IF(Table156789[[#This Row],[Rank]]=1,30,IF(Table156789[[#This Row],[Rank]]=2,29,IF(Table156789[[#This Row],[Rank]]=3,28,IF(Table156789[[#This Row],[Rank]]=4,27,IF(Table156789[[#This Row],[Rank]]=5,26,IF(Table156789[[#This Row],[Rank]]=6,25,IF(Table156789[[#This Row],[Rank]]=7,24,IF(Table156789[[#This Row],[Rank]]=8,23,IF(Table156789[[#This Row],[Rank]]=9,22,IF(Table156789[[#This Row],[Rank]]=10,21,IF(Table156789[[#This Row],[Rank]]=11,20,IF(Table156789[[#This Row],[Rank]]=12,19,IF(Table156789[[#This Row],[Rank]]=13,18,IF(Table156789[[#This Row],[Rank]]=14,17,IF(Table156789[[#This Row],[Rank]]=15,16,IF(Table156789[[#This Row],[Rank]]=16,15,IF(Table156789[[#This Row],[Rank]]=17,14,IF(Table156789[[#This Row],[Rank]]=18,13,IF(Table156789[[#This Row],[Rank]]=19,12,IF(Table156789[[#This Row],[Rank]]=20,11,IF(Table156789[[#This Row],[Rank]]=21,10,IF(Table156789[[#This Row],[Rank]]=22,9,IF(Table156789[[#This Row],[Rank]]=23,8,IF(Table156789[[#This Row],[Rank]]=24,7,IF(Table156789[[#This Row],[Rank]]=25,6,IF(Table156789[[#This Row],[Rank]]=26,5,IF(Table156789[[#This Row],[Rank]]=27,4,IF(Table156789[[#This Row],[Rank]]=28,3,IF(Table156789[[#This Row],[Rank]]=29,2,IF(Table156789[[#This Row],[Rank]]=30,1,0)))))))))))))))))))))))))))))))</f>
        <v/>
      </c>
      <c r="D53" s="49" t="str">
        <f>IF(Table156789[[#This Row],[Category]]="","",IF(Table156789[[#This Row],[Category]]="M",COUNTIF($I$2:$I53,"M"),IF(Table156789[[#This Row],[Category]]="F",COUNTIF($I$2:$I53,"F"),0)))</f>
        <v/>
      </c>
      <c r="E53" s="26"/>
      <c r="F53" s="48"/>
      <c r="G53" s="28"/>
      <c r="H53" s="28"/>
      <c r="I53" s="29"/>
      <c r="J53" s="63"/>
      <c r="K53" s="63"/>
      <c r="L53" s="63"/>
      <c r="M53" s="63"/>
    </row>
    <row r="54" spans="1:13" x14ac:dyDescent="0.3">
      <c r="A54" s="18">
        <f>Table156789[[#This Row],[Full Name]]</f>
        <v>0</v>
      </c>
      <c r="B54" s="22" t="str">
        <f>IF(Table156789[[#This Row],[Full Name]]="","",IF(IFERROR(IFERROR(VLOOKUP(Table156789[[#This Row],[Full Name]],'Mens League'!B:B,1,FALSE),VLOOKUP(Table156789[[#This Row],[Full Name]],'Women''s League'!B:B,1,FALSE)),"NEEDS ADDING")="NEEDS ADDING","NEEDS ADDING","OK"))</f>
        <v/>
      </c>
      <c r="C54" s="22" t="str">
        <f>IF(Table156789[[#This Row],[Position]]="","",IF(Table156789[[#This Row],[Rank]]=1,30,IF(Table156789[[#This Row],[Rank]]=2,29,IF(Table156789[[#This Row],[Rank]]=3,28,IF(Table156789[[#This Row],[Rank]]=4,27,IF(Table156789[[#This Row],[Rank]]=5,26,IF(Table156789[[#This Row],[Rank]]=6,25,IF(Table156789[[#This Row],[Rank]]=7,24,IF(Table156789[[#This Row],[Rank]]=8,23,IF(Table156789[[#This Row],[Rank]]=9,22,IF(Table156789[[#This Row],[Rank]]=10,21,IF(Table156789[[#This Row],[Rank]]=11,20,IF(Table156789[[#This Row],[Rank]]=12,19,IF(Table156789[[#This Row],[Rank]]=13,18,IF(Table156789[[#This Row],[Rank]]=14,17,IF(Table156789[[#This Row],[Rank]]=15,16,IF(Table156789[[#This Row],[Rank]]=16,15,IF(Table156789[[#This Row],[Rank]]=17,14,IF(Table156789[[#This Row],[Rank]]=18,13,IF(Table156789[[#This Row],[Rank]]=19,12,IF(Table156789[[#This Row],[Rank]]=20,11,IF(Table156789[[#This Row],[Rank]]=21,10,IF(Table156789[[#This Row],[Rank]]=22,9,IF(Table156789[[#This Row],[Rank]]=23,8,IF(Table156789[[#This Row],[Rank]]=24,7,IF(Table156789[[#This Row],[Rank]]=25,6,IF(Table156789[[#This Row],[Rank]]=26,5,IF(Table156789[[#This Row],[Rank]]=27,4,IF(Table156789[[#This Row],[Rank]]=28,3,IF(Table156789[[#This Row],[Rank]]=29,2,IF(Table156789[[#This Row],[Rank]]=30,1,0)))))))))))))))))))))))))))))))</f>
        <v/>
      </c>
      <c r="D54" s="49" t="str">
        <f>IF(Table156789[[#This Row],[Category]]="","",IF(Table156789[[#This Row],[Category]]="M",COUNTIF($I$2:$I54,"M"),IF(Table156789[[#This Row],[Category]]="F",COUNTIF($I$2:$I54,"F"),0)))</f>
        <v/>
      </c>
      <c r="E54" s="26"/>
      <c r="F54" s="48"/>
      <c r="G54" s="28"/>
      <c r="H54" s="28"/>
      <c r="I54" s="29"/>
      <c r="J54" s="63"/>
      <c r="K54" s="63"/>
      <c r="L54" s="63"/>
      <c r="M54" s="63"/>
    </row>
    <row r="55" spans="1:13" x14ac:dyDescent="0.3">
      <c r="A55" s="18">
        <f>Table156789[[#This Row],[Full Name]]</f>
        <v>0</v>
      </c>
      <c r="B55" s="22" t="str">
        <f>IF(Table156789[[#This Row],[Full Name]]="","",IF(IFERROR(IFERROR(VLOOKUP(Table156789[[#This Row],[Full Name]],'Mens League'!B:B,1,FALSE),VLOOKUP(Table156789[[#This Row],[Full Name]],'Women''s League'!B:B,1,FALSE)),"NEEDS ADDING")="NEEDS ADDING","NEEDS ADDING","OK"))</f>
        <v/>
      </c>
      <c r="C55" s="22" t="str">
        <f>IF(Table156789[[#This Row],[Position]]="","",IF(Table156789[[#This Row],[Rank]]=1,30,IF(Table156789[[#This Row],[Rank]]=2,29,IF(Table156789[[#This Row],[Rank]]=3,28,IF(Table156789[[#This Row],[Rank]]=4,27,IF(Table156789[[#This Row],[Rank]]=5,26,IF(Table156789[[#This Row],[Rank]]=6,25,IF(Table156789[[#This Row],[Rank]]=7,24,IF(Table156789[[#This Row],[Rank]]=8,23,IF(Table156789[[#This Row],[Rank]]=9,22,IF(Table156789[[#This Row],[Rank]]=10,21,IF(Table156789[[#This Row],[Rank]]=11,20,IF(Table156789[[#This Row],[Rank]]=12,19,IF(Table156789[[#This Row],[Rank]]=13,18,IF(Table156789[[#This Row],[Rank]]=14,17,IF(Table156789[[#This Row],[Rank]]=15,16,IF(Table156789[[#This Row],[Rank]]=16,15,IF(Table156789[[#This Row],[Rank]]=17,14,IF(Table156789[[#This Row],[Rank]]=18,13,IF(Table156789[[#This Row],[Rank]]=19,12,IF(Table156789[[#This Row],[Rank]]=20,11,IF(Table156789[[#This Row],[Rank]]=21,10,IF(Table156789[[#This Row],[Rank]]=22,9,IF(Table156789[[#This Row],[Rank]]=23,8,IF(Table156789[[#This Row],[Rank]]=24,7,IF(Table156789[[#This Row],[Rank]]=25,6,IF(Table156789[[#This Row],[Rank]]=26,5,IF(Table156789[[#This Row],[Rank]]=27,4,IF(Table156789[[#This Row],[Rank]]=28,3,IF(Table156789[[#This Row],[Rank]]=29,2,IF(Table156789[[#This Row],[Rank]]=30,1,0)))))))))))))))))))))))))))))))</f>
        <v/>
      </c>
      <c r="D55" s="49" t="str">
        <f>IF(Table156789[[#This Row],[Category]]="","",IF(Table156789[[#This Row],[Category]]="M",COUNTIF($I$2:$I55,"M"),IF(Table156789[[#This Row],[Category]]="F",COUNTIF($I$2:$I55,"F"),0)))</f>
        <v/>
      </c>
      <c r="E55" s="26"/>
      <c r="F55" s="48"/>
      <c r="G55" s="28"/>
      <c r="H55" s="28"/>
      <c r="I55" s="29"/>
      <c r="J55" s="63"/>
      <c r="K55" s="63"/>
      <c r="L55" s="63"/>
      <c r="M55" s="63"/>
    </row>
    <row r="56" spans="1:13" x14ac:dyDescent="0.3">
      <c r="A56" s="18">
        <f>Table156789[[#This Row],[Full Name]]</f>
        <v>0</v>
      </c>
      <c r="B56" s="22" t="str">
        <f>IF(Table156789[[#This Row],[Full Name]]="","",IF(IFERROR(IFERROR(VLOOKUP(Table156789[[#This Row],[Full Name]],'Mens League'!B:B,1,FALSE),VLOOKUP(Table156789[[#This Row],[Full Name]],'Women''s League'!B:B,1,FALSE)),"NEEDS ADDING")="NEEDS ADDING","NEEDS ADDING","OK"))</f>
        <v/>
      </c>
      <c r="C56" s="22" t="str">
        <f>IF(Table156789[[#This Row],[Position]]="","",IF(Table156789[[#This Row],[Rank]]=1,30,IF(Table156789[[#This Row],[Rank]]=2,29,IF(Table156789[[#This Row],[Rank]]=3,28,IF(Table156789[[#This Row],[Rank]]=4,27,IF(Table156789[[#This Row],[Rank]]=5,26,IF(Table156789[[#This Row],[Rank]]=6,25,IF(Table156789[[#This Row],[Rank]]=7,24,IF(Table156789[[#This Row],[Rank]]=8,23,IF(Table156789[[#This Row],[Rank]]=9,22,IF(Table156789[[#This Row],[Rank]]=10,21,IF(Table156789[[#This Row],[Rank]]=11,20,IF(Table156789[[#This Row],[Rank]]=12,19,IF(Table156789[[#This Row],[Rank]]=13,18,IF(Table156789[[#This Row],[Rank]]=14,17,IF(Table156789[[#This Row],[Rank]]=15,16,IF(Table156789[[#This Row],[Rank]]=16,15,IF(Table156789[[#This Row],[Rank]]=17,14,IF(Table156789[[#This Row],[Rank]]=18,13,IF(Table156789[[#This Row],[Rank]]=19,12,IF(Table156789[[#This Row],[Rank]]=20,11,IF(Table156789[[#This Row],[Rank]]=21,10,IF(Table156789[[#This Row],[Rank]]=22,9,IF(Table156789[[#This Row],[Rank]]=23,8,IF(Table156789[[#This Row],[Rank]]=24,7,IF(Table156789[[#This Row],[Rank]]=25,6,IF(Table156789[[#This Row],[Rank]]=26,5,IF(Table156789[[#This Row],[Rank]]=27,4,IF(Table156789[[#This Row],[Rank]]=28,3,IF(Table156789[[#This Row],[Rank]]=29,2,IF(Table156789[[#This Row],[Rank]]=30,1,0)))))))))))))))))))))))))))))))</f>
        <v/>
      </c>
      <c r="D56" s="49" t="str">
        <f>IF(Table156789[[#This Row],[Category]]="","",IF(Table156789[[#This Row],[Category]]="M",COUNTIF($I$2:$I56,"M"),IF(Table156789[[#This Row],[Category]]="F",COUNTIF($I$2:$I56,"F"),0)))</f>
        <v/>
      </c>
      <c r="E56" s="26"/>
      <c r="F56" s="48"/>
      <c r="G56" s="28"/>
      <c r="H56" s="28"/>
      <c r="I56" s="29"/>
      <c r="J56" s="63"/>
      <c r="K56" s="63"/>
      <c r="L56" s="63"/>
      <c r="M56" s="63"/>
    </row>
    <row r="57" spans="1:13" x14ac:dyDescent="0.3">
      <c r="A57" s="18">
        <f>Table156789[[#This Row],[Full Name]]</f>
        <v>0</v>
      </c>
      <c r="B57" s="22" t="str">
        <f>IF(Table156789[[#This Row],[Full Name]]="","",IF(IFERROR(IFERROR(VLOOKUP(Table156789[[#This Row],[Full Name]],'Mens League'!B:B,1,FALSE),VLOOKUP(Table156789[[#This Row],[Full Name]],'Women''s League'!B:B,1,FALSE)),"NEEDS ADDING")="NEEDS ADDING","NEEDS ADDING","OK"))</f>
        <v/>
      </c>
      <c r="C57" s="22" t="str">
        <f>IF(Table156789[[#This Row],[Position]]="","",IF(Table156789[[#This Row],[Rank]]=1,30,IF(Table156789[[#This Row],[Rank]]=2,29,IF(Table156789[[#This Row],[Rank]]=3,28,IF(Table156789[[#This Row],[Rank]]=4,27,IF(Table156789[[#This Row],[Rank]]=5,26,IF(Table156789[[#This Row],[Rank]]=6,25,IF(Table156789[[#This Row],[Rank]]=7,24,IF(Table156789[[#This Row],[Rank]]=8,23,IF(Table156789[[#This Row],[Rank]]=9,22,IF(Table156789[[#This Row],[Rank]]=10,21,IF(Table156789[[#This Row],[Rank]]=11,20,IF(Table156789[[#This Row],[Rank]]=12,19,IF(Table156789[[#This Row],[Rank]]=13,18,IF(Table156789[[#This Row],[Rank]]=14,17,IF(Table156789[[#This Row],[Rank]]=15,16,IF(Table156789[[#This Row],[Rank]]=16,15,IF(Table156789[[#This Row],[Rank]]=17,14,IF(Table156789[[#This Row],[Rank]]=18,13,IF(Table156789[[#This Row],[Rank]]=19,12,IF(Table156789[[#This Row],[Rank]]=20,11,IF(Table156789[[#This Row],[Rank]]=21,10,IF(Table156789[[#This Row],[Rank]]=22,9,IF(Table156789[[#This Row],[Rank]]=23,8,IF(Table156789[[#This Row],[Rank]]=24,7,IF(Table156789[[#This Row],[Rank]]=25,6,IF(Table156789[[#This Row],[Rank]]=26,5,IF(Table156789[[#This Row],[Rank]]=27,4,IF(Table156789[[#This Row],[Rank]]=28,3,IF(Table156789[[#This Row],[Rank]]=29,2,IF(Table156789[[#This Row],[Rank]]=30,1,0)))))))))))))))))))))))))))))))</f>
        <v/>
      </c>
      <c r="D57" s="49" t="str">
        <f>IF(Table156789[[#This Row],[Category]]="","",IF(Table156789[[#This Row],[Category]]="M",COUNTIF($I$2:$I57,"M"),IF(Table156789[[#This Row],[Category]]="F",COUNTIF($I$2:$I57,"F"),0)))</f>
        <v/>
      </c>
      <c r="E57" s="26"/>
      <c r="F57" s="48"/>
      <c r="G57" s="28"/>
      <c r="H57" s="28"/>
      <c r="I57" s="29"/>
      <c r="J57" s="63"/>
      <c r="K57" s="63"/>
      <c r="L57" s="63"/>
      <c r="M57" s="63"/>
    </row>
    <row r="58" spans="1:13" x14ac:dyDescent="0.3">
      <c r="A58" s="18">
        <f>Table156789[[#This Row],[Full Name]]</f>
        <v>0</v>
      </c>
      <c r="B58" s="22" t="str">
        <f>IF(Table156789[[#This Row],[Full Name]]="","",IF(IFERROR(IFERROR(VLOOKUP(Table156789[[#This Row],[Full Name]],'Mens League'!B:B,1,FALSE),VLOOKUP(Table156789[[#This Row],[Full Name]],'Women''s League'!B:B,1,FALSE)),"NEEDS ADDING")="NEEDS ADDING","NEEDS ADDING","OK"))</f>
        <v/>
      </c>
      <c r="C58" s="22" t="str">
        <f>IF(Table156789[[#This Row],[Position]]="","",IF(Table156789[[#This Row],[Rank]]=1,30,IF(Table156789[[#This Row],[Rank]]=2,29,IF(Table156789[[#This Row],[Rank]]=3,28,IF(Table156789[[#This Row],[Rank]]=4,27,IF(Table156789[[#This Row],[Rank]]=5,26,IF(Table156789[[#This Row],[Rank]]=6,25,IF(Table156789[[#This Row],[Rank]]=7,24,IF(Table156789[[#This Row],[Rank]]=8,23,IF(Table156789[[#This Row],[Rank]]=9,22,IF(Table156789[[#This Row],[Rank]]=10,21,IF(Table156789[[#This Row],[Rank]]=11,20,IF(Table156789[[#This Row],[Rank]]=12,19,IF(Table156789[[#This Row],[Rank]]=13,18,IF(Table156789[[#This Row],[Rank]]=14,17,IF(Table156789[[#This Row],[Rank]]=15,16,IF(Table156789[[#This Row],[Rank]]=16,15,IF(Table156789[[#This Row],[Rank]]=17,14,IF(Table156789[[#This Row],[Rank]]=18,13,IF(Table156789[[#This Row],[Rank]]=19,12,IF(Table156789[[#This Row],[Rank]]=20,11,IF(Table156789[[#This Row],[Rank]]=21,10,IF(Table156789[[#This Row],[Rank]]=22,9,IF(Table156789[[#This Row],[Rank]]=23,8,IF(Table156789[[#This Row],[Rank]]=24,7,IF(Table156789[[#This Row],[Rank]]=25,6,IF(Table156789[[#This Row],[Rank]]=26,5,IF(Table156789[[#This Row],[Rank]]=27,4,IF(Table156789[[#This Row],[Rank]]=28,3,IF(Table156789[[#This Row],[Rank]]=29,2,IF(Table156789[[#This Row],[Rank]]=30,1,0)))))))))))))))))))))))))))))))</f>
        <v/>
      </c>
      <c r="D58" s="49" t="str">
        <f>IF(Table156789[[#This Row],[Category]]="","",IF(Table156789[[#This Row],[Category]]="M",COUNTIF($I$2:$I58,"M"),IF(Table156789[[#This Row],[Category]]="F",COUNTIF($I$2:$I58,"F"),0)))</f>
        <v/>
      </c>
      <c r="E58" s="26"/>
      <c r="F58" s="48"/>
      <c r="G58" s="28"/>
      <c r="H58" s="28"/>
      <c r="I58" s="29"/>
      <c r="J58" s="63"/>
      <c r="K58" s="63"/>
      <c r="L58" s="63"/>
      <c r="M58" s="63"/>
    </row>
    <row r="59" spans="1:13" x14ac:dyDescent="0.3">
      <c r="A59" s="18">
        <f>Table156789[[#This Row],[Full Name]]</f>
        <v>0</v>
      </c>
      <c r="B59" s="22" t="str">
        <f>IF(Table156789[[#This Row],[Full Name]]="","",IF(IFERROR(IFERROR(VLOOKUP(Table156789[[#This Row],[Full Name]],'Mens League'!B:B,1,FALSE),VLOOKUP(Table156789[[#This Row],[Full Name]],'Women''s League'!B:B,1,FALSE)),"NEEDS ADDING")="NEEDS ADDING","NEEDS ADDING","OK"))</f>
        <v/>
      </c>
      <c r="C59" s="22" t="str">
        <f>IF(Table156789[[#This Row],[Position]]="","",IF(Table156789[[#This Row],[Rank]]=1,30,IF(Table156789[[#This Row],[Rank]]=2,29,IF(Table156789[[#This Row],[Rank]]=3,28,IF(Table156789[[#This Row],[Rank]]=4,27,IF(Table156789[[#This Row],[Rank]]=5,26,IF(Table156789[[#This Row],[Rank]]=6,25,IF(Table156789[[#This Row],[Rank]]=7,24,IF(Table156789[[#This Row],[Rank]]=8,23,IF(Table156789[[#This Row],[Rank]]=9,22,IF(Table156789[[#This Row],[Rank]]=10,21,IF(Table156789[[#This Row],[Rank]]=11,20,IF(Table156789[[#This Row],[Rank]]=12,19,IF(Table156789[[#This Row],[Rank]]=13,18,IF(Table156789[[#This Row],[Rank]]=14,17,IF(Table156789[[#This Row],[Rank]]=15,16,IF(Table156789[[#This Row],[Rank]]=16,15,IF(Table156789[[#This Row],[Rank]]=17,14,IF(Table156789[[#This Row],[Rank]]=18,13,IF(Table156789[[#This Row],[Rank]]=19,12,IF(Table156789[[#This Row],[Rank]]=20,11,IF(Table156789[[#This Row],[Rank]]=21,10,IF(Table156789[[#This Row],[Rank]]=22,9,IF(Table156789[[#This Row],[Rank]]=23,8,IF(Table156789[[#This Row],[Rank]]=24,7,IF(Table156789[[#This Row],[Rank]]=25,6,IF(Table156789[[#This Row],[Rank]]=26,5,IF(Table156789[[#This Row],[Rank]]=27,4,IF(Table156789[[#This Row],[Rank]]=28,3,IF(Table156789[[#This Row],[Rank]]=29,2,IF(Table156789[[#This Row],[Rank]]=30,1,0)))))))))))))))))))))))))))))))</f>
        <v/>
      </c>
      <c r="D59" s="49" t="str">
        <f>IF(Table156789[[#This Row],[Category]]="","",IF(Table156789[[#This Row],[Category]]="M",COUNTIF($I$2:$I59,"M"),IF(Table156789[[#This Row],[Category]]="F",COUNTIF($I$2:$I59,"F"),0)))</f>
        <v/>
      </c>
      <c r="E59" s="26"/>
      <c r="F59" s="48"/>
      <c r="G59" s="28"/>
      <c r="H59" s="28"/>
      <c r="I59" s="29"/>
      <c r="J59" s="63"/>
      <c r="K59" s="63"/>
      <c r="L59" s="63"/>
      <c r="M59" s="63"/>
    </row>
    <row r="60" spans="1:13" x14ac:dyDescent="0.3">
      <c r="A60" s="18">
        <f>Table156789[[#This Row],[Full Name]]</f>
        <v>0</v>
      </c>
      <c r="B60" s="22" t="str">
        <f>IF(Table156789[[#This Row],[Full Name]]="","",IF(IFERROR(IFERROR(VLOOKUP(Table156789[[#This Row],[Full Name]],'Mens League'!B:B,1,FALSE),VLOOKUP(Table156789[[#This Row],[Full Name]],'Women''s League'!B:B,1,FALSE)),"NEEDS ADDING")="NEEDS ADDING","NEEDS ADDING","OK"))</f>
        <v/>
      </c>
      <c r="C60" s="22" t="str">
        <f>IF(Table156789[[#This Row],[Position]]="","",IF(Table156789[[#This Row],[Rank]]=1,30,IF(Table156789[[#This Row],[Rank]]=2,29,IF(Table156789[[#This Row],[Rank]]=3,28,IF(Table156789[[#This Row],[Rank]]=4,27,IF(Table156789[[#This Row],[Rank]]=5,26,IF(Table156789[[#This Row],[Rank]]=6,25,IF(Table156789[[#This Row],[Rank]]=7,24,IF(Table156789[[#This Row],[Rank]]=8,23,IF(Table156789[[#This Row],[Rank]]=9,22,IF(Table156789[[#This Row],[Rank]]=10,21,IF(Table156789[[#This Row],[Rank]]=11,20,IF(Table156789[[#This Row],[Rank]]=12,19,IF(Table156789[[#This Row],[Rank]]=13,18,IF(Table156789[[#This Row],[Rank]]=14,17,IF(Table156789[[#This Row],[Rank]]=15,16,IF(Table156789[[#This Row],[Rank]]=16,15,IF(Table156789[[#This Row],[Rank]]=17,14,IF(Table156789[[#This Row],[Rank]]=18,13,IF(Table156789[[#This Row],[Rank]]=19,12,IF(Table156789[[#This Row],[Rank]]=20,11,IF(Table156789[[#This Row],[Rank]]=21,10,IF(Table156789[[#This Row],[Rank]]=22,9,IF(Table156789[[#This Row],[Rank]]=23,8,IF(Table156789[[#This Row],[Rank]]=24,7,IF(Table156789[[#This Row],[Rank]]=25,6,IF(Table156789[[#This Row],[Rank]]=26,5,IF(Table156789[[#This Row],[Rank]]=27,4,IF(Table156789[[#This Row],[Rank]]=28,3,IF(Table156789[[#This Row],[Rank]]=29,2,IF(Table156789[[#This Row],[Rank]]=30,1,0)))))))))))))))))))))))))))))))</f>
        <v/>
      </c>
      <c r="D60" s="49" t="str">
        <f>IF(Table156789[[#This Row],[Category]]="","",IF(Table156789[[#This Row],[Category]]="M",COUNTIF($I$2:$I60,"M"),IF(Table156789[[#This Row],[Category]]="F",COUNTIF($I$2:$I60,"F"),0)))</f>
        <v/>
      </c>
      <c r="E60" s="26"/>
      <c r="F60" s="48"/>
      <c r="G60" s="28"/>
      <c r="H60" s="28"/>
      <c r="I60" s="29"/>
      <c r="J60" s="63"/>
      <c r="K60" s="63"/>
      <c r="L60" s="63"/>
      <c r="M60" s="63"/>
    </row>
    <row r="61" spans="1:13" x14ac:dyDescent="0.3">
      <c r="A61" s="18">
        <f>Table156789[[#This Row],[Full Name]]</f>
        <v>0</v>
      </c>
      <c r="B61" s="22" t="str">
        <f>IF(Table156789[[#This Row],[Full Name]]="","",IF(IFERROR(IFERROR(VLOOKUP(Table156789[[#This Row],[Full Name]],'Mens League'!B:B,1,FALSE),VLOOKUP(Table156789[[#This Row],[Full Name]],'Women''s League'!B:B,1,FALSE)),"NEEDS ADDING")="NEEDS ADDING","NEEDS ADDING","OK"))</f>
        <v/>
      </c>
      <c r="C61" s="22" t="str">
        <f>IF(Table156789[[#This Row],[Position]]="","",IF(Table156789[[#This Row],[Rank]]=1,30,IF(Table156789[[#This Row],[Rank]]=2,29,IF(Table156789[[#This Row],[Rank]]=3,28,IF(Table156789[[#This Row],[Rank]]=4,27,IF(Table156789[[#This Row],[Rank]]=5,26,IF(Table156789[[#This Row],[Rank]]=6,25,IF(Table156789[[#This Row],[Rank]]=7,24,IF(Table156789[[#This Row],[Rank]]=8,23,IF(Table156789[[#This Row],[Rank]]=9,22,IF(Table156789[[#This Row],[Rank]]=10,21,IF(Table156789[[#This Row],[Rank]]=11,20,IF(Table156789[[#This Row],[Rank]]=12,19,IF(Table156789[[#This Row],[Rank]]=13,18,IF(Table156789[[#This Row],[Rank]]=14,17,IF(Table156789[[#This Row],[Rank]]=15,16,IF(Table156789[[#This Row],[Rank]]=16,15,IF(Table156789[[#This Row],[Rank]]=17,14,IF(Table156789[[#This Row],[Rank]]=18,13,IF(Table156789[[#This Row],[Rank]]=19,12,IF(Table156789[[#This Row],[Rank]]=20,11,IF(Table156789[[#This Row],[Rank]]=21,10,IF(Table156789[[#This Row],[Rank]]=22,9,IF(Table156789[[#This Row],[Rank]]=23,8,IF(Table156789[[#This Row],[Rank]]=24,7,IF(Table156789[[#This Row],[Rank]]=25,6,IF(Table156789[[#This Row],[Rank]]=26,5,IF(Table156789[[#This Row],[Rank]]=27,4,IF(Table156789[[#This Row],[Rank]]=28,3,IF(Table156789[[#This Row],[Rank]]=29,2,IF(Table156789[[#This Row],[Rank]]=30,1,0)))))))))))))))))))))))))))))))</f>
        <v/>
      </c>
      <c r="D61" s="49" t="str">
        <f>IF(Table156789[[#This Row],[Category]]="","",IF(Table156789[[#This Row],[Category]]="M",COUNTIF($I$2:$I61,"M"),IF(Table156789[[#This Row],[Category]]="F",COUNTIF($I$2:$I61,"F"),0)))</f>
        <v/>
      </c>
      <c r="E61" s="26"/>
      <c r="F61" s="48"/>
      <c r="G61" s="28"/>
      <c r="H61" s="28"/>
      <c r="I61" s="29"/>
      <c r="J61" s="63"/>
      <c r="K61" s="63"/>
      <c r="L61" s="63"/>
      <c r="M61" s="63"/>
    </row>
    <row r="62" spans="1:13" x14ac:dyDescent="0.3">
      <c r="A62" s="18">
        <f>Table156789[[#This Row],[Full Name]]</f>
        <v>0</v>
      </c>
      <c r="B62" s="22" t="str">
        <f>IF(Table156789[[#This Row],[Full Name]]="","",IF(IFERROR(IFERROR(VLOOKUP(Table156789[[#This Row],[Full Name]],'Mens League'!B:B,1,FALSE),VLOOKUP(Table156789[[#This Row],[Full Name]],'Women''s League'!B:B,1,FALSE)),"NEEDS ADDING")="NEEDS ADDING","NEEDS ADDING","OK"))</f>
        <v/>
      </c>
      <c r="C62" s="22" t="str">
        <f>IF(Table156789[[#This Row],[Position]]="","",IF(Table156789[[#This Row],[Rank]]=1,30,IF(Table156789[[#This Row],[Rank]]=2,29,IF(Table156789[[#This Row],[Rank]]=3,28,IF(Table156789[[#This Row],[Rank]]=4,27,IF(Table156789[[#This Row],[Rank]]=5,26,IF(Table156789[[#This Row],[Rank]]=6,25,IF(Table156789[[#This Row],[Rank]]=7,24,IF(Table156789[[#This Row],[Rank]]=8,23,IF(Table156789[[#This Row],[Rank]]=9,22,IF(Table156789[[#This Row],[Rank]]=10,21,IF(Table156789[[#This Row],[Rank]]=11,20,IF(Table156789[[#This Row],[Rank]]=12,19,IF(Table156789[[#This Row],[Rank]]=13,18,IF(Table156789[[#This Row],[Rank]]=14,17,IF(Table156789[[#This Row],[Rank]]=15,16,IF(Table156789[[#This Row],[Rank]]=16,15,IF(Table156789[[#This Row],[Rank]]=17,14,IF(Table156789[[#This Row],[Rank]]=18,13,IF(Table156789[[#This Row],[Rank]]=19,12,IF(Table156789[[#This Row],[Rank]]=20,11,IF(Table156789[[#This Row],[Rank]]=21,10,IF(Table156789[[#This Row],[Rank]]=22,9,IF(Table156789[[#This Row],[Rank]]=23,8,IF(Table156789[[#This Row],[Rank]]=24,7,IF(Table156789[[#This Row],[Rank]]=25,6,IF(Table156789[[#This Row],[Rank]]=26,5,IF(Table156789[[#This Row],[Rank]]=27,4,IF(Table156789[[#This Row],[Rank]]=28,3,IF(Table156789[[#This Row],[Rank]]=29,2,IF(Table156789[[#This Row],[Rank]]=30,1,0)))))))))))))))))))))))))))))))</f>
        <v/>
      </c>
      <c r="D62" s="49" t="str">
        <f>IF(Table156789[[#This Row],[Category]]="","",IF(Table156789[[#This Row],[Category]]="M",COUNTIF($I$2:$I62,"M"),IF(Table156789[[#This Row],[Category]]="F",COUNTIF($I$2:$I62,"F"),0)))</f>
        <v/>
      </c>
      <c r="E62" s="26"/>
      <c r="F62" s="48"/>
      <c r="G62" s="28"/>
      <c r="H62" s="28"/>
      <c r="I62" s="29"/>
      <c r="J62" s="63"/>
      <c r="K62" s="63"/>
      <c r="L62" s="63"/>
      <c r="M62" s="63"/>
    </row>
    <row r="63" spans="1:13" x14ac:dyDescent="0.3">
      <c r="A63" s="18">
        <f>Table156789[[#This Row],[Full Name]]</f>
        <v>0</v>
      </c>
      <c r="B63" s="22" t="str">
        <f>IF(Table156789[[#This Row],[Full Name]]="","",IF(IFERROR(IFERROR(VLOOKUP(Table156789[[#This Row],[Full Name]],'Mens League'!B:B,1,FALSE),VLOOKUP(Table156789[[#This Row],[Full Name]],'Women''s League'!B:B,1,FALSE)),"NEEDS ADDING")="NEEDS ADDING","NEEDS ADDING","OK"))</f>
        <v/>
      </c>
      <c r="C63" s="22" t="str">
        <f>IF(Table156789[[#This Row],[Position]]="","",IF(Table156789[[#This Row],[Rank]]=1,30,IF(Table156789[[#This Row],[Rank]]=2,29,IF(Table156789[[#This Row],[Rank]]=3,28,IF(Table156789[[#This Row],[Rank]]=4,27,IF(Table156789[[#This Row],[Rank]]=5,26,IF(Table156789[[#This Row],[Rank]]=6,25,IF(Table156789[[#This Row],[Rank]]=7,24,IF(Table156789[[#This Row],[Rank]]=8,23,IF(Table156789[[#This Row],[Rank]]=9,22,IF(Table156789[[#This Row],[Rank]]=10,21,IF(Table156789[[#This Row],[Rank]]=11,20,IF(Table156789[[#This Row],[Rank]]=12,19,IF(Table156789[[#This Row],[Rank]]=13,18,IF(Table156789[[#This Row],[Rank]]=14,17,IF(Table156789[[#This Row],[Rank]]=15,16,IF(Table156789[[#This Row],[Rank]]=16,15,IF(Table156789[[#This Row],[Rank]]=17,14,IF(Table156789[[#This Row],[Rank]]=18,13,IF(Table156789[[#This Row],[Rank]]=19,12,IF(Table156789[[#This Row],[Rank]]=20,11,IF(Table156789[[#This Row],[Rank]]=21,10,IF(Table156789[[#This Row],[Rank]]=22,9,IF(Table156789[[#This Row],[Rank]]=23,8,IF(Table156789[[#This Row],[Rank]]=24,7,IF(Table156789[[#This Row],[Rank]]=25,6,IF(Table156789[[#This Row],[Rank]]=26,5,IF(Table156789[[#This Row],[Rank]]=27,4,IF(Table156789[[#This Row],[Rank]]=28,3,IF(Table156789[[#This Row],[Rank]]=29,2,IF(Table156789[[#This Row],[Rank]]=30,1,0)))))))))))))))))))))))))))))))</f>
        <v/>
      </c>
      <c r="D63" s="49" t="str">
        <f>IF(Table156789[[#This Row],[Category]]="","",IF(Table156789[[#This Row],[Category]]="M",COUNTIF($I$2:$I63,"M"),IF(Table156789[[#This Row],[Category]]="F",COUNTIF($I$2:$I63,"F"),0)))</f>
        <v/>
      </c>
      <c r="E63" s="26"/>
      <c r="F63" s="48"/>
      <c r="G63" s="28"/>
      <c r="H63" s="28"/>
      <c r="I63" s="29"/>
      <c r="J63" s="63"/>
      <c r="K63" s="63"/>
      <c r="L63" s="63"/>
      <c r="M63" s="63"/>
    </row>
  </sheetData>
  <phoneticPr fontId="5" type="noConversion"/>
  <conditionalFormatting sqref="B2:B63">
    <cfRule type="containsText" dxfId="31" priority="1" operator="containsText" text="OK">
      <formula>NOT(ISERROR(SEARCH("OK",B2)))</formula>
    </cfRule>
    <cfRule type="containsText" dxfId="30" priority="2" operator="containsText" text="NEEDS ADDING">
      <formula>NOT(ISERROR(SEARCH("NEEDS ADDING",B2)))</formula>
    </cfRule>
  </conditionalFormatting>
  <pageMargins left="0.7" right="0.7" top="0.75" bottom="0.75" header="0.3" footer="0.3"/>
  <pageSetup paperSize="9" orientation="portrait" horizontalDpi="4294967293" verticalDpi="0" r:id="rId1"/>
  <tableParts count="1">
    <tablePart r:id="rId2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D38FB1-2DFA-4460-8AB1-C9DF21F07E7E}">
  <sheetPr>
    <tabColor rgb="FF00B0F0"/>
  </sheetPr>
  <dimension ref="A1:N47"/>
  <sheetViews>
    <sheetView topLeftCell="B1" workbookViewId="0">
      <selection activeCell="E2" sqref="E2:N18"/>
    </sheetView>
  </sheetViews>
  <sheetFormatPr defaultRowHeight="14.4" x14ac:dyDescent="0.3"/>
  <cols>
    <col min="1" max="1" width="23.33203125" hidden="1" customWidth="1"/>
    <col min="2" max="2" width="23.33203125" customWidth="1"/>
    <col min="3" max="4" width="13.6640625" customWidth="1"/>
    <col min="5" max="5" width="16" bestFit="1" customWidth="1"/>
    <col min="6" max="6" width="12.109375" style="13" bestFit="1" customWidth="1"/>
    <col min="7" max="7" width="12" bestFit="1" customWidth="1"/>
    <col min="8" max="8" width="23.33203125" bestFit="1" customWidth="1"/>
    <col min="9" max="9" width="17.33203125" bestFit="1" customWidth="1"/>
  </cols>
  <sheetData>
    <row r="1" spans="1:14" ht="33.6" x14ac:dyDescent="0.3">
      <c r="A1" s="14" t="s">
        <v>17</v>
      </c>
      <c r="B1" s="14" t="s">
        <v>84</v>
      </c>
      <c r="C1" s="14" t="s">
        <v>22</v>
      </c>
      <c r="D1" s="14" t="s">
        <v>83</v>
      </c>
      <c r="E1" s="15" t="s">
        <v>18</v>
      </c>
      <c r="F1" s="16" t="s">
        <v>24</v>
      </c>
      <c r="G1" s="15" t="s">
        <v>23</v>
      </c>
      <c r="H1" s="15" t="s">
        <v>0</v>
      </c>
      <c r="I1" s="17" t="s">
        <v>25</v>
      </c>
      <c r="J1" s="64" t="s">
        <v>161</v>
      </c>
      <c r="K1" s="64" t="s">
        <v>162</v>
      </c>
      <c r="L1" s="64" t="s">
        <v>163</v>
      </c>
      <c r="M1" s="64" t="s">
        <v>164</v>
      </c>
      <c r="N1" s="64" t="s">
        <v>166</v>
      </c>
    </row>
    <row r="2" spans="1:14" x14ac:dyDescent="0.3">
      <c r="A2" s="18">
        <f>Table1567891011[[#This Row],[Full Name]]</f>
        <v>0</v>
      </c>
      <c r="B2" s="20" t="str">
        <f>IF(Table1567891011[[#This Row],[Full Name]]="","",IF(IFERROR(IFERROR(VLOOKUP(Table1567891011[[#This Row],[Full Name]],'Mens League'!B:B,1,FALSE),VLOOKUP(Table1567891011[[#This Row],[Full Name]],'Women''s League'!B:B,1,FALSE)),"NEEDS ADDING")="NEEDS ADDING","NEEDS ADDING","OK"))</f>
        <v/>
      </c>
      <c r="C2" s="20" t="str">
        <f>IF(Table1567891011[[#This Row],[Position]]="","",IF(Table1567891011[[#This Row],[Rank]]=1,30,IF(Table1567891011[[#This Row],[Rank]]=2,29,IF(Table1567891011[[#This Row],[Rank]]=3,28,IF(Table1567891011[[#This Row],[Rank]]=4,27,IF(Table1567891011[[#This Row],[Rank]]=5,26,IF(Table1567891011[[#This Row],[Rank]]=6,25,IF(Table1567891011[[#This Row],[Rank]]=7,24,IF(Table1567891011[[#This Row],[Rank]]=8,23,IF(Table1567891011[[#This Row],[Rank]]=9,22,IF(Table1567891011[[#This Row],[Rank]]=10,21,IF(Table1567891011[[#This Row],[Rank]]=11,20,IF(Table1567891011[[#This Row],[Rank]]=12,19,IF(Table1567891011[[#This Row],[Rank]]=13,18,IF(Table1567891011[[#This Row],[Rank]]=14,17,IF(Table1567891011[[#This Row],[Rank]]=15,16,IF(Table1567891011[[#This Row],[Rank]]=16,15,IF(Table1567891011[[#This Row],[Rank]]=17,14,IF(Table1567891011[[#This Row],[Rank]]=18,13,IF(Table1567891011[[#This Row],[Rank]]=19,12,IF(Table1567891011[[#This Row],[Rank]]=20,11,IF(Table1567891011[[#This Row],[Rank]]=21,10,IF(Table1567891011[[#This Row],[Rank]]=22,9,IF(Table1567891011[[#This Row],[Rank]]=23,8,IF(Table1567891011[[#This Row],[Rank]]=24,7,IF(Table1567891011[[#This Row],[Rank]]=25,6,IF(Table1567891011[[#This Row],[Rank]]=26,5,IF(Table1567891011[[#This Row],[Rank]]=27,4,IF(Table1567891011[[#This Row],[Rank]]=28,3,IF(Table1567891011[[#This Row],[Rank]]=29,2,IF(Table1567891011[[#This Row],[Rank]]=30,1,0)))))))))))))))))))))))))))))))</f>
        <v/>
      </c>
      <c r="D2" s="4" t="str">
        <f>IF(Table1567891011[[#This Row],[Category]]="","",IF(Table1567891011[[#This Row],[Category]]="M",COUNTIF($I$2:$I2,"M"),IF(Table1567891011[[#This Row],[Category]]="F",COUNTIF($I$2:$I2,"F"),0)))</f>
        <v/>
      </c>
      <c r="E2" s="26"/>
      <c r="F2" s="27"/>
      <c r="G2" s="28"/>
      <c r="H2" s="28"/>
      <c r="I2" s="29"/>
      <c r="J2" s="63"/>
      <c r="K2" s="63"/>
      <c r="L2" s="63"/>
      <c r="M2" s="63"/>
      <c r="N2" s="63"/>
    </row>
    <row r="3" spans="1:14" x14ac:dyDescent="0.3">
      <c r="A3" s="18">
        <f>Table1567891011[[#This Row],[Full Name]]</f>
        <v>0</v>
      </c>
      <c r="B3" s="20" t="str">
        <f>IF(Table1567891011[[#This Row],[Full Name]]="","",IF(IFERROR(IFERROR(VLOOKUP(Table1567891011[[#This Row],[Full Name]],'Mens League'!B:B,1,FALSE),VLOOKUP(Table1567891011[[#This Row],[Full Name]],'Women''s League'!B:B,1,FALSE)),"NEEDS ADDING")="NEEDS ADDING","NEEDS ADDING","OK"))</f>
        <v/>
      </c>
      <c r="C3" s="20" t="str">
        <f>IF(Table1567891011[[#This Row],[Position]]="","",IF(Table1567891011[[#This Row],[Rank]]=1,30,IF(Table1567891011[[#This Row],[Rank]]=2,29,IF(Table1567891011[[#This Row],[Rank]]=3,28,IF(Table1567891011[[#This Row],[Rank]]=4,27,IF(Table1567891011[[#This Row],[Rank]]=5,26,IF(Table1567891011[[#This Row],[Rank]]=6,25,IF(Table1567891011[[#This Row],[Rank]]=7,24,IF(Table1567891011[[#This Row],[Rank]]=8,23,IF(Table1567891011[[#This Row],[Rank]]=9,22,IF(Table1567891011[[#This Row],[Rank]]=10,21,IF(Table1567891011[[#This Row],[Rank]]=11,20,IF(Table1567891011[[#This Row],[Rank]]=12,19,IF(Table1567891011[[#This Row],[Rank]]=13,18,IF(Table1567891011[[#This Row],[Rank]]=14,17,IF(Table1567891011[[#This Row],[Rank]]=15,16,IF(Table1567891011[[#This Row],[Rank]]=16,15,IF(Table1567891011[[#This Row],[Rank]]=17,14,IF(Table1567891011[[#This Row],[Rank]]=18,13,IF(Table1567891011[[#This Row],[Rank]]=19,12,IF(Table1567891011[[#This Row],[Rank]]=20,11,IF(Table1567891011[[#This Row],[Rank]]=21,10,IF(Table1567891011[[#This Row],[Rank]]=22,9,IF(Table1567891011[[#This Row],[Rank]]=23,8,IF(Table1567891011[[#This Row],[Rank]]=24,7,IF(Table1567891011[[#This Row],[Rank]]=25,6,IF(Table1567891011[[#This Row],[Rank]]=26,5,IF(Table1567891011[[#This Row],[Rank]]=27,4,IF(Table1567891011[[#This Row],[Rank]]=28,3,IF(Table1567891011[[#This Row],[Rank]]=29,2,IF(Table1567891011[[#This Row],[Rank]]=30,1,0)))))))))))))))))))))))))))))))</f>
        <v/>
      </c>
      <c r="D3" s="4" t="str">
        <f>IF(Table1567891011[[#This Row],[Category]]="","",IF(Table1567891011[[#This Row],[Category]]="M",COUNTIF($I$2:$I3,"M"),IF(Table1567891011[[#This Row],[Category]]="F",COUNTIF($I$2:$I3,"F"),0)))</f>
        <v/>
      </c>
      <c r="E3" s="26"/>
      <c r="F3" s="27"/>
      <c r="G3" s="28"/>
      <c r="H3" s="28"/>
      <c r="I3" s="29"/>
      <c r="J3" s="63"/>
      <c r="K3" s="63"/>
      <c r="L3" s="63"/>
      <c r="M3" s="63"/>
      <c r="N3" s="63"/>
    </row>
    <row r="4" spans="1:14" x14ac:dyDescent="0.3">
      <c r="A4" s="18">
        <f>Table1567891011[[#This Row],[Full Name]]</f>
        <v>0</v>
      </c>
      <c r="B4" s="20" t="str">
        <f>IF(Table1567891011[[#This Row],[Full Name]]="","",IF(IFERROR(IFERROR(VLOOKUP(Table1567891011[[#This Row],[Full Name]],'Mens League'!B:B,1,FALSE),VLOOKUP(Table1567891011[[#This Row],[Full Name]],'Women''s League'!B:B,1,FALSE)),"NEEDS ADDING")="NEEDS ADDING","NEEDS ADDING","OK"))</f>
        <v/>
      </c>
      <c r="C4" s="20" t="str">
        <f>IF(Table1567891011[[#This Row],[Position]]="","",IF(Table1567891011[[#This Row],[Rank]]=1,30,IF(Table1567891011[[#This Row],[Rank]]=2,29,IF(Table1567891011[[#This Row],[Rank]]=3,28,IF(Table1567891011[[#This Row],[Rank]]=4,27,IF(Table1567891011[[#This Row],[Rank]]=5,26,IF(Table1567891011[[#This Row],[Rank]]=6,25,IF(Table1567891011[[#This Row],[Rank]]=7,24,IF(Table1567891011[[#This Row],[Rank]]=8,23,IF(Table1567891011[[#This Row],[Rank]]=9,22,IF(Table1567891011[[#This Row],[Rank]]=10,21,IF(Table1567891011[[#This Row],[Rank]]=11,20,IF(Table1567891011[[#This Row],[Rank]]=12,19,IF(Table1567891011[[#This Row],[Rank]]=13,18,IF(Table1567891011[[#This Row],[Rank]]=14,17,IF(Table1567891011[[#This Row],[Rank]]=15,16,IF(Table1567891011[[#This Row],[Rank]]=16,15,IF(Table1567891011[[#This Row],[Rank]]=17,14,IF(Table1567891011[[#This Row],[Rank]]=18,13,IF(Table1567891011[[#This Row],[Rank]]=19,12,IF(Table1567891011[[#This Row],[Rank]]=20,11,IF(Table1567891011[[#This Row],[Rank]]=21,10,IF(Table1567891011[[#This Row],[Rank]]=22,9,IF(Table1567891011[[#This Row],[Rank]]=23,8,IF(Table1567891011[[#This Row],[Rank]]=24,7,IF(Table1567891011[[#This Row],[Rank]]=25,6,IF(Table1567891011[[#This Row],[Rank]]=26,5,IF(Table1567891011[[#This Row],[Rank]]=27,4,IF(Table1567891011[[#This Row],[Rank]]=28,3,IF(Table1567891011[[#This Row],[Rank]]=29,2,IF(Table1567891011[[#This Row],[Rank]]=30,1,0)))))))))))))))))))))))))))))))</f>
        <v/>
      </c>
      <c r="D4" s="4" t="str">
        <f>IF(Table1567891011[[#This Row],[Category]]="","",IF(Table1567891011[[#This Row],[Category]]="M",COUNTIF($I$2:$I4,"M"),IF(Table1567891011[[#This Row],[Category]]="F",COUNTIF($I$2:$I4,"F"),0)))</f>
        <v/>
      </c>
      <c r="E4" s="26"/>
      <c r="F4" s="27"/>
      <c r="G4" s="28"/>
      <c r="H4" s="28"/>
      <c r="I4" s="29"/>
      <c r="J4" s="63"/>
      <c r="K4" s="63"/>
      <c r="L4" s="63"/>
      <c r="M4" s="63"/>
      <c r="N4" s="63"/>
    </row>
    <row r="5" spans="1:14" x14ac:dyDescent="0.3">
      <c r="A5" s="18">
        <f>Table1567891011[[#This Row],[Full Name]]</f>
        <v>0</v>
      </c>
      <c r="B5" s="20" t="str">
        <f>IF(Table1567891011[[#This Row],[Full Name]]="","",IF(IFERROR(IFERROR(VLOOKUP(Table1567891011[[#This Row],[Full Name]],'Mens League'!B:B,1,FALSE),VLOOKUP(Table1567891011[[#This Row],[Full Name]],'Women''s League'!B:B,1,FALSE)),"NEEDS ADDING")="NEEDS ADDING","NEEDS ADDING","OK"))</f>
        <v/>
      </c>
      <c r="C5" s="20" t="str">
        <f>IF(Table1567891011[[#This Row],[Position]]="","",IF(Table1567891011[[#This Row],[Rank]]=1,30,IF(Table1567891011[[#This Row],[Rank]]=2,29,IF(Table1567891011[[#This Row],[Rank]]=3,28,IF(Table1567891011[[#This Row],[Rank]]=4,27,IF(Table1567891011[[#This Row],[Rank]]=5,26,IF(Table1567891011[[#This Row],[Rank]]=6,25,IF(Table1567891011[[#This Row],[Rank]]=7,24,IF(Table1567891011[[#This Row],[Rank]]=8,23,IF(Table1567891011[[#This Row],[Rank]]=9,22,IF(Table1567891011[[#This Row],[Rank]]=10,21,IF(Table1567891011[[#This Row],[Rank]]=11,20,IF(Table1567891011[[#This Row],[Rank]]=12,19,IF(Table1567891011[[#This Row],[Rank]]=13,18,IF(Table1567891011[[#This Row],[Rank]]=14,17,IF(Table1567891011[[#This Row],[Rank]]=15,16,IF(Table1567891011[[#This Row],[Rank]]=16,15,IF(Table1567891011[[#This Row],[Rank]]=17,14,IF(Table1567891011[[#This Row],[Rank]]=18,13,IF(Table1567891011[[#This Row],[Rank]]=19,12,IF(Table1567891011[[#This Row],[Rank]]=20,11,IF(Table1567891011[[#This Row],[Rank]]=21,10,IF(Table1567891011[[#This Row],[Rank]]=22,9,IF(Table1567891011[[#This Row],[Rank]]=23,8,IF(Table1567891011[[#This Row],[Rank]]=24,7,IF(Table1567891011[[#This Row],[Rank]]=25,6,IF(Table1567891011[[#This Row],[Rank]]=26,5,IF(Table1567891011[[#This Row],[Rank]]=27,4,IF(Table1567891011[[#This Row],[Rank]]=28,3,IF(Table1567891011[[#This Row],[Rank]]=29,2,IF(Table1567891011[[#This Row],[Rank]]=30,1,0)))))))))))))))))))))))))))))))</f>
        <v/>
      </c>
      <c r="D5" s="4" t="str">
        <f>IF(Table1567891011[[#This Row],[Category]]="","",IF(Table1567891011[[#This Row],[Category]]="M",COUNTIF($I$2:$I5,"M"),IF(Table1567891011[[#This Row],[Category]]="F",COUNTIF($I$2:$I5,"F"),0)))</f>
        <v/>
      </c>
      <c r="E5" s="26"/>
      <c r="F5" s="27"/>
      <c r="G5" s="28"/>
      <c r="H5" s="28"/>
      <c r="I5" s="29"/>
      <c r="J5" s="63"/>
      <c r="K5" s="63"/>
      <c r="L5" s="63"/>
      <c r="M5" s="63"/>
      <c r="N5" s="63"/>
    </row>
    <row r="6" spans="1:14" x14ac:dyDescent="0.3">
      <c r="A6" s="18">
        <f>Table1567891011[[#This Row],[Full Name]]</f>
        <v>0</v>
      </c>
      <c r="B6" s="20" t="str">
        <f>IF(Table1567891011[[#This Row],[Full Name]]="","",IF(IFERROR(IFERROR(VLOOKUP(Table1567891011[[#This Row],[Full Name]],'Mens League'!B:B,1,FALSE),VLOOKUP(Table1567891011[[#This Row],[Full Name]],'Women''s League'!B:B,1,FALSE)),"NEEDS ADDING")="NEEDS ADDING","NEEDS ADDING","OK"))</f>
        <v/>
      </c>
      <c r="C6" s="20" t="str">
        <f>IF(Table1567891011[[#This Row],[Position]]="","",IF(Table1567891011[[#This Row],[Rank]]=1,30,IF(Table1567891011[[#This Row],[Rank]]=2,29,IF(Table1567891011[[#This Row],[Rank]]=3,28,IF(Table1567891011[[#This Row],[Rank]]=4,27,IF(Table1567891011[[#This Row],[Rank]]=5,26,IF(Table1567891011[[#This Row],[Rank]]=6,25,IF(Table1567891011[[#This Row],[Rank]]=7,24,IF(Table1567891011[[#This Row],[Rank]]=8,23,IF(Table1567891011[[#This Row],[Rank]]=9,22,IF(Table1567891011[[#This Row],[Rank]]=10,21,IF(Table1567891011[[#This Row],[Rank]]=11,20,IF(Table1567891011[[#This Row],[Rank]]=12,19,IF(Table1567891011[[#This Row],[Rank]]=13,18,IF(Table1567891011[[#This Row],[Rank]]=14,17,IF(Table1567891011[[#This Row],[Rank]]=15,16,IF(Table1567891011[[#This Row],[Rank]]=16,15,IF(Table1567891011[[#This Row],[Rank]]=17,14,IF(Table1567891011[[#This Row],[Rank]]=18,13,IF(Table1567891011[[#This Row],[Rank]]=19,12,IF(Table1567891011[[#This Row],[Rank]]=20,11,IF(Table1567891011[[#This Row],[Rank]]=21,10,IF(Table1567891011[[#This Row],[Rank]]=22,9,IF(Table1567891011[[#This Row],[Rank]]=23,8,IF(Table1567891011[[#This Row],[Rank]]=24,7,IF(Table1567891011[[#This Row],[Rank]]=25,6,IF(Table1567891011[[#This Row],[Rank]]=26,5,IF(Table1567891011[[#This Row],[Rank]]=27,4,IF(Table1567891011[[#This Row],[Rank]]=28,3,IF(Table1567891011[[#This Row],[Rank]]=29,2,IF(Table1567891011[[#This Row],[Rank]]=30,1,0)))))))))))))))))))))))))))))))</f>
        <v/>
      </c>
      <c r="D6" s="4" t="str">
        <f>IF(Table1567891011[[#This Row],[Category]]="","",IF(Table1567891011[[#This Row],[Category]]="M",COUNTIF($I$2:$I6,"M"),IF(Table1567891011[[#This Row],[Category]]="F",COUNTIF($I$2:$I6,"F"),0)))</f>
        <v/>
      </c>
      <c r="E6" s="26"/>
      <c r="F6" s="27"/>
      <c r="G6" s="28"/>
      <c r="H6" s="28"/>
      <c r="I6" s="29"/>
      <c r="J6" s="63"/>
      <c r="K6" s="63"/>
      <c r="L6" s="63"/>
      <c r="M6" s="63"/>
      <c r="N6" s="63"/>
    </row>
    <row r="7" spans="1:14" x14ac:dyDescent="0.3">
      <c r="A7" s="18">
        <f>Table1567891011[[#This Row],[Full Name]]</f>
        <v>0</v>
      </c>
      <c r="B7" s="20" t="str">
        <f>IF(Table1567891011[[#This Row],[Full Name]]="","",IF(IFERROR(IFERROR(VLOOKUP(Table1567891011[[#This Row],[Full Name]],'Mens League'!B:B,1,FALSE),VLOOKUP(Table1567891011[[#This Row],[Full Name]],'Women''s League'!B:B,1,FALSE)),"NEEDS ADDING")="NEEDS ADDING","NEEDS ADDING","OK"))</f>
        <v/>
      </c>
      <c r="C7" s="20" t="str">
        <f>IF(Table1567891011[[#This Row],[Position]]="","",IF(Table1567891011[[#This Row],[Rank]]=1,30,IF(Table1567891011[[#This Row],[Rank]]=2,29,IF(Table1567891011[[#This Row],[Rank]]=3,28,IF(Table1567891011[[#This Row],[Rank]]=4,27,IF(Table1567891011[[#This Row],[Rank]]=5,26,IF(Table1567891011[[#This Row],[Rank]]=6,25,IF(Table1567891011[[#This Row],[Rank]]=7,24,IF(Table1567891011[[#This Row],[Rank]]=8,23,IF(Table1567891011[[#This Row],[Rank]]=9,22,IF(Table1567891011[[#This Row],[Rank]]=10,21,IF(Table1567891011[[#This Row],[Rank]]=11,20,IF(Table1567891011[[#This Row],[Rank]]=12,19,IF(Table1567891011[[#This Row],[Rank]]=13,18,IF(Table1567891011[[#This Row],[Rank]]=14,17,IF(Table1567891011[[#This Row],[Rank]]=15,16,IF(Table1567891011[[#This Row],[Rank]]=16,15,IF(Table1567891011[[#This Row],[Rank]]=17,14,IF(Table1567891011[[#This Row],[Rank]]=18,13,IF(Table1567891011[[#This Row],[Rank]]=19,12,IF(Table1567891011[[#This Row],[Rank]]=20,11,IF(Table1567891011[[#This Row],[Rank]]=21,10,IF(Table1567891011[[#This Row],[Rank]]=22,9,IF(Table1567891011[[#This Row],[Rank]]=23,8,IF(Table1567891011[[#This Row],[Rank]]=24,7,IF(Table1567891011[[#This Row],[Rank]]=25,6,IF(Table1567891011[[#This Row],[Rank]]=26,5,IF(Table1567891011[[#This Row],[Rank]]=27,4,IF(Table1567891011[[#This Row],[Rank]]=28,3,IF(Table1567891011[[#This Row],[Rank]]=29,2,IF(Table1567891011[[#This Row],[Rank]]=30,1,0)))))))))))))))))))))))))))))))</f>
        <v/>
      </c>
      <c r="D7" s="4" t="str">
        <f>IF(Table1567891011[[#This Row],[Category]]="","",IF(Table1567891011[[#This Row],[Category]]="M",COUNTIF($I$2:$I7,"M"),IF(Table1567891011[[#This Row],[Category]]="F",COUNTIF($I$2:$I7,"F"),0)))</f>
        <v/>
      </c>
      <c r="E7" s="26"/>
      <c r="F7" s="27"/>
      <c r="G7" s="28"/>
      <c r="H7" s="28"/>
      <c r="I7" s="29"/>
      <c r="J7" s="63"/>
      <c r="K7" s="63"/>
      <c r="L7" s="63"/>
      <c r="M7" s="63"/>
      <c r="N7" s="63"/>
    </row>
    <row r="8" spans="1:14" x14ac:dyDescent="0.3">
      <c r="A8" s="18">
        <f>Table1567891011[[#This Row],[Full Name]]</f>
        <v>0</v>
      </c>
      <c r="B8" s="20" t="str">
        <f>IF(Table1567891011[[#This Row],[Full Name]]="","",IF(IFERROR(IFERROR(VLOOKUP(Table1567891011[[#This Row],[Full Name]],'Mens League'!B:B,1,FALSE),VLOOKUP(Table1567891011[[#This Row],[Full Name]],'Women''s League'!B:B,1,FALSE)),"NEEDS ADDING")="NEEDS ADDING","NEEDS ADDING","OK"))</f>
        <v/>
      </c>
      <c r="C8" s="20" t="str">
        <f>IF(Table1567891011[[#This Row],[Position]]="","",IF(Table1567891011[[#This Row],[Rank]]=1,30,IF(Table1567891011[[#This Row],[Rank]]=2,29,IF(Table1567891011[[#This Row],[Rank]]=3,28,IF(Table1567891011[[#This Row],[Rank]]=4,27,IF(Table1567891011[[#This Row],[Rank]]=5,26,IF(Table1567891011[[#This Row],[Rank]]=6,25,IF(Table1567891011[[#This Row],[Rank]]=7,24,IF(Table1567891011[[#This Row],[Rank]]=8,23,IF(Table1567891011[[#This Row],[Rank]]=9,22,IF(Table1567891011[[#This Row],[Rank]]=10,21,IF(Table1567891011[[#This Row],[Rank]]=11,20,IF(Table1567891011[[#This Row],[Rank]]=12,19,IF(Table1567891011[[#This Row],[Rank]]=13,18,IF(Table1567891011[[#This Row],[Rank]]=14,17,IF(Table1567891011[[#This Row],[Rank]]=15,16,IF(Table1567891011[[#This Row],[Rank]]=16,15,IF(Table1567891011[[#This Row],[Rank]]=17,14,IF(Table1567891011[[#This Row],[Rank]]=18,13,IF(Table1567891011[[#This Row],[Rank]]=19,12,IF(Table1567891011[[#This Row],[Rank]]=20,11,IF(Table1567891011[[#This Row],[Rank]]=21,10,IF(Table1567891011[[#This Row],[Rank]]=22,9,IF(Table1567891011[[#This Row],[Rank]]=23,8,IF(Table1567891011[[#This Row],[Rank]]=24,7,IF(Table1567891011[[#This Row],[Rank]]=25,6,IF(Table1567891011[[#This Row],[Rank]]=26,5,IF(Table1567891011[[#This Row],[Rank]]=27,4,IF(Table1567891011[[#This Row],[Rank]]=28,3,IF(Table1567891011[[#This Row],[Rank]]=29,2,IF(Table1567891011[[#This Row],[Rank]]=30,1,0)))))))))))))))))))))))))))))))</f>
        <v/>
      </c>
      <c r="D8" s="4" t="str">
        <f>IF(Table1567891011[[#This Row],[Category]]="","",IF(Table1567891011[[#This Row],[Category]]="M",COUNTIF($I$2:$I8,"M"),IF(Table1567891011[[#This Row],[Category]]="F",COUNTIF($I$2:$I8,"F"),0)))</f>
        <v/>
      </c>
      <c r="E8" s="26"/>
      <c r="F8" s="27"/>
      <c r="G8" s="28"/>
      <c r="H8" s="28"/>
      <c r="I8" s="29"/>
      <c r="J8" s="63"/>
      <c r="K8" s="63"/>
      <c r="L8" s="63"/>
      <c r="M8" s="63"/>
      <c r="N8" s="63"/>
    </row>
    <row r="9" spans="1:14" x14ac:dyDescent="0.3">
      <c r="A9" s="18">
        <f>Table1567891011[[#This Row],[Full Name]]</f>
        <v>0</v>
      </c>
      <c r="B9" s="20" t="str">
        <f>IF(Table1567891011[[#This Row],[Full Name]]="","",IF(IFERROR(IFERROR(VLOOKUP(Table1567891011[[#This Row],[Full Name]],'Mens League'!B:B,1,FALSE),VLOOKUP(Table1567891011[[#This Row],[Full Name]],'Women''s League'!B:B,1,FALSE)),"NEEDS ADDING")="NEEDS ADDING","NEEDS ADDING","OK"))</f>
        <v/>
      </c>
      <c r="C9" s="20" t="str">
        <f>IF(Table1567891011[[#This Row],[Position]]="","",IF(Table1567891011[[#This Row],[Rank]]=1,30,IF(Table1567891011[[#This Row],[Rank]]=2,29,IF(Table1567891011[[#This Row],[Rank]]=3,28,IF(Table1567891011[[#This Row],[Rank]]=4,27,IF(Table1567891011[[#This Row],[Rank]]=5,26,IF(Table1567891011[[#This Row],[Rank]]=6,25,IF(Table1567891011[[#This Row],[Rank]]=7,24,IF(Table1567891011[[#This Row],[Rank]]=8,23,IF(Table1567891011[[#This Row],[Rank]]=9,22,IF(Table1567891011[[#This Row],[Rank]]=10,21,IF(Table1567891011[[#This Row],[Rank]]=11,20,IF(Table1567891011[[#This Row],[Rank]]=12,19,IF(Table1567891011[[#This Row],[Rank]]=13,18,IF(Table1567891011[[#This Row],[Rank]]=14,17,IF(Table1567891011[[#This Row],[Rank]]=15,16,IF(Table1567891011[[#This Row],[Rank]]=16,15,IF(Table1567891011[[#This Row],[Rank]]=17,14,IF(Table1567891011[[#This Row],[Rank]]=18,13,IF(Table1567891011[[#This Row],[Rank]]=19,12,IF(Table1567891011[[#This Row],[Rank]]=20,11,IF(Table1567891011[[#This Row],[Rank]]=21,10,IF(Table1567891011[[#This Row],[Rank]]=22,9,IF(Table1567891011[[#This Row],[Rank]]=23,8,IF(Table1567891011[[#This Row],[Rank]]=24,7,IF(Table1567891011[[#This Row],[Rank]]=25,6,IF(Table1567891011[[#This Row],[Rank]]=26,5,IF(Table1567891011[[#This Row],[Rank]]=27,4,IF(Table1567891011[[#This Row],[Rank]]=28,3,IF(Table1567891011[[#This Row],[Rank]]=29,2,IF(Table1567891011[[#This Row],[Rank]]=30,1,0)))))))))))))))))))))))))))))))</f>
        <v/>
      </c>
      <c r="D9" s="4" t="str">
        <f>IF(Table1567891011[[#This Row],[Category]]="","",IF(Table1567891011[[#This Row],[Category]]="M",COUNTIF($I$2:$I9,"M"),IF(Table1567891011[[#This Row],[Category]]="F",COUNTIF($I$2:$I9,"F"),0)))</f>
        <v/>
      </c>
      <c r="E9" s="26"/>
      <c r="F9" s="27"/>
      <c r="G9" s="28"/>
      <c r="H9" s="28"/>
      <c r="I9" s="29"/>
      <c r="J9" s="63"/>
      <c r="K9" s="63"/>
      <c r="L9" s="63"/>
      <c r="M9" s="63"/>
      <c r="N9" s="63"/>
    </row>
    <row r="10" spans="1:14" x14ac:dyDescent="0.3">
      <c r="A10" s="18">
        <f>Table1567891011[[#This Row],[Full Name]]</f>
        <v>0</v>
      </c>
      <c r="B10" s="20" t="str">
        <f>IF(Table1567891011[[#This Row],[Full Name]]="","",IF(IFERROR(IFERROR(VLOOKUP(Table1567891011[[#This Row],[Full Name]],'Mens League'!B:B,1,FALSE),VLOOKUP(Table1567891011[[#This Row],[Full Name]],'Women''s League'!B:B,1,FALSE)),"NEEDS ADDING")="NEEDS ADDING","NEEDS ADDING","OK"))</f>
        <v/>
      </c>
      <c r="C10" s="20" t="str">
        <f>IF(Table1567891011[[#This Row],[Position]]="","",IF(Table1567891011[[#This Row],[Rank]]=1,30,IF(Table1567891011[[#This Row],[Rank]]=2,29,IF(Table1567891011[[#This Row],[Rank]]=3,28,IF(Table1567891011[[#This Row],[Rank]]=4,27,IF(Table1567891011[[#This Row],[Rank]]=5,26,IF(Table1567891011[[#This Row],[Rank]]=6,25,IF(Table1567891011[[#This Row],[Rank]]=7,24,IF(Table1567891011[[#This Row],[Rank]]=8,23,IF(Table1567891011[[#This Row],[Rank]]=9,22,IF(Table1567891011[[#This Row],[Rank]]=10,21,IF(Table1567891011[[#This Row],[Rank]]=11,20,IF(Table1567891011[[#This Row],[Rank]]=12,19,IF(Table1567891011[[#This Row],[Rank]]=13,18,IF(Table1567891011[[#This Row],[Rank]]=14,17,IF(Table1567891011[[#This Row],[Rank]]=15,16,IF(Table1567891011[[#This Row],[Rank]]=16,15,IF(Table1567891011[[#This Row],[Rank]]=17,14,IF(Table1567891011[[#This Row],[Rank]]=18,13,IF(Table1567891011[[#This Row],[Rank]]=19,12,IF(Table1567891011[[#This Row],[Rank]]=20,11,IF(Table1567891011[[#This Row],[Rank]]=21,10,IF(Table1567891011[[#This Row],[Rank]]=22,9,IF(Table1567891011[[#This Row],[Rank]]=23,8,IF(Table1567891011[[#This Row],[Rank]]=24,7,IF(Table1567891011[[#This Row],[Rank]]=25,6,IF(Table1567891011[[#This Row],[Rank]]=26,5,IF(Table1567891011[[#This Row],[Rank]]=27,4,IF(Table1567891011[[#This Row],[Rank]]=28,3,IF(Table1567891011[[#This Row],[Rank]]=29,2,IF(Table1567891011[[#This Row],[Rank]]=30,1,0)))))))))))))))))))))))))))))))</f>
        <v/>
      </c>
      <c r="D10" s="4" t="str">
        <f>IF(Table1567891011[[#This Row],[Category]]="","",IF(Table1567891011[[#This Row],[Category]]="M",COUNTIF($I$2:$I10,"M"),IF(Table1567891011[[#This Row],[Category]]="F",COUNTIF($I$2:$I10,"F"),0)))</f>
        <v/>
      </c>
      <c r="E10" s="26"/>
      <c r="F10" s="27"/>
      <c r="G10" s="28"/>
      <c r="H10" s="28"/>
      <c r="I10" s="29"/>
      <c r="J10" s="63"/>
      <c r="K10" s="63"/>
      <c r="L10" s="63"/>
      <c r="M10" s="63"/>
      <c r="N10" s="63"/>
    </row>
    <row r="11" spans="1:14" x14ac:dyDescent="0.3">
      <c r="A11" s="18">
        <f>Table1567891011[[#This Row],[Full Name]]</f>
        <v>0</v>
      </c>
      <c r="B11" s="20" t="str">
        <f>IF(Table1567891011[[#This Row],[Full Name]]="","",IF(IFERROR(IFERROR(VLOOKUP(Table1567891011[[#This Row],[Full Name]],'Mens League'!B:B,1,FALSE),VLOOKUP(Table1567891011[[#This Row],[Full Name]],'Women''s League'!B:B,1,FALSE)),"NEEDS ADDING")="NEEDS ADDING","NEEDS ADDING","OK"))</f>
        <v/>
      </c>
      <c r="C11" s="20" t="str">
        <f>IF(Table1567891011[[#This Row],[Position]]="","",IF(Table1567891011[[#This Row],[Rank]]=1,30,IF(Table1567891011[[#This Row],[Rank]]=2,29,IF(Table1567891011[[#This Row],[Rank]]=3,28,IF(Table1567891011[[#This Row],[Rank]]=4,27,IF(Table1567891011[[#This Row],[Rank]]=5,26,IF(Table1567891011[[#This Row],[Rank]]=6,25,IF(Table1567891011[[#This Row],[Rank]]=7,24,IF(Table1567891011[[#This Row],[Rank]]=8,23,IF(Table1567891011[[#This Row],[Rank]]=9,22,IF(Table1567891011[[#This Row],[Rank]]=10,21,IF(Table1567891011[[#This Row],[Rank]]=11,20,IF(Table1567891011[[#This Row],[Rank]]=12,19,IF(Table1567891011[[#This Row],[Rank]]=13,18,IF(Table1567891011[[#This Row],[Rank]]=14,17,IF(Table1567891011[[#This Row],[Rank]]=15,16,IF(Table1567891011[[#This Row],[Rank]]=16,15,IF(Table1567891011[[#This Row],[Rank]]=17,14,IF(Table1567891011[[#This Row],[Rank]]=18,13,IF(Table1567891011[[#This Row],[Rank]]=19,12,IF(Table1567891011[[#This Row],[Rank]]=20,11,IF(Table1567891011[[#This Row],[Rank]]=21,10,IF(Table1567891011[[#This Row],[Rank]]=22,9,IF(Table1567891011[[#This Row],[Rank]]=23,8,IF(Table1567891011[[#This Row],[Rank]]=24,7,IF(Table1567891011[[#This Row],[Rank]]=25,6,IF(Table1567891011[[#This Row],[Rank]]=26,5,IF(Table1567891011[[#This Row],[Rank]]=27,4,IF(Table1567891011[[#This Row],[Rank]]=28,3,IF(Table1567891011[[#This Row],[Rank]]=29,2,IF(Table1567891011[[#This Row],[Rank]]=30,1,0)))))))))))))))))))))))))))))))</f>
        <v/>
      </c>
      <c r="D11" s="4" t="str">
        <f>IF(Table1567891011[[#This Row],[Category]]="","",IF(Table1567891011[[#This Row],[Category]]="M",COUNTIF($I$2:$I11,"M"),IF(Table1567891011[[#This Row],[Category]]="F",COUNTIF($I$2:$I11,"F"),0)))</f>
        <v/>
      </c>
      <c r="E11" s="30"/>
      <c r="F11" s="31"/>
      <c r="G11" s="32"/>
      <c r="H11" s="32"/>
      <c r="I11" s="33"/>
      <c r="J11" s="63"/>
      <c r="K11" s="63"/>
      <c r="L11" s="63"/>
      <c r="M11" s="63"/>
      <c r="N11" s="63"/>
    </row>
    <row r="12" spans="1:14" x14ac:dyDescent="0.3">
      <c r="A12" s="19">
        <f>Table1567891011[[#This Row],[Full Name]]</f>
        <v>0</v>
      </c>
      <c r="B12" s="21" t="str">
        <f>IF(Table1567891011[[#This Row],[Full Name]]="","",IF(IFERROR(IFERROR(VLOOKUP(Table1567891011[[#This Row],[Full Name]],'Mens League'!B:B,1,FALSE),VLOOKUP(Table1567891011[[#This Row],[Full Name]],'Women''s League'!B:B,1,FALSE)),"NEEDS ADDING")="NEEDS ADDING","NEEDS ADDING","OK"))</f>
        <v/>
      </c>
      <c r="C12" s="21" t="str">
        <f>IF(Table1567891011[[#This Row],[Position]]="","",IF(Table1567891011[[#This Row],[Rank]]=1,30,IF(Table1567891011[[#This Row],[Rank]]=2,29,IF(Table1567891011[[#This Row],[Rank]]=3,28,IF(Table1567891011[[#This Row],[Rank]]=4,27,IF(Table1567891011[[#This Row],[Rank]]=5,26,IF(Table1567891011[[#This Row],[Rank]]=6,25,IF(Table1567891011[[#This Row],[Rank]]=7,24,IF(Table1567891011[[#This Row],[Rank]]=8,23,IF(Table1567891011[[#This Row],[Rank]]=9,22,IF(Table1567891011[[#This Row],[Rank]]=10,21,IF(Table1567891011[[#This Row],[Rank]]=11,20,IF(Table1567891011[[#This Row],[Rank]]=12,19,IF(Table1567891011[[#This Row],[Rank]]=13,18,IF(Table1567891011[[#This Row],[Rank]]=14,17,IF(Table1567891011[[#This Row],[Rank]]=15,16,IF(Table1567891011[[#This Row],[Rank]]=16,15,IF(Table1567891011[[#This Row],[Rank]]=17,14,IF(Table1567891011[[#This Row],[Rank]]=18,13,IF(Table1567891011[[#This Row],[Rank]]=19,12,IF(Table1567891011[[#This Row],[Rank]]=20,11,IF(Table1567891011[[#This Row],[Rank]]=21,10,IF(Table1567891011[[#This Row],[Rank]]=22,9,IF(Table1567891011[[#This Row],[Rank]]=23,8,IF(Table1567891011[[#This Row],[Rank]]=24,7,IF(Table1567891011[[#This Row],[Rank]]=25,6,IF(Table1567891011[[#This Row],[Rank]]=26,5,IF(Table1567891011[[#This Row],[Rank]]=27,4,IF(Table1567891011[[#This Row],[Rank]]=28,3,IF(Table1567891011[[#This Row],[Rank]]=29,2,IF(Table1567891011[[#This Row],[Rank]]=30,1,0)))))))))))))))))))))))))))))))</f>
        <v/>
      </c>
      <c r="D12" s="4" t="str">
        <f>IF(Table1567891011[[#This Row],[Category]]="","",IF(Table1567891011[[#This Row],[Category]]="M",COUNTIF($I$2:$I12,"M"),IF(Table1567891011[[#This Row],[Category]]="F",COUNTIF($I$2:$I12,"F"),0)))</f>
        <v/>
      </c>
      <c r="E12" s="26"/>
      <c r="F12" s="27"/>
      <c r="G12" s="28"/>
      <c r="H12" s="28"/>
      <c r="I12" s="29"/>
      <c r="J12" s="63"/>
      <c r="K12" s="63"/>
      <c r="L12" s="63"/>
      <c r="M12" s="63"/>
      <c r="N12" s="63"/>
    </row>
    <row r="13" spans="1:14" x14ac:dyDescent="0.3">
      <c r="A13" s="19">
        <f>Table1567891011[[#This Row],[Full Name]]</f>
        <v>0</v>
      </c>
      <c r="B13" s="21" t="str">
        <f>IF(Table1567891011[[#This Row],[Full Name]]="","",IF(IFERROR(IFERROR(VLOOKUP(Table1567891011[[#This Row],[Full Name]],'Mens League'!B:B,1,FALSE),VLOOKUP(Table1567891011[[#This Row],[Full Name]],'Women''s League'!B:B,1,FALSE)),"NEEDS ADDING")="NEEDS ADDING","NEEDS ADDING","OK"))</f>
        <v/>
      </c>
      <c r="C13" s="21" t="str">
        <f>IF(Table1567891011[[#This Row],[Position]]="","",IF(Table1567891011[[#This Row],[Rank]]=1,30,IF(Table1567891011[[#This Row],[Rank]]=2,29,IF(Table1567891011[[#This Row],[Rank]]=3,28,IF(Table1567891011[[#This Row],[Rank]]=4,27,IF(Table1567891011[[#This Row],[Rank]]=5,26,IF(Table1567891011[[#This Row],[Rank]]=6,25,IF(Table1567891011[[#This Row],[Rank]]=7,24,IF(Table1567891011[[#This Row],[Rank]]=8,23,IF(Table1567891011[[#This Row],[Rank]]=9,22,IF(Table1567891011[[#This Row],[Rank]]=10,21,IF(Table1567891011[[#This Row],[Rank]]=11,20,IF(Table1567891011[[#This Row],[Rank]]=12,19,IF(Table1567891011[[#This Row],[Rank]]=13,18,IF(Table1567891011[[#This Row],[Rank]]=14,17,IF(Table1567891011[[#This Row],[Rank]]=15,16,IF(Table1567891011[[#This Row],[Rank]]=16,15,IF(Table1567891011[[#This Row],[Rank]]=17,14,IF(Table1567891011[[#This Row],[Rank]]=18,13,IF(Table1567891011[[#This Row],[Rank]]=19,12,IF(Table1567891011[[#This Row],[Rank]]=20,11,IF(Table1567891011[[#This Row],[Rank]]=21,10,IF(Table1567891011[[#This Row],[Rank]]=22,9,IF(Table1567891011[[#This Row],[Rank]]=23,8,IF(Table1567891011[[#This Row],[Rank]]=24,7,IF(Table1567891011[[#This Row],[Rank]]=25,6,IF(Table1567891011[[#This Row],[Rank]]=26,5,IF(Table1567891011[[#This Row],[Rank]]=27,4,IF(Table1567891011[[#This Row],[Rank]]=28,3,IF(Table1567891011[[#This Row],[Rank]]=29,2,IF(Table1567891011[[#This Row],[Rank]]=30,1,0)))))))))))))))))))))))))))))))</f>
        <v/>
      </c>
      <c r="D13" s="4" t="str">
        <f>IF(Table1567891011[[#This Row],[Category]]="","",IF(Table1567891011[[#This Row],[Category]]="M",COUNTIF($I$2:$I13,"M"),IF(Table1567891011[[#This Row],[Category]]="F",COUNTIF($I$2:$I13,"F"),0)))</f>
        <v/>
      </c>
      <c r="E13" s="26"/>
      <c r="F13" s="27"/>
      <c r="G13" s="28"/>
      <c r="H13" s="28"/>
      <c r="I13" s="29"/>
      <c r="J13" s="63"/>
      <c r="K13" s="63"/>
      <c r="L13" s="63"/>
      <c r="M13" s="63"/>
      <c r="N13" s="63"/>
    </row>
    <row r="14" spans="1:14" x14ac:dyDescent="0.3">
      <c r="A14" s="19">
        <f>Table1567891011[[#This Row],[Full Name]]</f>
        <v>0</v>
      </c>
      <c r="B14" s="21" t="str">
        <f>IF(Table1567891011[[#This Row],[Full Name]]="","",IF(IFERROR(IFERROR(VLOOKUP(Table1567891011[[#This Row],[Full Name]],'Mens League'!B:B,1,FALSE),VLOOKUP(Table1567891011[[#This Row],[Full Name]],'Women''s League'!B:B,1,FALSE)),"NEEDS ADDING")="NEEDS ADDING","NEEDS ADDING","OK"))</f>
        <v/>
      </c>
      <c r="C14" s="21" t="str">
        <f>IF(Table1567891011[[#This Row],[Position]]="","",IF(Table1567891011[[#This Row],[Rank]]=1,30,IF(Table1567891011[[#This Row],[Rank]]=2,29,IF(Table1567891011[[#This Row],[Rank]]=3,28,IF(Table1567891011[[#This Row],[Rank]]=4,27,IF(Table1567891011[[#This Row],[Rank]]=5,26,IF(Table1567891011[[#This Row],[Rank]]=6,25,IF(Table1567891011[[#This Row],[Rank]]=7,24,IF(Table1567891011[[#This Row],[Rank]]=8,23,IF(Table1567891011[[#This Row],[Rank]]=9,22,IF(Table1567891011[[#This Row],[Rank]]=10,21,IF(Table1567891011[[#This Row],[Rank]]=11,20,IF(Table1567891011[[#This Row],[Rank]]=12,19,IF(Table1567891011[[#This Row],[Rank]]=13,18,IF(Table1567891011[[#This Row],[Rank]]=14,17,IF(Table1567891011[[#This Row],[Rank]]=15,16,IF(Table1567891011[[#This Row],[Rank]]=16,15,IF(Table1567891011[[#This Row],[Rank]]=17,14,IF(Table1567891011[[#This Row],[Rank]]=18,13,IF(Table1567891011[[#This Row],[Rank]]=19,12,IF(Table1567891011[[#This Row],[Rank]]=20,11,IF(Table1567891011[[#This Row],[Rank]]=21,10,IF(Table1567891011[[#This Row],[Rank]]=22,9,IF(Table1567891011[[#This Row],[Rank]]=23,8,IF(Table1567891011[[#This Row],[Rank]]=24,7,IF(Table1567891011[[#This Row],[Rank]]=25,6,IF(Table1567891011[[#This Row],[Rank]]=26,5,IF(Table1567891011[[#This Row],[Rank]]=27,4,IF(Table1567891011[[#This Row],[Rank]]=28,3,IF(Table1567891011[[#This Row],[Rank]]=29,2,IF(Table1567891011[[#This Row],[Rank]]=30,1,0)))))))))))))))))))))))))))))))</f>
        <v/>
      </c>
      <c r="D14" s="4" t="str">
        <f>IF(Table1567891011[[#This Row],[Category]]="","",IF(Table1567891011[[#This Row],[Category]]="M",COUNTIF($I$2:$I14,"M"),IF(Table1567891011[[#This Row],[Category]]="F",COUNTIF($I$2:$I14,"F"),0)))</f>
        <v/>
      </c>
      <c r="E14" s="26"/>
      <c r="F14" s="27"/>
      <c r="G14" s="28"/>
      <c r="H14" s="28"/>
      <c r="I14" s="29"/>
      <c r="J14" s="63"/>
      <c r="K14" s="63"/>
      <c r="L14" s="63"/>
      <c r="M14" s="63"/>
      <c r="N14" s="63"/>
    </row>
    <row r="15" spans="1:14" x14ac:dyDescent="0.3">
      <c r="A15" s="19">
        <f>Table1567891011[[#This Row],[Full Name]]</f>
        <v>0</v>
      </c>
      <c r="B15" s="21" t="str">
        <f>IF(Table1567891011[[#This Row],[Full Name]]="","",IF(IFERROR(IFERROR(VLOOKUP(Table1567891011[[#This Row],[Full Name]],'Mens League'!B:B,1,FALSE),VLOOKUP(Table1567891011[[#This Row],[Full Name]],'Women''s League'!B:B,1,FALSE)),"NEEDS ADDING")="NEEDS ADDING","NEEDS ADDING","OK"))</f>
        <v/>
      </c>
      <c r="C15" s="21" t="str">
        <f>IF(Table1567891011[[#This Row],[Position]]="","",IF(Table1567891011[[#This Row],[Rank]]=1,30,IF(Table1567891011[[#This Row],[Rank]]=2,29,IF(Table1567891011[[#This Row],[Rank]]=3,28,IF(Table1567891011[[#This Row],[Rank]]=4,27,IF(Table1567891011[[#This Row],[Rank]]=5,26,IF(Table1567891011[[#This Row],[Rank]]=6,25,IF(Table1567891011[[#This Row],[Rank]]=7,24,IF(Table1567891011[[#This Row],[Rank]]=8,23,IF(Table1567891011[[#This Row],[Rank]]=9,22,IF(Table1567891011[[#This Row],[Rank]]=10,21,IF(Table1567891011[[#This Row],[Rank]]=11,20,IF(Table1567891011[[#This Row],[Rank]]=12,19,IF(Table1567891011[[#This Row],[Rank]]=13,18,IF(Table1567891011[[#This Row],[Rank]]=14,17,IF(Table1567891011[[#This Row],[Rank]]=15,16,IF(Table1567891011[[#This Row],[Rank]]=16,15,IF(Table1567891011[[#This Row],[Rank]]=17,14,IF(Table1567891011[[#This Row],[Rank]]=18,13,IF(Table1567891011[[#This Row],[Rank]]=19,12,IF(Table1567891011[[#This Row],[Rank]]=20,11,IF(Table1567891011[[#This Row],[Rank]]=21,10,IF(Table1567891011[[#This Row],[Rank]]=22,9,IF(Table1567891011[[#This Row],[Rank]]=23,8,IF(Table1567891011[[#This Row],[Rank]]=24,7,IF(Table1567891011[[#This Row],[Rank]]=25,6,IF(Table1567891011[[#This Row],[Rank]]=26,5,IF(Table1567891011[[#This Row],[Rank]]=27,4,IF(Table1567891011[[#This Row],[Rank]]=28,3,IF(Table1567891011[[#This Row],[Rank]]=29,2,IF(Table1567891011[[#This Row],[Rank]]=30,1,0)))))))))))))))))))))))))))))))</f>
        <v/>
      </c>
      <c r="D15" s="4" t="str">
        <f>IF(Table1567891011[[#This Row],[Category]]="","",IF(Table1567891011[[#This Row],[Category]]="M",COUNTIF($I$2:$I15,"M"),IF(Table1567891011[[#This Row],[Category]]="F",COUNTIF($I$2:$I15,"F"),0)))</f>
        <v/>
      </c>
      <c r="E15" s="26"/>
      <c r="F15" s="27"/>
      <c r="G15" s="28"/>
      <c r="H15" s="28"/>
      <c r="I15" s="29"/>
      <c r="J15" s="63"/>
      <c r="K15" s="63"/>
      <c r="L15" s="63"/>
      <c r="M15" s="63"/>
      <c r="N15" s="63"/>
    </row>
    <row r="16" spans="1:14" x14ac:dyDescent="0.3">
      <c r="A16" s="19">
        <f>Table1567891011[[#This Row],[Full Name]]</f>
        <v>0</v>
      </c>
      <c r="B16" s="21" t="str">
        <f>IF(Table1567891011[[#This Row],[Full Name]]="","",IF(IFERROR(IFERROR(VLOOKUP(Table1567891011[[#This Row],[Full Name]],'Mens League'!B:B,1,FALSE),VLOOKUP(Table1567891011[[#This Row],[Full Name]],'Women''s League'!B:B,1,FALSE)),"NEEDS ADDING")="NEEDS ADDING","NEEDS ADDING","OK"))</f>
        <v/>
      </c>
      <c r="C16" s="21" t="str">
        <f>IF(Table1567891011[[#This Row],[Position]]="","",IF(Table1567891011[[#This Row],[Rank]]=1,30,IF(Table1567891011[[#This Row],[Rank]]=2,29,IF(Table1567891011[[#This Row],[Rank]]=3,28,IF(Table1567891011[[#This Row],[Rank]]=4,27,IF(Table1567891011[[#This Row],[Rank]]=5,26,IF(Table1567891011[[#This Row],[Rank]]=6,25,IF(Table1567891011[[#This Row],[Rank]]=7,24,IF(Table1567891011[[#This Row],[Rank]]=8,23,IF(Table1567891011[[#This Row],[Rank]]=9,22,IF(Table1567891011[[#This Row],[Rank]]=10,21,IF(Table1567891011[[#This Row],[Rank]]=11,20,IF(Table1567891011[[#This Row],[Rank]]=12,19,IF(Table1567891011[[#This Row],[Rank]]=13,18,IF(Table1567891011[[#This Row],[Rank]]=14,17,IF(Table1567891011[[#This Row],[Rank]]=15,16,IF(Table1567891011[[#This Row],[Rank]]=16,15,IF(Table1567891011[[#This Row],[Rank]]=17,14,IF(Table1567891011[[#This Row],[Rank]]=18,13,IF(Table1567891011[[#This Row],[Rank]]=19,12,IF(Table1567891011[[#This Row],[Rank]]=20,11,IF(Table1567891011[[#This Row],[Rank]]=21,10,IF(Table1567891011[[#This Row],[Rank]]=22,9,IF(Table1567891011[[#This Row],[Rank]]=23,8,IF(Table1567891011[[#This Row],[Rank]]=24,7,IF(Table1567891011[[#This Row],[Rank]]=25,6,IF(Table1567891011[[#This Row],[Rank]]=26,5,IF(Table1567891011[[#This Row],[Rank]]=27,4,IF(Table1567891011[[#This Row],[Rank]]=28,3,IF(Table1567891011[[#This Row],[Rank]]=29,2,IF(Table1567891011[[#This Row],[Rank]]=30,1,0)))))))))))))))))))))))))))))))</f>
        <v/>
      </c>
      <c r="D16" s="4" t="str">
        <f>IF(Table1567891011[[#This Row],[Category]]="","",IF(Table1567891011[[#This Row],[Category]]="M",COUNTIF($I$2:$I16,"M"),IF(Table1567891011[[#This Row],[Category]]="F",COUNTIF($I$2:$I16,"F"),0)))</f>
        <v/>
      </c>
      <c r="E16" s="26"/>
      <c r="F16" s="27"/>
      <c r="G16" s="28"/>
      <c r="H16" s="28"/>
      <c r="I16" s="29"/>
      <c r="J16" s="63"/>
      <c r="K16" s="63"/>
      <c r="L16" s="63"/>
      <c r="M16" s="63"/>
      <c r="N16" s="63"/>
    </row>
    <row r="17" spans="1:14" x14ac:dyDescent="0.3">
      <c r="A17" s="19">
        <f>Table1567891011[[#This Row],[Full Name]]</f>
        <v>0</v>
      </c>
      <c r="B17" s="21" t="str">
        <f>IF(Table1567891011[[#This Row],[Full Name]]="","",IF(IFERROR(IFERROR(VLOOKUP(Table1567891011[[#This Row],[Full Name]],'Mens League'!B:B,1,FALSE),VLOOKUP(Table1567891011[[#This Row],[Full Name]],'Women''s League'!B:B,1,FALSE)),"NEEDS ADDING")="NEEDS ADDING","NEEDS ADDING","OK"))</f>
        <v/>
      </c>
      <c r="C17" s="21" t="str">
        <f>IF(Table1567891011[[#This Row],[Position]]="","",IF(Table1567891011[[#This Row],[Rank]]=1,30,IF(Table1567891011[[#This Row],[Rank]]=2,29,IF(Table1567891011[[#This Row],[Rank]]=3,28,IF(Table1567891011[[#This Row],[Rank]]=4,27,IF(Table1567891011[[#This Row],[Rank]]=5,26,IF(Table1567891011[[#This Row],[Rank]]=6,25,IF(Table1567891011[[#This Row],[Rank]]=7,24,IF(Table1567891011[[#This Row],[Rank]]=8,23,IF(Table1567891011[[#This Row],[Rank]]=9,22,IF(Table1567891011[[#This Row],[Rank]]=10,21,IF(Table1567891011[[#This Row],[Rank]]=11,20,IF(Table1567891011[[#This Row],[Rank]]=12,19,IF(Table1567891011[[#This Row],[Rank]]=13,18,IF(Table1567891011[[#This Row],[Rank]]=14,17,IF(Table1567891011[[#This Row],[Rank]]=15,16,IF(Table1567891011[[#This Row],[Rank]]=16,15,IF(Table1567891011[[#This Row],[Rank]]=17,14,IF(Table1567891011[[#This Row],[Rank]]=18,13,IF(Table1567891011[[#This Row],[Rank]]=19,12,IF(Table1567891011[[#This Row],[Rank]]=20,11,IF(Table1567891011[[#This Row],[Rank]]=21,10,IF(Table1567891011[[#This Row],[Rank]]=22,9,IF(Table1567891011[[#This Row],[Rank]]=23,8,IF(Table1567891011[[#This Row],[Rank]]=24,7,IF(Table1567891011[[#This Row],[Rank]]=25,6,IF(Table1567891011[[#This Row],[Rank]]=26,5,IF(Table1567891011[[#This Row],[Rank]]=27,4,IF(Table1567891011[[#This Row],[Rank]]=28,3,IF(Table1567891011[[#This Row],[Rank]]=29,2,IF(Table1567891011[[#This Row],[Rank]]=30,1,0)))))))))))))))))))))))))))))))</f>
        <v/>
      </c>
      <c r="D17" s="4" t="str">
        <f>IF(Table1567891011[[#This Row],[Category]]="","",IF(Table1567891011[[#This Row],[Category]]="M",COUNTIF($I$2:$I17,"M"),IF(Table1567891011[[#This Row],[Category]]="F",COUNTIF($I$2:$I17,"F"),0)))</f>
        <v/>
      </c>
      <c r="E17" s="26"/>
      <c r="F17" s="27"/>
      <c r="G17" s="28"/>
      <c r="H17" s="28"/>
      <c r="I17" s="29"/>
      <c r="J17" s="63"/>
      <c r="K17" s="63"/>
      <c r="L17" s="63"/>
      <c r="M17" s="63"/>
      <c r="N17" s="63"/>
    </row>
    <row r="18" spans="1:14" x14ac:dyDescent="0.3">
      <c r="A18" s="19">
        <f>Table1567891011[[#This Row],[Full Name]]</f>
        <v>0</v>
      </c>
      <c r="B18" s="21" t="str">
        <f>IF(Table1567891011[[#This Row],[Full Name]]="","",IF(IFERROR(IFERROR(VLOOKUP(Table1567891011[[#This Row],[Full Name]],'Mens League'!B:B,1,FALSE),VLOOKUP(Table1567891011[[#This Row],[Full Name]],'Women''s League'!B:B,1,FALSE)),"NEEDS ADDING")="NEEDS ADDING","NEEDS ADDING","OK"))</f>
        <v/>
      </c>
      <c r="C18" s="21" t="str">
        <f>IF(Table1567891011[[#This Row],[Position]]="","",IF(Table1567891011[[#This Row],[Rank]]=1,30,IF(Table1567891011[[#This Row],[Rank]]=2,29,IF(Table1567891011[[#This Row],[Rank]]=3,28,IF(Table1567891011[[#This Row],[Rank]]=4,27,IF(Table1567891011[[#This Row],[Rank]]=5,26,IF(Table1567891011[[#This Row],[Rank]]=6,25,IF(Table1567891011[[#This Row],[Rank]]=7,24,IF(Table1567891011[[#This Row],[Rank]]=8,23,IF(Table1567891011[[#This Row],[Rank]]=9,22,IF(Table1567891011[[#This Row],[Rank]]=10,21,IF(Table1567891011[[#This Row],[Rank]]=11,20,IF(Table1567891011[[#This Row],[Rank]]=12,19,IF(Table1567891011[[#This Row],[Rank]]=13,18,IF(Table1567891011[[#This Row],[Rank]]=14,17,IF(Table1567891011[[#This Row],[Rank]]=15,16,IF(Table1567891011[[#This Row],[Rank]]=16,15,IF(Table1567891011[[#This Row],[Rank]]=17,14,IF(Table1567891011[[#This Row],[Rank]]=18,13,IF(Table1567891011[[#This Row],[Rank]]=19,12,IF(Table1567891011[[#This Row],[Rank]]=20,11,IF(Table1567891011[[#This Row],[Rank]]=21,10,IF(Table1567891011[[#This Row],[Rank]]=22,9,IF(Table1567891011[[#This Row],[Rank]]=23,8,IF(Table1567891011[[#This Row],[Rank]]=24,7,IF(Table1567891011[[#This Row],[Rank]]=25,6,IF(Table1567891011[[#This Row],[Rank]]=26,5,IF(Table1567891011[[#This Row],[Rank]]=27,4,IF(Table1567891011[[#This Row],[Rank]]=28,3,IF(Table1567891011[[#This Row],[Rank]]=29,2,IF(Table1567891011[[#This Row],[Rank]]=30,1,0)))))))))))))))))))))))))))))))</f>
        <v/>
      </c>
      <c r="D18" s="4" t="str">
        <f>IF(Table1567891011[[#This Row],[Category]]="","",IF(Table1567891011[[#This Row],[Category]]="M",COUNTIF($I$2:$I18,"M"),IF(Table1567891011[[#This Row],[Category]]="F",COUNTIF($I$2:$I18,"F"),0)))</f>
        <v/>
      </c>
      <c r="E18" s="26"/>
      <c r="F18" s="27"/>
      <c r="G18" s="28"/>
      <c r="H18" s="28"/>
      <c r="I18" s="29"/>
      <c r="J18" s="63"/>
      <c r="K18" s="63"/>
      <c r="L18" s="63"/>
      <c r="M18" s="63"/>
      <c r="N18" s="63"/>
    </row>
    <row r="19" spans="1:14" x14ac:dyDescent="0.3">
      <c r="A19" s="19">
        <f>Table1567891011[[#This Row],[Full Name]]</f>
        <v>0</v>
      </c>
      <c r="B19" s="21" t="str">
        <f>IF(Table1567891011[[#This Row],[Full Name]]="","",IF(IFERROR(IFERROR(VLOOKUP(Table1567891011[[#This Row],[Full Name]],'Mens League'!B:B,1,FALSE),VLOOKUP(Table1567891011[[#This Row],[Full Name]],'Women''s League'!B:B,1,FALSE)),"NEEDS ADDING")="NEEDS ADDING","NEEDS ADDING","OK"))</f>
        <v/>
      </c>
      <c r="C19" s="21" t="str">
        <f>IF(Table1567891011[[#This Row],[Position]]="","",IF(Table1567891011[[#This Row],[Rank]]=1,30,IF(Table1567891011[[#This Row],[Rank]]=2,29,IF(Table1567891011[[#This Row],[Rank]]=3,28,IF(Table1567891011[[#This Row],[Rank]]=4,27,IF(Table1567891011[[#This Row],[Rank]]=5,26,IF(Table1567891011[[#This Row],[Rank]]=6,25,IF(Table1567891011[[#This Row],[Rank]]=7,24,IF(Table1567891011[[#This Row],[Rank]]=8,23,IF(Table1567891011[[#This Row],[Rank]]=9,22,IF(Table1567891011[[#This Row],[Rank]]=10,21,IF(Table1567891011[[#This Row],[Rank]]=11,20,IF(Table1567891011[[#This Row],[Rank]]=12,19,IF(Table1567891011[[#This Row],[Rank]]=13,18,IF(Table1567891011[[#This Row],[Rank]]=14,17,IF(Table1567891011[[#This Row],[Rank]]=15,16,IF(Table1567891011[[#This Row],[Rank]]=16,15,IF(Table1567891011[[#This Row],[Rank]]=17,14,IF(Table1567891011[[#This Row],[Rank]]=18,13,IF(Table1567891011[[#This Row],[Rank]]=19,12,IF(Table1567891011[[#This Row],[Rank]]=20,11,IF(Table1567891011[[#This Row],[Rank]]=21,10,IF(Table1567891011[[#This Row],[Rank]]=22,9,IF(Table1567891011[[#This Row],[Rank]]=23,8,IF(Table1567891011[[#This Row],[Rank]]=24,7,IF(Table1567891011[[#This Row],[Rank]]=25,6,IF(Table1567891011[[#This Row],[Rank]]=26,5,IF(Table1567891011[[#This Row],[Rank]]=27,4,IF(Table1567891011[[#This Row],[Rank]]=28,3,IF(Table1567891011[[#This Row],[Rank]]=29,2,IF(Table1567891011[[#This Row],[Rank]]=30,1,0)))))))))))))))))))))))))))))))</f>
        <v/>
      </c>
      <c r="D19" s="4" t="str">
        <f>IF(Table1567891011[[#This Row],[Category]]="","",IF(Table1567891011[[#This Row],[Category]]="M",COUNTIF($I$2:$I19,"M"),IF(Table1567891011[[#This Row],[Category]]="F",COUNTIF($I$2:$I19,"F"),0)))</f>
        <v/>
      </c>
      <c r="E19" s="26"/>
      <c r="F19" s="27"/>
      <c r="G19" s="28"/>
      <c r="H19" s="28"/>
      <c r="I19" s="29"/>
      <c r="J19" s="63"/>
      <c r="K19" s="63"/>
      <c r="L19" s="63"/>
      <c r="M19" s="63"/>
      <c r="N19" s="63"/>
    </row>
    <row r="20" spans="1:14" x14ac:dyDescent="0.3">
      <c r="A20" s="19">
        <f>Table1567891011[[#This Row],[Full Name]]</f>
        <v>0</v>
      </c>
      <c r="B20" s="21" t="str">
        <f>IF(Table1567891011[[#This Row],[Full Name]]="","",IF(IFERROR(IFERROR(VLOOKUP(Table1567891011[[#This Row],[Full Name]],'Mens League'!B:B,1,FALSE),VLOOKUP(Table1567891011[[#This Row],[Full Name]],'Women''s League'!B:B,1,FALSE)),"NEEDS ADDING")="NEEDS ADDING","NEEDS ADDING","OK"))</f>
        <v/>
      </c>
      <c r="C20" s="21" t="str">
        <f>IF(Table1567891011[[#This Row],[Position]]="","",IF(Table1567891011[[#This Row],[Rank]]=1,30,IF(Table1567891011[[#This Row],[Rank]]=2,29,IF(Table1567891011[[#This Row],[Rank]]=3,28,IF(Table1567891011[[#This Row],[Rank]]=4,27,IF(Table1567891011[[#This Row],[Rank]]=5,26,IF(Table1567891011[[#This Row],[Rank]]=6,25,IF(Table1567891011[[#This Row],[Rank]]=7,24,IF(Table1567891011[[#This Row],[Rank]]=8,23,IF(Table1567891011[[#This Row],[Rank]]=9,22,IF(Table1567891011[[#This Row],[Rank]]=10,21,IF(Table1567891011[[#This Row],[Rank]]=11,20,IF(Table1567891011[[#This Row],[Rank]]=12,19,IF(Table1567891011[[#This Row],[Rank]]=13,18,IF(Table1567891011[[#This Row],[Rank]]=14,17,IF(Table1567891011[[#This Row],[Rank]]=15,16,IF(Table1567891011[[#This Row],[Rank]]=16,15,IF(Table1567891011[[#This Row],[Rank]]=17,14,IF(Table1567891011[[#This Row],[Rank]]=18,13,IF(Table1567891011[[#This Row],[Rank]]=19,12,IF(Table1567891011[[#This Row],[Rank]]=20,11,IF(Table1567891011[[#This Row],[Rank]]=21,10,IF(Table1567891011[[#This Row],[Rank]]=22,9,IF(Table1567891011[[#This Row],[Rank]]=23,8,IF(Table1567891011[[#This Row],[Rank]]=24,7,IF(Table1567891011[[#This Row],[Rank]]=25,6,IF(Table1567891011[[#This Row],[Rank]]=26,5,IF(Table1567891011[[#This Row],[Rank]]=27,4,IF(Table1567891011[[#This Row],[Rank]]=28,3,IF(Table1567891011[[#This Row],[Rank]]=29,2,IF(Table1567891011[[#This Row],[Rank]]=30,1,0)))))))))))))))))))))))))))))))</f>
        <v/>
      </c>
      <c r="D20" s="4" t="str">
        <f>IF(Table1567891011[[#This Row],[Category]]="","",IF(Table1567891011[[#This Row],[Category]]="M",COUNTIF($I$2:$I20,"M"),IF(Table1567891011[[#This Row],[Category]]="F",COUNTIF($I$2:$I20,"F"),0)))</f>
        <v/>
      </c>
      <c r="E20" s="26"/>
      <c r="F20" s="27"/>
      <c r="G20" s="28"/>
      <c r="H20" s="28"/>
      <c r="I20" s="29"/>
      <c r="J20" s="63"/>
      <c r="K20" s="63"/>
      <c r="L20" s="63"/>
      <c r="M20" s="63"/>
      <c r="N20" s="63"/>
    </row>
    <row r="21" spans="1:14" x14ac:dyDescent="0.3">
      <c r="A21" s="19">
        <f>Table1567891011[[#This Row],[Full Name]]</f>
        <v>0</v>
      </c>
      <c r="B21" s="21" t="str">
        <f>IF(Table1567891011[[#This Row],[Full Name]]="","",IF(IFERROR(IFERROR(VLOOKUP(Table1567891011[[#This Row],[Full Name]],'Mens League'!B:B,1,FALSE),VLOOKUP(Table1567891011[[#This Row],[Full Name]],'Women''s League'!B:B,1,FALSE)),"NEEDS ADDING")="NEEDS ADDING","NEEDS ADDING","OK"))</f>
        <v/>
      </c>
      <c r="C21" s="21" t="str">
        <f>IF(Table1567891011[[#This Row],[Position]]="","",IF(Table1567891011[[#This Row],[Rank]]=1,30,IF(Table1567891011[[#This Row],[Rank]]=2,29,IF(Table1567891011[[#This Row],[Rank]]=3,28,IF(Table1567891011[[#This Row],[Rank]]=4,27,IF(Table1567891011[[#This Row],[Rank]]=5,26,IF(Table1567891011[[#This Row],[Rank]]=6,25,IF(Table1567891011[[#This Row],[Rank]]=7,24,IF(Table1567891011[[#This Row],[Rank]]=8,23,IF(Table1567891011[[#This Row],[Rank]]=9,22,IF(Table1567891011[[#This Row],[Rank]]=10,21,IF(Table1567891011[[#This Row],[Rank]]=11,20,IF(Table1567891011[[#This Row],[Rank]]=12,19,IF(Table1567891011[[#This Row],[Rank]]=13,18,IF(Table1567891011[[#This Row],[Rank]]=14,17,IF(Table1567891011[[#This Row],[Rank]]=15,16,IF(Table1567891011[[#This Row],[Rank]]=16,15,IF(Table1567891011[[#This Row],[Rank]]=17,14,IF(Table1567891011[[#This Row],[Rank]]=18,13,IF(Table1567891011[[#This Row],[Rank]]=19,12,IF(Table1567891011[[#This Row],[Rank]]=20,11,IF(Table1567891011[[#This Row],[Rank]]=21,10,IF(Table1567891011[[#This Row],[Rank]]=22,9,IF(Table1567891011[[#This Row],[Rank]]=23,8,IF(Table1567891011[[#This Row],[Rank]]=24,7,IF(Table1567891011[[#This Row],[Rank]]=25,6,IF(Table1567891011[[#This Row],[Rank]]=26,5,IF(Table1567891011[[#This Row],[Rank]]=27,4,IF(Table1567891011[[#This Row],[Rank]]=28,3,IF(Table1567891011[[#This Row],[Rank]]=29,2,IF(Table1567891011[[#This Row],[Rank]]=30,1,0)))))))))))))))))))))))))))))))</f>
        <v/>
      </c>
      <c r="D21" s="4" t="str">
        <f>IF(Table1567891011[[#This Row],[Category]]="","",IF(Table1567891011[[#This Row],[Category]]="M",COUNTIF($I$2:$I21,"M"),IF(Table1567891011[[#This Row],[Category]]="F",COUNTIF($I$2:$I21,"F"),0)))</f>
        <v/>
      </c>
      <c r="E21" s="26"/>
      <c r="F21" s="27"/>
      <c r="G21" s="28"/>
      <c r="H21" s="28"/>
      <c r="I21" s="29"/>
      <c r="J21" s="63"/>
      <c r="K21" s="63"/>
      <c r="L21" s="63"/>
      <c r="M21" s="63"/>
      <c r="N21" s="63"/>
    </row>
    <row r="22" spans="1:14" x14ac:dyDescent="0.3">
      <c r="A22" s="19">
        <f>Table1567891011[[#This Row],[Full Name]]</f>
        <v>0</v>
      </c>
      <c r="B22" s="21" t="str">
        <f>IF(Table1567891011[[#This Row],[Full Name]]="","",IF(IFERROR(IFERROR(VLOOKUP(Table1567891011[[#This Row],[Full Name]],'Mens League'!B:B,1,FALSE),VLOOKUP(Table1567891011[[#This Row],[Full Name]],'Women''s League'!B:B,1,FALSE)),"NEEDS ADDING")="NEEDS ADDING","NEEDS ADDING","OK"))</f>
        <v/>
      </c>
      <c r="C22" s="21" t="str">
        <f>IF(Table1567891011[[#This Row],[Position]]="","",IF(Table1567891011[[#This Row],[Rank]]=1,30,IF(Table1567891011[[#This Row],[Rank]]=2,29,IF(Table1567891011[[#This Row],[Rank]]=3,28,IF(Table1567891011[[#This Row],[Rank]]=4,27,IF(Table1567891011[[#This Row],[Rank]]=5,26,IF(Table1567891011[[#This Row],[Rank]]=6,25,IF(Table1567891011[[#This Row],[Rank]]=7,24,IF(Table1567891011[[#This Row],[Rank]]=8,23,IF(Table1567891011[[#This Row],[Rank]]=9,22,IF(Table1567891011[[#This Row],[Rank]]=10,21,IF(Table1567891011[[#This Row],[Rank]]=11,20,IF(Table1567891011[[#This Row],[Rank]]=12,19,IF(Table1567891011[[#This Row],[Rank]]=13,18,IF(Table1567891011[[#This Row],[Rank]]=14,17,IF(Table1567891011[[#This Row],[Rank]]=15,16,IF(Table1567891011[[#This Row],[Rank]]=16,15,IF(Table1567891011[[#This Row],[Rank]]=17,14,IF(Table1567891011[[#This Row],[Rank]]=18,13,IF(Table1567891011[[#This Row],[Rank]]=19,12,IF(Table1567891011[[#This Row],[Rank]]=20,11,IF(Table1567891011[[#This Row],[Rank]]=21,10,IF(Table1567891011[[#This Row],[Rank]]=22,9,IF(Table1567891011[[#This Row],[Rank]]=23,8,IF(Table1567891011[[#This Row],[Rank]]=24,7,IF(Table1567891011[[#This Row],[Rank]]=25,6,IF(Table1567891011[[#This Row],[Rank]]=26,5,IF(Table1567891011[[#This Row],[Rank]]=27,4,IF(Table1567891011[[#This Row],[Rank]]=28,3,IF(Table1567891011[[#This Row],[Rank]]=29,2,IF(Table1567891011[[#This Row],[Rank]]=30,1,0)))))))))))))))))))))))))))))))</f>
        <v/>
      </c>
      <c r="D22" s="4" t="str">
        <f>IF(Table1567891011[[#This Row],[Category]]="","",IF(Table1567891011[[#This Row],[Category]]="M",COUNTIF($I$2:$I22,"M"),IF(Table1567891011[[#This Row],[Category]]="F",COUNTIF($I$2:$I22,"F"),0)))</f>
        <v/>
      </c>
      <c r="E22" s="26"/>
      <c r="F22" s="27"/>
      <c r="G22" s="28"/>
      <c r="H22" s="28"/>
      <c r="I22" s="29"/>
      <c r="J22" s="63"/>
      <c r="K22" s="63"/>
      <c r="L22" s="63"/>
      <c r="M22" s="63"/>
      <c r="N22" s="63"/>
    </row>
    <row r="23" spans="1:14" x14ac:dyDescent="0.3">
      <c r="A23" s="19">
        <f>Table1567891011[[#This Row],[Full Name]]</f>
        <v>0</v>
      </c>
      <c r="B23" s="21" t="str">
        <f>IF(Table1567891011[[#This Row],[Full Name]]="","",IF(IFERROR(IFERROR(VLOOKUP(Table1567891011[[#This Row],[Full Name]],'Mens League'!B:B,1,FALSE),VLOOKUP(Table1567891011[[#This Row],[Full Name]],'Women''s League'!B:B,1,FALSE)),"NEEDS ADDING")="NEEDS ADDING","NEEDS ADDING","OK"))</f>
        <v/>
      </c>
      <c r="C23" s="21" t="str">
        <f>IF(Table1567891011[[#This Row],[Position]]="","",IF(Table1567891011[[#This Row],[Rank]]=1,30,IF(Table1567891011[[#This Row],[Rank]]=2,29,IF(Table1567891011[[#This Row],[Rank]]=3,28,IF(Table1567891011[[#This Row],[Rank]]=4,27,IF(Table1567891011[[#This Row],[Rank]]=5,26,IF(Table1567891011[[#This Row],[Rank]]=6,25,IF(Table1567891011[[#This Row],[Rank]]=7,24,IF(Table1567891011[[#This Row],[Rank]]=8,23,IF(Table1567891011[[#This Row],[Rank]]=9,22,IF(Table1567891011[[#This Row],[Rank]]=10,21,IF(Table1567891011[[#This Row],[Rank]]=11,20,IF(Table1567891011[[#This Row],[Rank]]=12,19,IF(Table1567891011[[#This Row],[Rank]]=13,18,IF(Table1567891011[[#This Row],[Rank]]=14,17,IF(Table1567891011[[#This Row],[Rank]]=15,16,IF(Table1567891011[[#This Row],[Rank]]=16,15,IF(Table1567891011[[#This Row],[Rank]]=17,14,IF(Table1567891011[[#This Row],[Rank]]=18,13,IF(Table1567891011[[#This Row],[Rank]]=19,12,IF(Table1567891011[[#This Row],[Rank]]=20,11,IF(Table1567891011[[#This Row],[Rank]]=21,10,IF(Table1567891011[[#This Row],[Rank]]=22,9,IF(Table1567891011[[#This Row],[Rank]]=23,8,IF(Table1567891011[[#This Row],[Rank]]=24,7,IF(Table1567891011[[#This Row],[Rank]]=25,6,IF(Table1567891011[[#This Row],[Rank]]=26,5,IF(Table1567891011[[#This Row],[Rank]]=27,4,IF(Table1567891011[[#This Row],[Rank]]=28,3,IF(Table1567891011[[#This Row],[Rank]]=29,2,IF(Table1567891011[[#This Row],[Rank]]=30,1,0)))))))))))))))))))))))))))))))</f>
        <v/>
      </c>
      <c r="D23" s="4" t="str">
        <f>IF(Table1567891011[[#This Row],[Category]]="","",IF(Table1567891011[[#This Row],[Category]]="M",COUNTIF($I$2:$I23,"M"),IF(Table1567891011[[#This Row],[Category]]="F",COUNTIF($I$2:$I23,"F"),0)))</f>
        <v/>
      </c>
      <c r="E23" s="26"/>
      <c r="F23" s="27"/>
      <c r="G23" s="28"/>
      <c r="H23" s="28"/>
      <c r="I23" s="29"/>
      <c r="J23" s="63"/>
      <c r="K23" s="63"/>
      <c r="L23" s="63"/>
      <c r="M23" s="63"/>
      <c r="N23" s="63"/>
    </row>
    <row r="24" spans="1:14" x14ac:dyDescent="0.3">
      <c r="A24" s="19">
        <f>Table1567891011[[#This Row],[Full Name]]</f>
        <v>0</v>
      </c>
      <c r="B24" s="21" t="str">
        <f>IF(Table1567891011[[#This Row],[Full Name]]="","",IF(IFERROR(IFERROR(VLOOKUP(Table1567891011[[#This Row],[Full Name]],'Mens League'!B:B,1,FALSE),VLOOKUP(Table1567891011[[#This Row],[Full Name]],'Women''s League'!B:B,1,FALSE)),"NEEDS ADDING")="NEEDS ADDING","NEEDS ADDING","OK"))</f>
        <v/>
      </c>
      <c r="C24" s="21" t="str">
        <f>IF(Table1567891011[[#This Row],[Position]]="","",IF(Table1567891011[[#This Row],[Rank]]=1,30,IF(Table1567891011[[#This Row],[Rank]]=2,29,IF(Table1567891011[[#This Row],[Rank]]=3,28,IF(Table1567891011[[#This Row],[Rank]]=4,27,IF(Table1567891011[[#This Row],[Rank]]=5,26,IF(Table1567891011[[#This Row],[Rank]]=6,25,IF(Table1567891011[[#This Row],[Rank]]=7,24,IF(Table1567891011[[#This Row],[Rank]]=8,23,IF(Table1567891011[[#This Row],[Rank]]=9,22,IF(Table1567891011[[#This Row],[Rank]]=10,21,IF(Table1567891011[[#This Row],[Rank]]=11,20,IF(Table1567891011[[#This Row],[Rank]]=12,19,IF(Table1567891011[[#This Row],[Rank]]=13,18,IF(Table1567891011[[#This Row],[Rank]]=14,17,IF(Table1567891011[[#This Row],[Rank]]=15,16,IF(Table1567891011[[#This Row],[Rank]]=16,15,IF(Table1567891011[[#This Row],[Rank]]=17,14,IF(Table1567891011[[#This Row],[Rank]]=18,13,IF(Table1567891011[[#This Row],[Rank]]=19,12,IF(Table1567891011[[#This Row],[Rank]]=20,11,IF(Table1567891011[[#This Row],[Rank]]=21,10,IF(Table1567891011[[#This Row],[Rank]]=22,9,IF(Table1567891011[[#This Row],[Rank]]=23,8,IF(Table1567891011[[#This Row],[Rank]]=24,7,IF(Table1567891011[[#This Row],[Rank]]=25,6,IF(Table1567891011[[#This Row],[Rank]]=26,5,IF(Table1567891011[[#This Row],[Rank]]=27,4,IF(Table1567891011[[#This Row],[Rank]]=28,3,IF(Table1567891011[[#This Row],[Rank]]=29,2,IF(Table1567891011[[#This Row],[Rank]]=30,1,0)))))))))))))))))))))))))))))))</f>
        <v/>
      </c>
      <c r="D24" s="4" t="str">
        <f>IF(Table1567891011[[#This Row],[Category]]="","",IF(Table1567891011[[#This Row],[Category]]="M",COUNTIF($I$2:$I24,"M"),IF(Table1567891011[[#This Row],[Category]]="F",COUNTIF($I$2:$I24,"F"),0)))</f>
        <v/>
      </c>
      <c r="E24" s="26"/>
      <c r="F24" s="27"/>
      <c r="G24" s="28"/>
      <c r="H24" s="28"/>
      <c r="I24" s="29"/>
      <c r="J24" s="63"/>
      <c r="K24" s="63"/>
      <c r="L24" s="63"/>
      <c r="M24" s="63"/>
      <c r="N24" s="63"/>
    </row>
    <row r="25" spans="1:14" x14ac:dyDescent="0.3">
      <c r="A25" s="19">
        <f>Table1567891011[[#This Row],[Full Name]]</f>
        <v>0</v>
      </c>
      <c r="B25" s="21" t="str">
        <f>IF(Table1567891011[[#This Row],[Full Name]]="","",IF(IFERROR(IFERROR(VLOOKUP(Table1567891011[[#This Row],[Full Name]],'Mens League'!B:B,1,FALSE),VLOOKUP(Table1567891011[[#This Row],[Full Name]],'Women''s League'!B:B,1,FALSE)),"NEEDS ADDING")="NEEDS ADDING","NEEDS ADDING","OK"))</f>
        <v/>
      </c>
      <c r="C25" s="21" t="str">
        <f>IF(Table1567891011[[#This Row],[Position]]="","",IF(Table1567891011[[#This Row],[Rank]]=1,30,IF(Table1567891011[[#This Row],[Rank]]=2,29,IF(Table1567891011[[#This Row],[Rank]]=3,28,IF(Table1567891011[[#This Row],[Rank]]=4,27,IF(Table1567891011[[#This Row],[Rank]]=5,26,IF(Table1567891011[[#This Row],[Rank]]=6,25,IF(Table1567891011[[#This Row],[Rank]]=7,24,IF(Table1567891011[[#This Row],[Rank]]=8,23,IF(Table1567891011[[#This Row],[Rank]]=9,22,IF(Table1567891011[[#This Row],[Rank]]=10,21,IF(Table1567891011[[#This Row],[Rank]]=11,20,IF(Table1567891011[[#This Row],[Rank]]=12,19,IF(Table1567891011[[#This Row],[Rank]]=13,18,IF(Table1567891011[[#This Row],[Rank]]=14,17,IF(Table1567891011[[#This Row],[Rank]]=15,16,IF(Table1567891011[[#This Row],[Rank]]=16,15,IF(Table1567891011[[#This Row],[Rank]]=17,14,IF(Table1567891011[[#This Row],[Rank]]=18,13,IF(Table1567891011[[#This Row],[Rank]]=19,12,IF(Table1567891011[[#This Row],[Rank]]=20,11,IF(Table1567891011[[#This Row],[Rank]]=21,10,IF(Table1567891011[[#This Row],[Rank]]=22,9,IF(Table1567891011[[#This Row],[Rank]]=23,8,IF(Table1567891011[[#This Row],[Rank]]=24,7,IF(Table1567891011[[#This Row],[Rank]]=25,6,IF(Table1567891011[[#This Row],[Rank]]=26,5,IF(Table1567891011[[#This Row],[Rank]]=27,4,IF(Table1567891011[[#This Row],[Rank]]=28,3,IF(Table1567891011[[#This Row],[Rank]]=29,2,IF(Table1567891011[[#This Row],[Rank]]=30,1,0)))))))))))))))))))))))))))))))</f>
        <v/>
      </c>
      <c r="D25" s="4" t="str">
        <f>IF(Table1567891011[[#This Row],[Category]]="","",IF(Table1567891011[[#This Row],[Category]]="M",COUNTIF($I$2:$I25,"M"),IF(Table1567891011[[#This Row],[Category]]="F",COUNTIF($I$2:$I25,"F"),0)))</f>
        <v/>
      </c>
      <c r="E25" s="26"/>
      <c r="F25" s="27"/>
      <c r="G25" s="28"/>
      <c r="H25" s="28"/>
      <c r="I25" s="29"/>
      <c r="J25" s="63"/>
      <c r="K25" s="63"/>
      <c r="L25" s="63"/>
      <c r="M25" s="63"/>
      <c r="N25" s="63"/>
    </row>
    <row r="26" spans="1:14" x14ac:dyDescent="0.3">
      <c r="A26" s="19">
        <f>Table1567891011[[#This Row],[Full Name]]</f>
        <v>0</v>
      </c>
      <c r="B26" s="21" t="str">
        <f>IF(Table1567891011[[#This Row],[Full Name]]="","",IF(IFERROR(IFERROR(VLOOKUP(Table1567891011[[#This Row],[Full Name]],'Mens League'!B:B,1,FALSE),VLOOKUP(Table1567891011[[#This Row],[Full Name]],'Women''s League'!B:B,1,FALSE)),"NEEDS ADDING")="NEEDS ADDING","NEEDS ADDING","OK"))</f>
        <v/>
      </c>
      <c r="C26" s="21" t="str">
        <f>IF(Table1567891011[[#This Row],[Position]]="","",IF(Table1567891011[[#This Row],[Rank]]=1,30,IF(Table1567891011[[#This Row],[Rank]]=2,29,IF(Table1567891011[[#This Row],[Rank]]=3,28,IF(Table1567891011[[#This Row],[Rank]]=4,27,IF(Table1567891011[[#This Row],[Rank]]=5,26,IF(Table1567891011[[#This Row],[Rank]]=6,25,IF(Table1567891011[[#This Row],[Rank]]=7,24,IF(Table1567891011[[#This Row],[Rank]]=8,23,IF(Table1567891011[[#This Row],[Rank]]=9,22,IF(Table1567891011[[#This Row],[Rank]]=10,21,IF(Table1567891011[[#This Row],[Rank]]=11,20,IF(Table1567891011[[#This Row],[Rank]]=12,19,IF(Table1567891011[[#This Row],[Rank]]=13,18,IF(Table1567891011[[#This Row],[Rank]]=14,17,IF(Table1567891011[[#This Row],[Rank]]=15,16,IF(Table1567891011[[#This Row],[Rank]]=16,15,IF(Table1567891011[[#This Row],[Rank]]=17,14,IF(Table1567891011[[#This Row],[Rank]]=18,13,IF(Table1567891011[[#This Row],[Rank]]=19,12,IF(Table1567891011[[#This Row],[Rank]]=20,11,IF(Table1567891011[[#This Row],[Rank]]=21,10,IF(Table1567891011[[#This Row],[Rank]]=22,9,IF(Table1567891011[[#This Row],[Rank]]=23,8,IF(Table1567891011[[#This Row],[Rank]]=24,7,IF(Table1567891011[[#This Row],[Rank]]=25,6,IF(Table1567891011[[#This Row],[Rank]]=26,5,IF(Table1567891011[[#This Row],[Rank]]=27,4,IF(Table1567891011[[#This Row],[Rank]]=28,3,IF(Table1567891011[[#This Row],[Rank]]=29,2,IF(Table1567891011[[#This Row],[Rank]]=30,1,0)))))))))))))))))))))))))))))))</f>
        <v/>
      </c>
      <c r="D26" s="4" t="str">
        <f>IF(Table1567891011[[#This Row],[Category]]="","",IF(Table1567891011[[#This Row],[Category]]="M",COUNTIF($I$2:$I26,"M"),IF(Table1567891011[[#This Row],[Category]]="F",COUNTIF($I$2:$I26,"F"),0)))</f>
        <v/>
      </c>
      <c r="E26" s="26"/>
      <c r="F26" s="27"/>
      <c r="G26" s="28"/>
      <c r="H26" s="28"/>
      <c r="I26" s="29"/>
      <c r="J26" s="63"/>
      <c r="K26" s="63"/>
      <c r="L26" s="63"/>
      <c r="M26" s="63"/>
      <c r="N26" s="63"/>
    </row>
    <row r="27" spans="1:14" x14ac:dyDescent="0.3">
      <c r="A27" s="19">
        <f>Table1567891011[[#This Row],[Full Name]]</f>
        <v>0</v>
      </c>
      <c r="B27" s="21" t="str">
        <f>IF(Table1567891011[[#This Row],[Full Name]]="","",IF(IFERROR(IFERROR(VLOOKUP(Table1567891011[[#This Row],[Full Name]],'Mens League'!B:B,1,FALSE),VLOOKUP(Table1567891011[[#This Row],[Full Name]],'Women''s League'!B:B,1,FALSE)),"NEEDS ADDING")="NEEDS ADDING","NEEDS ADDING","OK"))</f>
        <v/>
      </c>
      <c r="C27" s="21" t="str">
        <f>IF(Table1567891011[[#This Row],[Position]]="","",IF(Table1567891011[[#This Row],[Rank]]=1,30,IF(Table1567891011[[#This Row],[Rank]]=2,29,IF(Table1567891011[[#This Row],[Rank]]=3,28,IF(Table1567891011[[#This Row],[Rank]]=4,27,IF(Table1567891011[[#This Row],[Rank]]=5,26,IF(Table1567891011[[#This Row],[Rank]]=6,25,IF(Table1567891011[[#This Row],[Rank]]=7,24,IF(Table1567891011[[#This Row],[Rank]]=8,23,IF(Table1567891011[[#This Row],[Rank]]=9,22,IF(Table1567891011[[#This Row],[Rank]]=10,21,IF(Table1567891011[[#This Row],[Rank]]=11,20,IF(Table1567891011[[#This Row],[Rank]]=12,19,IF(Table1567891011[[#This Row],[Rank]]=13,18,IF(Table1567891011[[#This Row],[Rank]]=14,17,IF(Table1567891011[[#This Row],[Rank]]=15,16,IF(Table1567891011[[#This Row],[Rank]]=16,15,IF(Table1567891011[[#This Row],[Rank]]=17,14,IF(Table1567891011[[#This Row],[Rank]]=18,13,IF(Table1567891011[[#This Row],[Rank]]=19,12,IF(Table1567891011[[#This Row],[Rank]]=20,11,IF(Table1567891011[[#This Row],[Rank]]=21,10,IF(Table1567891011[[#This Row],[Rank]]=22,9,IF(Table1567891011[[#This Row],[Rank]]=23,8,IF(Table1567891011[[#This Row],[Rank]]=24,7,IF(Table1567891011[[#This Row],[Rank]]=25,6,IF(Table1567891011[[#This Row],[Rank]]=26,5,IF(Table1567891011[[#This Row],[Rank]]=27,4,IF(Table1567891011[[#This Row],[Rank]]=28,3,IF(Table1567891011[[#This Row],[Rank]]=29,2,IF(Table1567891011[[#This Row],[Rank]]=30,1,0)))))))))))))))))))))))))))))))</f>
        <v/>
      </c>
      <c r="D27" s="4" t="str">
        <f>IF(Table1567891011[[#This Row],[Category]]="","",IF(Table1567891011[[#This Row],[Category]]="M",COUNTIF($I$2:$I27,"M"),IF(Table1567891011[[#This Row],[Category]]="F",COUNTIF($I$2:$I27,"F"),0)))</f>
        <v/>
      </c>
      <c r="E27" s="26"/>
      <c r="F27" s="27"/>
      <c r="G27" s="28"/>
      <c r="H27" s="28"/>
      <c r="I27" s="29"/>
      <c r="J27" s="63"/>
      <c r="K27" s="63"/>
      <c r="L27" s="63"/>
      <c r="M27" s="63"/>
      <c r="N27" s="63"/>
    </row>
    <row r="28" spans="1:14" x14ac:dyDescent="0.3">
      <c r="A28" s="19">
        <f>Table1567891011[[#This Row],[Full Name]]</f>
        <v>0</v>
      </c>
      <c r="B28" s="21" t="str">
        <f>IF(Table1567891011[[#This Row],[Full Name]]="","",IF(IFERROR(IFERROR(VLOOKUP(Table1567891011[[#This Row],[Full Name]],'Mens League'!B:B,1,FALSE),VLOOKUP(Table1567891011[[#This Row],[Full Name]],'Women''s League'!B:B,1,FALSE)),"NEEDS ADDING")="NEEDS ADDING","NEEDS ADDING","OK"))</f>
        <v/>
      </c>
      <c r="C28" s="21" t="str">
        <f>IF(Table1567891011[[#This Row],[Position]]="","",IF(Table1567891011[[#This Row],[Rank]]=1,30,IF(Table1567891011[[#This Row],[Rank]]=2,29,IF(Table1567891011[[#This Row],[Rank]]=3,28,IF(Table1567891011[[#This Row],[Rank]]=4,27,IF(Table1567891011[[#This Row],[Rank]]=5,26,IF(Table1567891011[[#This Row],[Rank]]=6,25,IF(Table1567891011[[#This Row],[Rank]]=7,24,IF(Table1567891011[[#This Row],[Rank]]=8,23,IF(Table1567891011[[#This Row],[Rank]]=9,22,IF(Table1567891011[[#This Row],[Rank]]=10,21,IF(Table1567891011[[#This Row],[Rank]]=11,20,IF(Table1567891011[[#This Row],[Rank]]=12,19,IF(Table1567891011[[#This Row],[Rank]]=13,18,IF(Table1567891011[[#This Row],[Rank]]=14,17,IF(Table1567891011[[#This Row],[Rank]]=15,16,IF(Table1567891011[[#This Row],[Rank]]=16,15,IF(Table1567891011[[#This Row],[Rank]]=17,14,IF(Table1567891011[[#This Row],[Rank]]=18,13,IF(Table1567891011[[#This Row],[Rank]]=19,12,IF(Table1567891011[[#This Row],[Rank]]=20,11,IF(Table1567891011[[#This Row],[Rank]]=21,10,IF(Table1567891011[[#This Row],[Rank]]=22,9,IF(Table1567891011[[#This Row],[Rank]]=23,8,IF(Table1567891011[[#This Row],[Rank]]=24,7,IF(Table1567891011[[#This Row],[Rank]]=25,6,IF(Table1567891011[[#This Row],[Rank]]=26,5,IF(Table1567891011[[#This Row],[Rank]]=27,4,IF(Table1567891011[[#This Row],[Rank]]=28,3,IF(Table1567891011[[#This Row],[Rank]]=29,2,IF(Table1567891011[[#This Row],[Rank]]=30,1,0)))))))))))))))))))))))))))))))</f>
        <v/>
      </c>
      <c r="D28" s="4" t="str">
        <f>IF(Table1567891011[[#This Row],[Category]]="","",IF(Table1567891011[[#This Row],[Category]]="M",COUNTIF($I$2:$I28,"M"),IF(Table1567891011[[#This Row],[Category]]="F",COUNTIF($I$2:$I28,"F"),0)))</f>
        <v/>
      </c>
      <c r="E28" s="26"/>
      <c r="F28" s="27"/>
      <c r="G28" s="28"/>
      <c r="H28" s="28"/>
      <c r="I28" s="29"/>
      <c r="J28" s="63"/>
      <c r="K28" s="63"/>
      <c r="L28" s="63"/>
      <c r="M28" s="63"/>
      <c r="N28" s="63"/>
    </row>
    <row r="29" spans="1:14" x14ac:dyDescent="0.3">
      <c r="A29" s="19">
        <f>Table1567891011[[#This Row],[Full Name]]</f>
        <v>0</v>
      </c>
      <c r="B29" s="21" t="str">
        <f>IF(Table1567891011[[#This Row],[Full Name]]="","",IF(IFERROR(IFERROR(VLOOKUP(Table1567891011[[#This Row],[Full Name]],'Mens League'!B:B,1,FALSE),VLOOKUP(Table1567891011[[#This Row],[Full Name]],'Women''s League'!B:B,1,FALSE)),"NEEDS ADDING")="NEEDS ADDING","NEEDS ADDING","OK"))</f>
        <v/>
      </c>
      <c r="C29" s="21" t="str">
        <f>IF(Table1567891011[[#This Row],[Position]]="","",IF(Table1567891011[[#This Row],[Rank]]=1,30,IF(Table1567891011[[#This Row],[Rank]]=2,29,IF(Table1567891011[[#This Row],[Rank]]=3,28,IF(Table1567891011[[#This Row],[Rank]]=4,27,IF(Table1567891011[[#This Row],[Rank]]=5,26,IF(Table1567891011[[#This Row],[Rank]]=6,25,IF(Table1567891011[[#This Row],[Rank]]=7,24,IF(Table1567891011[[#This Row],[Rank]]=8,23,IF(Table1567891011[[#This Row],[Rank]]=9,22,IF(Table1567891011[[#This Row],[Rank]]=10,21,IF(Table1567891011[[#This Row],[Rank]]=11,20,IF(Table1567891011[[#This Row],[Rank]]=12,19,IF(Table1567891011[[#This Row],[Rank]]=13,18,IF(Table1567891011[[#This Row],[Rank]]=14,17,IF(Table1567891011[[#This Row],[Rank]]=15,16,IF(Table1567891011[[#This Row],[Rank]]=16,15,IF(Table1567891011[[#This Row],[Rank]]=17,14,IF(Table1567891011[[#This Row],[Rank]]=18,13,IF(Table1567891011[[#This Row],[Rank]]=19,12,IF(Table1567891011[[#This Row],[Rank]]=20,11,IF(Table1567891011[[#This Row],[Rank]]=21,10,IF(Table1567891011[[#This Row],[Rank]]=22,9,IF(Table1567891011[[#This Row],[Rank]]=23,8,IF(Table1567891011[[#This Row],[Rank]]=24,7,IF(Table1567891011[[#This Row],[Rank]]=25,6,IF(Table1567891011[[#This Row],[Rank]]=26,5,IF(Table1567891011[[#This Row],[Rank]]=27,4,IF(Table1567891011[[#This Row],[Rank]]=28,3,IF(Table1567891011[[#This Row],[Rank]]=29,2,IF(Table1567891011[[#This Row],[Rank]]=30,1,0)))))))))))))))))))))))))))))))</f>
        <v/>
      </c>
      <c r="D29" s="4" t="str">
        <f>IF(Table1567891011[[#This Row],[Category]]="","",IF(Table1567891011[[#This Row],[Category]]="M",COUNTIF($I$2:$I29,"M"),IF(Table1567891011[[#This Row],[Category]]="F",COUNTIF($I$2:$I29,"F"),0)))</f>
        <v/>
      </c>
      <c r="E29" s="26"/>
      <c r="F29" s="27"/>
      <c r="G29" s="28"/>
      <c r="H29" s="28"/>
      <c r="I29" s="29"/>
      <c r="J29" s="63"/>
      <c r="K29" s="63"/>
      <c r="L29" s="63"/>
      <c r="M29" s="63"/>
      <c r="N29" s="63"/>
    </row>
    <row r="30" spans="1:14" x14ac:dyDescent="0.3">
      <c r="A30" s="19">
        <f>Table1567891011[[#This Row],[Full Name]]</f>
        <v>0</v>
      </c>
      <c r="B30" s="21" t="str">
        <f>IF(Table1567891011[[#This Row],[Full Name]]="","",IF(IFERROR(IFERROR(VLOOKUP(Table1567891011[[#This Row],[Full Name]],'Mens League'!B:B,1,FALSE),VLOOKUP(Table1567891011[[#This Row],[Full Name]],'Women''s League'!B:B,1,FALSE)),"NEEDS ADDING")="NEEDS ADDING","NEEDS ADDING","OK"))</f>
        <v/>
      </c>
      <c r="C30" s="21" t="str">
        <f>IF(Table1567891011[[#This Row],[Position]]="","",IF(Table1567891011[[#This Row],[Rank]]=1,30,IF(Table1567891011[[#This Row],[Rank]]=2,29,IF(Table1567891011[[#This Row],[Rank]]=3,28,IF(Table1567891011[[#This Row],[Rank]]=4,27,IF(Table1567891011[[#This Row],[Rank]]=5,26,IF(Table1567891011[[#This Row],[Rank]]=6,25,IF(Table1567891011[[#This Row],[Rank]]=7,24,IF(Table1567891011[[#This Row],[Rank]]=8,23,IF(Table1567891011[[#This Row],[Rank]]=9,22,IF(Table1567891011[[#This Row],[Rank]]=10,21,IF(Table1567891011[[#This Row],[Rank]]=11,20,IF(Table1567891011[[#This Row],[Rank]]=12,19,IF(Table1567891011[[#This Row],[Rank]]=13,18,IF(Table1567891011[[#This Row],[Rank]]=14,17,IF(Table1567891011[[#This Row],[Rank]]=15,16,IF(Table1567891011[[#This Row],[Rank]]=16,15,IF(Table1567891011[[#This Row],[Rank]]=17,14,IF(Table1567891011[[#This Row],[Rank]]=18,13,IF(Table1567891011[[#This Row],[Rank]]=19,12,IF(Table1567891011[[#This Row],[Rank]]=20,11,IF(Table1567891011[[#This Row],[Rank]]=21,10,IF(Table1567891011[[#This Row],[Rank]]=22,9,IF(Table1567891011[[#This Row],[Rank]]=23,8,IF(Table1567891011[[#This Row],[Rank]]=24,7,IF(Table1567891011[[#This Row],[Rank]]=25,6,IF(Table1567891011[[#This Row],[Rank]]=26,5,IF(Table1567891011[[#This Row],[Rank]]=27,4,IF(Table1567891011[[#This Row],[Rank]]=28,3,IF(Table1567891011[[#This Row],[Rank]]=29,2,IF(Table1567891011[[#This Row],[Rank]]=30,1,0)))))))))))))))))))))))))))))))</f>
        <v/>
      </c>
      <c r="D30" s="4" t="str">
        <f>IF(Table1567891011[[#This Row],[Category]]="","",IF(Table1567891011[[#This Row],[Category]]="M",COUNTIF($I$2:$I30,"M"),IF(Table1567891011[[#This Row],[Category]]="F",COUNTIF($I$2:$I30,"F"),0)))</f>
        <v/>
      </c>
      <c r="E30" s="26"/>
      <c r="F30" s="27"/>
      <c r="G30" s="28"/>
      <c r="H30" s="28"/>
      <c r="I30" s="29"/>
      <c r="J30" s="63"/>
      <c r="K30" s="63"/>
      <c r="L30" s="63"/>
      <c r="M30" s="63"/>
      <c r="N30" s="63"/>
    </row>
    <row r="31" spans="1:14" x14ac:dyDescent="0.3">
      <c r="A31" s="19">
        <f>Table1567891011[[#This Row],[Full Name]]</f>
        <v>0</v>
      </c>
      <c r="B31" s="21" t="str">
        <f>IF(Table1567891011[[#This Row],[Full Name]]="","",IF(IFERROR(IFERROR(VLOOKUP(Table1567891011[[#This Row],[Full Name]],'Mens League'!B:B,1,FALSE),VLOOKUP(Table1567891011[[#This Row],[Full Name]],'Women''s League'!B:B,1,FALSE)),"NEEDS ADDING")="NEEDS ADDING","NEEDS ADDING","OK"))</f>
        <v/>
      </c>
      <c r="C31" s="21" t="str">
        <f>IF(Table1567891011[[#This Row],[Position]]="","",IF(Table1567891011[[#This Row],[Rank]]=1,30,IF(Table1567891011[[#This Row],[Rank]]=2,29,IF(Table1567891011[[#This Row],[Rank]]=3,28,IF(Table1567891011[[#This Row],[Rank]]=4,27,IF(Table1567891011[[#This Row],[Rank]]=5,26,IF(Table1567891011[[#This Row],[Rank]]=6,25,IF(Table1567891011[[#This Row],[Rank]]=7,24,IF(Table1567891011[[#This Row],[Rank]]=8,23,IF(Table1567891011[[#This Row],[Rank]]=9,22,IF(Table1567891011[[#This Row],[Rank]]=10,21,IF(Table1567891011[[#This Row],[Rank]]=11,20,IF(Table1567891011[[#This Row],[Rank]]=12,19,IF(Table1567891011[[#This Row],[Rank]]=13,18,IF(Table1567891011[[#This Row],[Rank]]=14,17,IF(Table1567891011[[#This Row],[Rank]]=15,16,IF(Table1567891011[[#This Row],[Rank]]=16,15,IF(Table1567891011[[#This Row],[Rank]]=17,14,IF(Table1567891011[[#This Row],[Rank]]=18,13,IF(Table1567891011[[#This Row],[Rank]]=19,12,IF(Table1567891011[[#This Row],[Rank]]=20,11,IF(Table1567891011[[#This Row],[Rank]]=21,10,IF(Table1567891011[[#This Row],[Rank]]=22,9,IF(Table1567891011[[#This Row],[Rank]]=23,8,IF(Table1567891011[[#This Row],[Rank]]=24,7,IF(Table1567891011[[#This Row],[Rank]]=25,6,IF(Table1567891011[[#This Row],[Rank]]=26,5,IF(Table1567891011[[#This Row],[Rank]]=27,4,IF(Table1567891011[[#This Row],[Rank]]=28,3,IF(Table1567891011[[#This Row],[Rank]]=29,2,IF(Table1567891011[[#This Row],[Rank]]=30,1,0)))))))))))))))))))))))))))))))</f>
        <v/>
      </c>
      <c r="D31" s="4" t="str">
        <f>IF(Table1567891011[[#This Row],[Category]]="","",IF(Table1567891011[[#This Row],[Category]]="M",COUNTIF($I$2:$I31,"M"),IF(Table1567891011[[#This Row],[Category]]="F",COUNTIF($I$2:$I31,"F"),0)))</f>
        <v/>
      </c>
      <c r="E31" s="26"/>
      <c r="F31" s="27"/>
      <c r="G31" s="28"/>
      <c r="H31" s="28"/>
      <c r="I31" s="29"/>
      <c r="J31" s="63"/>
      <c r="K31" s="63"/>
      <c r="L31" s="63"/>
      <c r="M31" s="63"/>
      <c r="N31" s="63"/>
    </row>
    <row r="32" spans="1:14" x14ac:dyDescent="0.3">
      <c r="A32" s="19">
        <f>Table1567891011[[#This Row],[Full Name]]</f>
        <v>0</v>
      </c>
      <c r="B32" s="21" t="str">
        <f>IF(Table1567891011[[#This Row],[Full Name]]="","",IF(IFERROR(IFERROR(VLOOKUP(Table1567891011[[#This Row],[Full Name]],'Mens League'!B:B,1,FALSE),VLOOKUP(Table1567891011[[#This Row],[Full Name]],'Women''s League'!B:B,1,FALSE)),"NEEDS ADDING")="NEEDS ADDING","NEEDS ADDING","OK"))</f>
        <v/>
      </c>
      <c r="C32" s="21" t="str">
        <f>IF(Table1567891011[[#This Row],[Position]]="","",IF(Table1567891011[[#This Row],[Rank]]=1,30,IF(Table1567891011[[#This Row],[Rank]]=2,29,IF(Table1567891011[[#This Row],[Rank]]=3,28,IF(Table1567891011[[#This Row],[Rank]]=4,27,IF(Table1567891011[[#This Row],[Rank]]=5,26,IF(Table1567891011[[#This Row],[Rank]]=6,25,IF(Table1567891011[[#This Row],[Rank]]=7,24,IF(Table1567891011[[#This Row],[Rank]]=8,23,IF(Table1567891011[[#This Row],[Rank]]=9,22,IF(Table1567891011[[#This Row],[Rank]]=10,21,IF(Table1567891011[[#This Row],[Rank]]=11,20,IF(Table1567891011[[#This Row],[Rank]]=12,19,IF(Table1567891011[[#This Row],[Rank]]=13,18,IF(Table1567891011[[#This Row],[Rank]]=14,17,IF(Table1567891011[[#This Row],[Rank]]=15,16,IF(Table1567891011[[#This Row],[Rank]]=16,15,IF(Table1567891011[[#This Row],[Rank]]=17,14,IF(Table1567891011[[#This Row],[Rank]]=18,13,IF(Table1567891011[[#This Row],[Rank]]=19,12,IF(Table1567891011[[#This Row],[Rank]]=20,11,IF(Table1567891011[[#This Row],[Rank]]=21,10,IF(Table1567891011[[#This Row],[Rank]]=22,9,IF(Table1567891011[[#This Row],[Rank]]=23,8,IF(Table1567891011[[#This Row],[Rank]]=24,7,IF(Table1567891011[[#This Row],[Rank]]=25,6,IF(Table1567891011[[#This Row],[Rank]]=26,5,IF(Table1567891011[[#This Row],[Rank]]=27,4,IF(Table1567891011[[#This Row],[Rank]]=28,3,IF(Table1567891011[[#This Row],[Rank]]=29,2,IF(Table1567891011[[#This Row],[Rank]]=30,1,0)))))))))))))))))))))))))))))))</f>
        <v/>
      </c>
      <c r="D32" s="4" t="str">
        <f>IF(Table1567891011[[#This Row],[Category]]="","",IF(Table1567891011[[#This Row],[Category]]="M",COUNTIF($I$2:$I32,"M"),IF(Table1567891011[[#This Row],[Category]]="F",COUNTIF($I$2:$I32,"F"),0)))</f>
        <v/>
      </c>
      <c r="E32" s="26"/>
      <c r="F32" s="27"/>
      <c r="G32" s="28"/>
      <c r="H32" s="28"/>
      <c r="I32" s="29"/>
      <c r="J32" s="63"/>
      <c r="K32" s="63"/>
      <c r="L32" s="63"/>
      <c r="M32" s="63"/>
      <c r="N32" s="63"/>
    </row>
    <row r="33" spans="1:14" x14ac:dyDescent="0.3">
      <c r="A33" s="19">
        <f>Table1567891011[[#This Row],[Full Name]]</f>
        <v>0</v>
      </c>
      <c r="B33" s="21" t="str">
        <f>IF(Table1567891011[[#This Row],[Full Name]]="","",IF(IFERROR(IFERROR(VLOOKUP(Table1567891011[[#This Row],[Full Name]],'Mens League'!B:B,1,FALSE),VLOOKUP(Table1567891011[[#This Row],[Full Name]],'Women''s League'!B:B,1,FALSE)),"NEEDS ADDING")="NEEDS ADDING","NEEDS ADDING","OK"))</f>
        <v/>
      </c>
      <c r="C33" s="21" t="str">
        <f>IF(Table1567891011[[#This Row],[Position]]="","",IF(Table1567891011[[#This Row],[Rank]]=1,30,IF(Table1567891011[[#This Row],[Rank]]=2,29,IF(Table1567891011[[#This Row],[Rank]]=3,28,IF(Table1567891011[[#This Row],[Rank]]=4,27,IF(Table1567891011[[#This Row],[Rank]]=5,26,IF(Table1567891011[[#This Row],[Rank]]=6,25,IF(Table1567891011[[#This Row],[Rank]]=7,24,IF(Table1567891011[[#This Row],[Rank]]=8,23,IF(Table1567891011[[#This Row],[Rank]]=9,22,IF(Table1567891011[[#This Row],[Rank]]=10,21,IF(Table1567891011[[#This Row],[Rank]]=11,20,IF(Table1567891011[[#This Row],[Rank]]=12,19,IF(Table1567891011[[#This Row],[Rank]]=13,18,IF(Table1567891011[[#This Row],[Rank]]=14,17,IF(Table1567891011[[#This Row],[Rank]]=15,16,IF(Table1567891011[[#This Row],[Rank]]=16,15,IF(Table1567891011[[#This Row],[Rank]]=17,14,IF(Table1567891011[[#This Row],[Rank]]=18,13,IF(Table1567891011[[#This Row],[Rank]]=19,12,IF(Table1567891011[[#This Row],[Rank]]=20,11,IF(Table1567891011[[#This Row],[Rank]]=21,10,IF(Table1567891011[[#This Row],[Rank]]=22,9,IF(Table1567891011[[#This Row],[Rank]]=23,8,IF(Table1567891011[[#This Row],[Rank]]=24,7,IF(Table1567891011[[#This Row],[Rank]]=25,6,IF(Table1567891011[[#This Row],[Rank]]=26,5,IF(Table1567891011[[#This Row],[Rank]]=27,4,IF(Table1567891011[[#This Row],[Rank]]=28,3,IF(Table1567891011[[#This Row],[Rank]]=29,2,IF(Table1567891011[[#This Row],[Rank]]=30,1,0)))))))))))))))))))))))))))))))</f>
        <v/>
      </c>
      <c r="D33" s="4" t="str">
        <f>IF(Table1567891011[[#This Row],[Category]]="","",IF(Table1567891011[[#This Row],[Category]]="M",COUNTIF($I$2:$I33,"M"),IF(Table1567891011[[#This Row],[Category]]="F",COUNTIF($I$2:$I33,"F"),0)))</f>
        <v/>
      </c>
      <c r="E33" s="26"/>
      <c r="F33" s="27"/>
      <c r="G33" s="28"/>
      <c r="H33" s="28"/>
      <c r="I33" s="29"/>
      <c r="J33" s="63"/>
      <c r="K33" s="63"/>
      <c r="L33" s="63"/>
      <c r="M33" s="63"/>
      <c r="N33" s="63"/>
    </row>
    <row r="34" spans="1:14" x14ac:dyDescent="0.3">
      <c r="A34" s="19">
        <f>Table1567891011[[#This Row],[Full Name]]</f>
        <v>0</v>
      </c>
      <c r="B34" s="21" t="str">
        <f>IF(Table1567891011[[#This Row],[Full Name]]="","",IF(IFERROR(IFERROR(VLOOKUP(Table1567891011[[#This Row],[Full Name]],'Mens League'!B:B,1,FALSE),VLOOKUP(Table1567891011[[#This Row],[Full Name]],'Women''s League'!B:B,1,FALSE)),"NEEDS ADDING")="NEEDS ADDING","NEEDS ADDING","OK"))</f>
        <v/>
      </c>
      <c r="C34" s="21" t="str">
        <f>IF(Table1567891011[[#This Row],[Position]]="","",IF(Table1567891011[[#This Row],[Rank]]=1,30,IF(Table1567891011[[#This Row],[Rank]]=2,29,IF(Table1567891011[[#This Row],[Rank]]=3,28,IF(Table1567891011[[#This Row],[Rank]]=4,27,IF(Table1567891011[[#This Row],[Rank]]=5,26,IF(Table1567891011[[#This Row],[Rank]]=6,25,IF(Table1567891011[[#This Row],[Rank]]=7,24,IF(Table1567891011[[#This Row],[Rank]]=8,23,IF(Table1567891011[[#This Row],[Rank]]=9,22,IF(Table1567891011[[#This Row],[Rank]]=10,21,IF(Table1567891011[[#This Row],[Rank]]=11,20,IF(Table1567891011[[#This Row],[Rank]]=12,19,IF(Table1567891011[[#This Row],[Rank]]=13,18,IF(Table1567891011[[#This Row],[Rank]]=14,17,IF(Table1567891011[[#This Row],[Rank]]=15,16,IF(Table1567891011[[#This Row],[Rank]]=16,15,IF(Table1567891011[[#This Row],[Rank]]=17,14,IF(Table1567891011[[#This Row],[Rank]]=18,13,IF(Table1567891011[[#This Row],[Rank]]=19,12,IF(Table1567891011[[#This Row],[Rank]]=20,11,IF(Table1567891011[[#This Row],[Rank]]=21,10,IF(Table1567891011[[#This Row],[Rank]]=22,9,IF(Table1567891011[[#This Row],[Rank]]=23,8,IF(Table1567891011[[#This Row],[Rank]]=24,7,IF(Table1567891011[[#This Row],[Rank]]=25,6,IF(Table1567891011[[#This Row],[Rank]]=26,5,IF(Table1567891011[[#This Row],[Rank]]=27,4,IF(Table1567891011[[#This Row],[Rank]]=28,3,IF(Table1567891011[[#This Row],[Rank]]=29,2,IF(Table1567891011[[#This Row],[Rank]]=30,1,0)))))))))))))))))))))))))))))))</f>
        <v/>
      </c>
      <c r="D34" s="4" t="str">
        <f>IF(Table1567891011[[#This Row],[Category]]="","",IF(Table1567891011[[#This Row],[Category]]="M",COUNTIF($I$2:$I34,"M"),IF(Table1567891011[[#This Row],[Category]]="F",COUNTIF($I$2:$I34,"F"),0)))</f>
        <v/>
      </c>
      <c r="E34" s="26"/>
      <c r="F34" s="27"/>
      <c r="G34" s="28"/>
      <c r="H34" s="28"/>
      <c r="I34" s="29"/>
      <c r="J34" s="63"/>
      <c r="K34" s="63"/>
      <c r="L34" s="63"/>
      <c r="M34" s="63"/>
      <c r="N34" s="63"/>
    </row>
    <row r="35" spans="1:14" x14ac:dyDescent="0.3">
      <c r="A35" s="19">
        <f>Table1567891011[[#This Row],[Full Name]]</f>
        <v>0</v>
      </c>
      <c r="B35" s="21" t="str">
        <f>IF(Table1567891011[[#This Row],[Full Name]]="","",IF(IFERROR(IFERROR(VLOOKUP(Table1567891011[[#This Row],[Full Name]],'Mens League'!B:B,1,FALSE),VLOOKUP(Table1567891011[[#This Row],[Full Name]],'Women''s League'!B:B,1,FALSE)),"NEEDS ADDING")="NEEDS ADDING","NEEDS ADDING","OK"))</f>
        <v/>
      </c>
      <c r="C35" s="21" t="str">
        <f>IF(Table1567891011[[#This Row],[Position]]="","",IF(Table1567891011[[#This Row],[Rank]]=1,30,IF(Table1567891011[[#This Row],[Rank]]=2,29,IF(Table1567891011[[#This Row],[Rank]]=3,28,IF(Table1567891011[[#This Row],[Rank]]=4,27,IF(Table1567891011[[#This Row],[Rank]]=5,26,IF(Table1567891011[[#This Row],[Rank]]=6,25,IF(Table1567891011[[#This Row],[Rank]]=7,24,IF(Table1567891011[[#This Row],[Rank]]=8,23,IF(Table1567891011[[#This Row],[Rank]]=9,22,IF(Table1567891011[[#This Row],[Rank]]=10,21,IF(Table1567891011[[#This Row],[Rank]]=11,20,IF(Table1567891011[[#This Row],[Rank]]=12,19,IF(Table1567891011[[#This Row],[Rank]]=13,18,IF(Table1567891011[[#This Row],[Rank]]=14,17,IF(Table1567891011[[#This Row],[Rank]]=15,16,IF(Table1567891011[[#This Row],[Rank]]=16,15,IF(Table1567891011[[#This Row],[Rank]]=17,14,IF(Table1567891011[[#This Row],[Rank]]=18,13,IF(Table1567891011[[#This Row],[Rank]]=19,12,IF(Table1567891011[[#This Row],[Rank]]=20,11,IF(Table1567891011[[#This Row],[Rank]]=21,10,IF(Table1567891011[[#This Row],[Rank]]=22,9,IF(Table1567891011[[#This Row],[Rank]]=23,8,IF(Table1567891011[[#This Row],[Rank]]=24,7,IF(Table1567891011[[#This Row],[Rank]]=25,6,IF(Table1567891011[[#This Row],[Rank]]=26,5,IF(Table1567891011[[#This Row],[Rank]]=27,4,IF(Table1567891011[[#This Row],[Rank]]=28,3,IF(Table1567891011[[#This Row],[Rank]]=29,2,IF(Table1567891011[[#This Row],[Rank]]=30,1,0)))))))))))))))))))))))))))))))</f>
        <v/>
      </c>
      <c r="D35" s="4" t="str">
        <f>IF(Table1567891011[[#This Row],[Category]]="","",IF(Table1567891011[[#This Row],[Category]]="M",COUNTIF($I$2:$I35,"M"),IF(Table1567891011[[#This Row],[Category]]="F",COUNTIF($I$2:$I35,"F"),0)))</f>
        <v/>
      </c>
      <c r="E35" s="26"/>
      <c r="F35" s="27"/>
      <c r="G35" s="28"/>
      <c r="H35" s="28"/>
      <c r="I35" s="29"/>
      <c r="J35" s="63"/>
      <c r="K35" s="63"/>
      <c r="L35" s="63"/>
      <c r="M35" s="63"/>
      <c r="N35" s="63"/>
    </row>
    <row r="36" spans="1:14" x14ac:dyDescent="0.3">
      <c r="A36" s="19">
        <f>Table1567891011[[#This Row],[Full Name]]</f>
        <v>0</v>
      </c>
      <c r="B36" s="21" t="str">
        <f>IF(Table1567891011[[#This Row],[Full Name]]="","",IF(IFERROR(IFERROR(VLOOKUP(Table1567891011[[#This Row],[Full Name]],'Mens League'!B:B,1,FALSE),VLOOKUP(Table1567891011[[#This Row],[Full Name]],'Women''s League'!B:B,1,FALSE)),"NEEDS ADDING")="NEEDS ADDING","NEEDS ADDING","OK"))</f>
        <v/>
      </c>
      <c r="C36" s="21" t="str">
        <f>IF(Table1567891011[[#This Row],[Position]]="","",IF(Table1567891011[[#This Row],[Rank]]=1,30,IF(Table1567891011[[#This Row],[Rank]]=2,29,IF(Table1567891011[[#This Row],[Rank]]=3,28,IF(Table1567891011[[#This Row],[Rank]]=4,27,IF(Table1567891011[[#This Row],[Rank]]=5,26,IF(Table1567891011[[#This Row],[Rank]]=6,25,IF(Table1567891011[[#This Row],[Rank]]=7,24,IF(Table1567891011[[#This Row],[Rank]]=8,23,IF(Table1567891011[[#This Row],[Rank]]=9,22,IF(Table1567891011[[#This Row],[Rank]]=10,21,IF(Table1567891011[[#This Row],[Rank]]=11,20,IF(Table1567891011[[#This Row],[Rank]]=12,19,IF(Table1567891011[[#This Row],[Rank]]=13,18,IF(Table1567891011[[#This Row],[Rank]]=14,17,IF(Table1567891011[[#This Row],[Rank]]=15,16,IF(Table1567891011[[#This Row],[Rank]]=16,15,IF(Table1567891011[[#This Row],[Rank]]=17,14,IF(Table1567891011[[#This Row],[Rank]]=18,13,IF(Table1567891011[[#This Row],[Rank]]=19,12,IF(Table1567891011[[#This Row],[Rank]]=20,11,IF(Table1567891011[[#This Row],[Rank]]=21,10,IF(Table1567891011[[#This Row],[Rank]]=22,9,IF(Table1567891011[[#This Row],[Rank]]=23,8,IF(Table1567891011[[#This Row],[Rank]]=24,7,IF(Table1567891011[[#This Row],[Rank]]=25,6,IF(Table1567891011[[#This Row],[Rank]]=26,5,IF(Table1567891011[[#This Row],[Rank]]=27,4,IF(Table1567891011[[#This Row],[Rank]]=28,3,IF(Table1567891011[[#This Row],[Rank]]=29,2,IF(Table1567891011[[#This Row],[Rank]]=30,1,0)))))))))))))))))))))))))))))))</f>
        <v/>
      </c>
      <c r="D36" s="4" t="str">
        <f>IF(Table1567891011[[#This Row],[Category]]="","",IF(Table1567891011[[#This Row],[Category]]="M",COUNTIF($I$2:$I36,"M"),IF(Table1567891011[[#This Row],[Category]]="F",COUNTIF($I$2:$I36,"F"),0)))</f>
        <v/>
      </c>
      <c r="E36" s="26"/>
      <c r="F36" s="27"/>
      <c r="G36" s="28"/>
      <c r="H36" s="28"/>
      <c r="I36" s="29"/>
      <c r="J36" s="63"/>
      <c r="K36" s="63"/>
      <c r="L36" s="63"/>
      <c r="M36" s="63"/>
      <c r="N36" s="63"/>
    </row>
    <row r="37" spans="1:14" x14ac:dyDescent="0.3">
      <c r="A37" s="19">
        <f>Table1567891011[[#This Row],[Full Name]]</f>
        <v>0</v>
      </c>
      <c r="B37" s="21" t="str">
        <f>IF(Table1567891011[[#This Row],[Full Name]]="","",IF(IFERROR(IFERROR(VLOOKUP(Table1567891011[[#This Row],[Full Name]],'Mens League'!B:B,1,FALSE),VLOOKUP(Table1567891011[[#This Row],[Full Name]],'Women''s League'!B:B,1,FALSE)),"NEEDS ADDING")="NEEDS ADDING","NEEDS ADDING","OK"))</f>
        <v/>
      </c>
      <c r="C37" s="21" t="str">
        <f>IF(Table1567891011[[#This Row],[Position]]="","",IF(Table1567891011[[#This Row],[Rank]]=1,30,IF(Table1567891011[[#This Row],[Rank]]=2,29,IF(Table1567891011[[#This Row],[Rank]]=3,28,IF(Table1567891011[[#This Row],[Rank]]=4,27,IF(Table1567891011[[#This Row],[Rank]]=5,26,IF(Table1567891011[[#This Row],[Rank]]=6,25,IF(Table1567891011[[#This Row],[Rank]]=7,24,IF(Table1567891011[[#This Row],[Rank]]=8,23,IF(Table1567891011[[#This Row],[Rank]]=9,22,IF(Table1567891011[[#This Row],[Rank]]=10,21,IF(Table1567891011[[#This Row],[Rank]]=11,20,IF(Table1567891011[[#This Row],[Rank]]=12,19,IF(Table1567891011[[#This Row],[Rank]]=13,18,IF(Table1567891011[[#This Row],[Rank]]=14,17,IF(Table1567891011[[#This Row],[Rank]]=15,16,IF(Table1567891011[[#This Row],[Rank]]=16,15,IF(Table1567891011[[#This Row],[Rank]]=17,14,IF(Table1567891011[[#This Row],[Rank]]=18,13,IF(Table1567891011[[#This Row],[Rank]]=19,12,IF(Table1567891011[[#This Row],[Rank]]=20,11,IF(Table1567891011[[#This Row],[Rank]]=21,10,IF(Table1567891011[[#This Row],[Rank]]=22,9,IF(Table1567891011[[#This Row],[Rank]]=23,8,IF(Table1567891011[[#This Row],[Rank]]=24,7,IF(Table1567891011[[#This Row],[Rank]]=25,6,IF(Table1567891011[[#This Row],[Rank]]=26,5,IF(Table1567891011[[#This Row],[Rank]]=27,4,IF(Table1567891011[[#This Row],[Rank]]=28,3,IF(Table1567891011[[#This Row],[Rank]]=29,2,IF(Table1567891011[[#This Row],[Rank]]=30,1,0)))))))))))))))))))))))))))))))</f>
        <v/>
      </c>
      <c r="D37" s="4" t="str">
        <f>IF(Table1567891011[[#This Row],[Category]]="","",IF(Table1567891011[[#This Row],[Category]]="M",COUNTIF($I$2:$I37,"M"),IF(Table1567891011[[#This Row],[Category]]="F",COUNTIF($I$2:$I37,"F"),0)))</f>
        <v/>
      </c>
      <c r="E37" s="26"/>
      <c r="F37" s="27"/>
      <c r="G37" s="28"/>
      <c r="H37" s="28"/>
      <c r="I37" s="29"/>
      <c r="J37" s="63"/>
      <c r="K37" s="63"/>
      <c r="L37" s="63"/>
      <c r="M37" s="63"/>
      <c r="N37" s="63"/>
    </row>
    <row r="38" spans="1:14" x14ac:dyDescent="0.3">
      <c r="A38" s="19">
        <f>Table1567891011[[#This Row],[Full Name]]</f>
        <v>0</v>
      </c>
      <c r="B38" s="21" t="str">
        <f>IF(Table1567891011[[#This Row],[Full Name]]="","",IF(IFERROR(IFERROR(VLOOKUP(Table1567891011[[#This Row],[Full Name]],'Mens League'!B:B,1,FALSE),VLOOKUP(Table1567891011[[#This Row],[Full Name]],'Women''s League'!B:B,1,FALSE)),"NEEDS ADDING")="NEEDS ADDING","NEEDS ADDING","OK"))</f>
        <v/>
      </c>
      <c r="C38" s="21" t="str">
        <f>IF(Table1567891011[[#This Row],[Position]]="","",IF(Table1567891011[[#This Row],[Rank]]=1,30,IF(Table1567891011[[#This Row],[Rank]]=2,29,IF(Table1567891011[[#This Row],[Rank]]=3,28,IF(Table1567891011[[#This Row],[Rank]]=4,27,IF(Table1567891011[[#This Row],[Rank]]=5,26,IF(Table1567891011[[#This Row],[Rank]]=6,25,IF(Table1567891011[[#This Row],[Rank]]=7,24,IF(Table1567891011[[#This Row],[Rank]]=8,23,IF(Table1567891011[[#This Row],[Rank]]=9,22,IF(Table1567891011[[#This Row],[Rank]]=10,21,IF(Table1567891011[[#This Row],[Rank]]=11,20,IF(Table1567891011[[#This Row],[Rank]]=12,19,IF(Table1567891011[[#This Row],[Rank]]=13,18,IF(Table1567891011[[#This Row],[Rank]]=14,17,IF(Table1567891011[[#This Row],[Rank]]=15,16,IF(Table1567891011[[#This Row],[Rank]]=16,15,IF(Table1567891011[[#This Row],[Rank]]=17,14,IF(Table1567891011[[#This Row],[Rank]]=18,13,IF(Table1567891011[[#This Row],[Rank]]=19,12,IF(Table1567891011[[#This Row],[Rank]]=20,11,IF(Table1567891011[[#This Row],[Rank]]=21,10,IF(Table1567891011[[#This Row],[Rank]]=22,9,IF(Table1567891011[[#This Row],[Rank]]=23,8,IF(Table1567891011[[#This Row],[Rank]]=24,7,IF(Table1567891011[[#This Row],[Rank]]=25,6,IF(Table1567891011[[#This Row],[Rank]]=26,5,IF(Table1567891011[[#This Row],[Rank]]=27,4,IF(Table1567891011[[#This Row],[Rank]]=28,3,IF(Table1567891011[[#This Row],[Rank]]=29,2,IF(Table1567891011[[#This Row],[Rank]]=30,1,0)))))))))))))))))))))))))))))))</f>
        <v/>
      </c>
      <c r="D38" s="4" t="str">
        <f>IF(Table1567891011[[#This Row],[Category]]="","",IF(Table1567891011[[#This Row],[Category]]="M",COUNTIF($I$2:$I38,"M"),IF(Table1567891011[[#This Row],[Category]]="F",COUNTIF($I$2:$I38,"F"),0)))</f>
        <v/>
      </c>
      <c r="E38" s="26"/>
      <c r="F38" s="27"/>
      <c r="G38" s="28"/>
      <c r="H38" s="28"/>
      <c r="I38" s="29"/>
      <c r="J38" s="63"/>
      <c r="K38" s="63"/>
      <c r="L38" s="63"/>
      <c r="M38" s="63"/>
      <c r="N38" s="63"/>
    </row>
    <row r="39" spans="1:14" x14ac:dyDescent="0.3">
      <c r="A39" s="19">
        <f>Table1567891011[[#This Row],[Full Name]]</f>
        <v>0</v>
      </c>
      <c r="B39" s="21" t="str">
        <f>IF(Table1567891011[[#This Row],[Full Name]]="","",IF(IFERROR(IFERROR(VLOOKUP(Table1567891011[[#This Row],[Full Name]],'Mens League'!B:B,1,FALSE),VLOOKUP(Table1567891011[[#This Row],[Full Name]],'Women''s League'!B:B,1,FALSE)),"NEEDS ADDING")="NEEDS ADDING","NEEDS ADDING","OK"))</f>
        <v/>
      </c>
      <c r="C39" s="21" t="str">
        <f>IF(Table1567891011[[#This Row],[Position]]="","",IF(Table1567891011[[#This Row],[Rank]]=1,30,IF(Table1567891011[[#This Row],[Rank]]=2,29,IF(Table1567891011[[#This Row],[Rank]]=3,28,IF(Table1567891011[[#This Row],[Rank]]=4,27,IF(Table1567891011[[#This Row],[Rank]]=5,26,IF(Table1567891011[[#This Row],[Rank]]=6,25,IF(Table1567891011[[#This Row],[Rank]]=7,24,IF(Table1567891011[[#This Row],[Rank]]=8,23,IF(Table1567891011[[#This Row],[Rank]]=9,22,IF(Table1567891011[[#This Row],[Rank]]=10,21,IF(Table1567891011[[#This Row],[Rank]]=11,20,IF(Table1567891011[[#This Row],[Rank]]=12,19,IF(Table1567891011[[#This Row],[Rank]]=13,18,IF(Table1567891011[[#This Row],[Rank]]=14,17,IF(Table1567891011[[#This Row],[Rank]]=15,16,IF(Table1567891011[[#This Row],[Rank]]=16,15,IF(Table1567891011[[#This Row],[Rank]]=17,14,IF(Table1567891011[[#This Row],[Rank]]=18,13,IF(Table1567891011[[#This Row],[Rank]]=19,12,IF(Table1567891011[[#This Row],[Rank]]=20,11,IF(Table1567891011[[#This Row],[Rank]]=21,10,IF(Table1567891011[[#This Row],[Rank]]=22,9,IF(Table1567891011[[#This Row],[Rank]]=23,8,IF(Table1567891011[[#This Row],[Rank]]=24,7,IF(Table1567891011[[#This Row],[Rank]]=25,6,IF(Table1567891011[[#This Row],[Rank]]=26,5,IF(Table1567891011[[#This Row],[Rank]]=27,4,IF(Table1567891011[[#This Row],[Rank]]=28,3,IF(Table1567891011[[#This Row],[Rank]]=29,2,IF(Table1567891011[[#This Row],[Rank]]=30,1,0)))))))))))))))))))))))))))))))</f>
        <v/>
      </c>
      <c r="D39" s="4" t="str">
        <f>IF(Table1567891011[[#This Row],[Category]]="","",IF(Table1567891011[[#This Row],[Category]]="M",COUNTIF($I$2:$I39,"M"),IF(Table1567891011[[#This Row],[Category]]="F",COUNTIF($I$2:$I39,"F"),0)))</f>
        <v/>
      </c>
      <c r="E39" s="26"/>
      <c r="F39" s="27"/>
      <c r="G39" s="28"/>
      <c r="H39" s="28"/>
      <c r="I39" s="29"/>
      <c r="J39" s="63"/>
      <c r="K39" s="63"/>
      <c r="L39" s="63"/>
      <c r="M39" s="63"/>
      <c r="N39" s="63"/>
    </row>
    <row r="40" spans="1:14" x14ac:dyDescent="0.3">
      <c r="A40" s="19">
        <f>Table1567891011[[#This Row],[Full Name]]</f>
        <v>0</v>
      </c>
      <c r="B40" s="21" t="str">
        <f>IF(Table1567891011[[#This Row],[Full Name]]="","",IF(IFERROR(IFERROR(VLOOKUP(Table1567891011[[#This Row],[Full Name]],'Mens League'!B:B,1,FALSE),VLOOKUP(Table1567891011[[#This Row],[Full Name]],'Women''s League'!B:B,1,FALSE)),"NEEDS ADDING")="NEEDS ADDING","NEEDS ADDING","OK"))</f>
        <v/>
      </c>
      <c r="C40" s="21" t="str">
        <f>IF(Table1567891011[[#This Row],[Position]]="","",IF(Table1567891011[[#This Row],[Rank]]=1,30,IF(Table1567891011[[#This Row],[Rank]]=2,29,IF(Table1567891011[[#This Row],[Rank]]=3,28,IF(Table1567891011[[#This Row],[Rank]]=4,27,IF(Table1567891011[[#This Row],[Rank]]=5,26,IF(Table1567891011[[#This Row],[Rank]]=6,25,IF(Table1567891011[[#This Row],[Rank]]=7,24,IF(Table1567891011[[#This Row],[Rank]]=8,23,IF(Table1567891011[[#This Row],[Rank]]=9,22,IF(Table1567891011[[#This Row],[Rank]]=10,21,IF(Table1567891011[[#This Row],[Rank]]=11,20,IF(Table1567891011[[#This Row],[Rank]]=12,19,IF(Table1567891011[[#This Row],[Rank]]=13,18,IF(Table1567891011[[#This Row],[Rank]]=14,17,IF(Table1567891011[[#This Row],[Rank]]=15,16,IF(Table1567891011[[#This Row],[Rank]]=16,15,IF(Table1567891011[[#This Row],[Rank]]=17,14,IF(Table1567891011[[#This Row],[Rank]]=18,13,IF(Table1567891011[[#This Row],[Rank]]=19,12,IF(Table1567891011[[#This Row],[Rank]]=20,11,IF(Table1567891011[[#This Row],[Rank]]=21,10,IF(Table1567891011[[#This Row],[Rank]]=22,9,IF(Table1567891011[[#This Row],[Rank]]=23,8,IF(Table1567891011[[#This Row],[Rank]]=24,7,IF(Table1567891011[[#This Row],[Rank]]=25,6,IF(Table1567891011[[#This Row],[Rank]]=26,5,IF(Table1567891011[[#This Row],[Rank]]=27,4,IF(Table1567891011[[#This Row],[Rank]]=28,3,IF(Table1567891011[[#This Row],[Rank]]=29,2,IF(Table1567891011[[#This Row],[Rank]]=30,1,0)))))))))))))))))))))))))))))))</f>
        <v/>
      </c>
      <c r="D40" s="4" t="str">
        <f>IF(Table1567891011[[#This Row],[Category]]="","",IF(Table1567891011[[#This Row],[Category]]="M",COUNTIF($I$2:$I40,"M"),IF(Table1567891011[[#This Row],[Category]]="F",COUNTIF($I$2:$I40,"F"),0)))</f>
        <v/>
      </c>
      <c r="E40" s="26"/>
      <c r="F40" s="27"/>
      <c r="G40" s="28"/>
      <c r="H40" s="28"/>
      <c r="I40" s="29"/>
      <c r="J40" s="63"/>
      <c r="K40" s="63"/>
      <c r="L40" s="63"/>
      <c r="M40" s="63"/>
      <c r="N40" s="63"/>
    </row>
    <row r="41" spans="1:14" x14ac:dyDescent="0.3">
      <c r="A41" s="19">
        <f>Table1567891011[[#This Row],[Full Name]]</f>
        <v>0</v>
      </c>
      <c r="B41" s="21" t="str">
        <f>IF(Table1567891011[[#This Row],[Full Name]]="","",IF(IFERROR(IFERROR(VLOOKUP(Table1567891011[[#This Row],[Full Name]],'Mens League'!B:B,1,FALSE),VLOOKUP(Table1567891011[[#This Row],[Full Name]],'Women''s League'!B:B,1,FALSE)),"NEEDS ADDING")="NEEDS ADDING","NEEDS ADDING","OK"))</f>
        <v/>
      </c>
      <c r="C41" s="21" t="str">
        <f>IF(Table1567891011[[#This Row],[Position]]="","",IF(Table1567891011[[#This Row],[Rank]]=1,30,IF(Table1567891011[[#This Row],[Rank]]=2,29,IF(Table1567891011[[#This Row],[Rank]]=3,28,IF(Table1567891011[[#This Row],[Rank]]=4,27,IF(Table1567891011[[#This Row],[Rank]]=5,26,IF(Table1567891011[[#This Row],[Rank]]=6,25,IF(Table1567891011[[#This Row],[Rank]]=7,24,IF(Table1567891011[[#This Row],[Rank]]=8,23,IF(Table1567891011[[#This Row],[Rank]]=9,22,IF(Table1567891011[[#This Row],[Rank]]=10,21,IF(Table1567891011[[#This Row],[Rank]]=11,20,IF(Table1567891011[[#This Row],[Rank]]=12,19,IF(Table1567891011[[#This Row],[Rank]]=13,18,IF(Table1567891011[[#This Row],[Rank]]=14,17,IF(Table1567891011[[#This Row],[Rank]]=15,16,IF(Table1567891011[[#This Row],[Rank]]=16,15,IF(Table1567891011[[#This Row],[Rank]]=17,14,IF(Table1567891011[[#This Row],[Rank]]=18,13,IF(Table1567891011[[#This Row],[Rank]]=19,12,IF(Table1567891011[[#This Row],[Rank]]=20,11,IF(Table1567891011[[#This Row],[Rank]]=21,10,IF(Table1567891011[[#This Row],[Rank]]=22,9,IF(Table1567891011[[#This Row],[Rank]]=23,8,IF(Table1567891011[[#This Row],[Rank]]=24,7,IF(Table1567891011[[#This Row],[Rank]]=25,6,IF(Table1567891011[[#This Row],[Rank]]=26,5,IF(Table1567891011[[#This Row],[Rank]]=27,4,IF(Table1567891011[[#This Row],[Rank]]=28,3,IF(Table1567891011[[#This Row],[Rank]]=29,2,IF(Table1567891011[[#This Row],[Rank]]=30,1,0)))))))))))))))))))))))))))))))</f>
        <v/>
      </c>
      <c r="D41" s="4" t="str">
        <f>IF(Table1567891011[[#This Row],[Category]]="","",IF(Table1567891011[[#This Row],[Category]]="M",COUNTIF($I$2:$I41,"M"),IF(Table1567891011[[#This Row],[Category]]="F",COUNTIF($I$2:$I41,"F"),0)))</f>
        <v/>
      </c>
      <c r="E41" s="26"/>
      <c r="F41" s="27"/>
      <c r="G41" s="28"/>
      <c r="H41" s="28"/>
      <c r="I41" s="29"/>
      <c r="J41" s="63"/>
      <c r="K41" s="63"/>
      <c r="L41" s="63"/>
      <c r="M41" s="63"/>
      <c r="N41" s="63"/>
    </row>
    <row r="42" spans="1:14" x14ac:dyDescent="0.3">
      <c r="A42" s="19">
        <f>Table1567891011[[#This Row],[Full Name]]</f>
        <v>0</v>
      </c>
      <c r="B42" s="21" t="str">
        <f>IF(Table1567891011[[#This Row],[Full Name]]="","",IF(IFERROR(IFERROR(VLOOKUP(Table1567891011[[#This Row],[Full Name]],'Mens League'!B:B,1,FALSE),VLOOKUP(Table1567891011[[#This Row],[Full Name]],'Women''s League'!B:B,1,FALSE)),"NEEDS ADDING")="NEEDS ADDING","NEEDS ADDING","OK"))</f>
        <v/>
      </c>
      <c r="C42" s="21" t="str">
        <f>IF(Table1567891011[[#This Row],[Position]]="","",IF(Table1567891011[[#This Row],[Rank]]=1,30,IF(Table1567891011[[#This Row],[Rank]]=2,29,IF(Table1567891011[[#This Row],[Rank]]=3,28,IF(Table1567891011[[#This Row],[Rank]]=4,27,IF(Table1567891011[[#This Row],[Rank]]=5,26,IF(Table1567891011[[#This Row],[Rank]]=6,25,IF(Table1567891011[[#This Row],[Rank]]=7,24,IF(Table1567891011[[#This Row],[Rank]]=8,23,IF(Table1567891011[[#This Row],[Rank]]=9,22,IF(Table1567891011[[#This Row],[Rank]]=10,21,IF(Table1567891011[[#This Row],[Rank]]=11,20,IF(Table1567891011[[#This Row],[Rank]]=12,19,IF(Table1567891011[[#This Row],[Rank]]=13,18,IF(Table1567891011[[#This Row],[Rank]]=14,17,IF(Table1567891011[[#This Row],[Rank]]=15,16,IF(Table1567891011[[#This Row],[Rank]]=16,15,IF(Table1567891011[[#This Row],[Rank]]=17,14,IF(Table1567891011[[#This Row],[Rank]]=18,13,IF(Table1567891011[[#This Row],[Rank]]=19,12,IF(Table1567891011[[#This Row],[Rank]]=20,11,IF(Table1567891011[[#This Row],[Rank]]=21,10,IF(Table1567891011[[#This Row],[Rank]]=22,9,IF(Table1567891011[[#This Row],[Rank]]=23,8,IF(Table1567891011[[#This Row],[Rank]]=24,7,IF(Table1567891011[[#This Row],[Rank]]=25,6,IF(Table1567891011[[#This Row],[Rank]]=26,5,IF(Table1567891011[[#This Row],[Rank]]=27,4,IF(Table1567891011[[#This Row],[Rank]]=28,3,IF(Table1567891011[[#This Row],[Rank]]=29,2,IF(Table1567891011[[#This Row],[Rank]]=30,1,0)))))))))))))))))))))))))))))))</f>
        <v/>
      </c>
      <c r="D42" s="4" t="str">
        <f>IF(Table1567891011[[#This Row],[Category]]="","",IF(Table1567891011[[#This Row],[Category]]="M",COUNTIF($I$2:$I42,"M"),IF(Table1567891011[[#This Row],[Category]]="F",COUNTIF($I$2:$I42,"F"),0)))</f>
        <v/>
      </c>
      <c r="E42" s="26"/>
      <c r="F42" s="27"/>
      <c r="G42" s="28"/>
      <c r="H42" s="28"/>
      <c r="I42" s="29"/>
      <c r="J42" s="63"/>
      <c r="K42" s="63"/>
      <c r="L42" s="63"/>
      <c r="M42" s="63"/>
      <c r="N42" s="63"/>
    </row>
    <row r="43" spans="1:14" x14ac:dyDescent="0.3">
      <c r="A43" s="19">
        <f>Table1567891011[[#This Row],[Full Name]]</f>
        <v>0</v>
      </c>
      <c r="B43" s="21" t="str">
        <f>IF(Table1567891011[[#This Row],[Full Name]]="","",IF(IFERROR(IFERROR(VLOOKUP(Table1567891011[[#This Row],[Full Name]],'Mens League'!B:B,1,FALSE),VLOOKUP(Table1567891011[[#This Row],[Full Name]],'Women''s League'!B:B,1,FALSE)),"NEEDS ADDING")="NEEDS ADDING","NEEDS ADDING","OK"))</f>
        <v/>
      </c>
      <c r="C43" s="21" t="str">
        <f>IF(Table1567891011[[#This Row],[Position]]="","",IF(Table1567891011[[#This Row],[Rank]]=1,30,IF(Table1567891011[[#This Row],[Rank]]=2,29,IF(Table1567891011[[#This Row],[Rank]]=3,28,IF(Table1567891011[[#This Row],[Rank]]=4,27,IF(Table1567891011[[#This Row],[Rank]]=5,26,IF(Table1567891011[[#This Row],[Rank]]=6,25,IF(Table1567891011[[#This Row],[Rank]]=7,24,IF(Table1567891011[[#This Row],[Rank]]=8,23,IF(Table1567891011[[#This Row],[Rank]]=9,22,IF(Table1567891011[[#This Row],[Rank]]=10,21,IF(Table1567891011[[#This Row],[Rank]]=11,20,IF(Table1567891011[[#This Row],[Rank]]=12,19,IF(Table1567891011[[#This Row],[Rank]]=13,18,IF(Table1567891011[[#This Row],[Rank]]=14,17,IF(Table1567891011[[#This Row],[Rank]]=15,16,IF(Table1567891011[[#This Row],[Rank]]=16,15,IF(Table1567891011[[#This Row],[Rank]]=17,14,IF(Table1567891011[[#This Row],[Rank]]=18,13,IF(Table1567891011[[#This Row],[Rank]]=19,12,IF(Table1567891011[[#This Row],[Rank]]=20,11,IF(Table1567891011[[#This Row],[Rank]]=21,10,IF(Table1567891011[[#This Row],[Rank]]=22,9,IF(Table1567891011[[#This Row],[Rank]]=23,8,IF(Table1567891011[[#This Row],[Rank]]=24,7,IF(Table1567891011[[#This Row],[Rank]]=25,6,IF(Table1567891011[[#This Row],[Rank]]=26,5,IF(Table1567891011[[#This Row],[Rank]]=27,4,IF(Table1567891011[[#This Row],[Rank]]=28,3,IF(Table1567891011[[#This Row],[Rank]]=29,2,IF(Table1567891011[[#This Row],[Rank]]=30,1,0)))))))))))))))))))))))))))))))</f>
        <v/>
      </c>
      <c r="D43" s="4" t="str">
        <f>IF(Table1567891011[[#This Row],[Category]]="","",IF(Table1567891011[[#This Row],[Category]]="M",COUNTIF($I$2:$I43,"M"),IF(Table1567891011[[#This Row],[Category]]="F",COUNTIF($I$2:$I43,"F"),0)))</f>
        <v/>
      </c>
      <c r="E43" s="26"/>
      <c r="F43" s="27"/>
      <c r="G43" s="28"/>
      <c r="H43" s="28"/>
      <c r="I43" s="29"/>
      <c r="J43" s="63"/>
      <c r="K43" s="63"/>
      <c r="L43" s="63"/>
      <c r="M43" s="63"/>
      <c r="N43" s="63"/>
    </row>
    <row r="44" spans="1:14" x14ac:dyDescent="0.3">
      <c r="A44" s="19">
        <f>Table1567891011[[#This Row],[Full Name]]</f>
        <v>0</v>
      </c>
      <c r="B44" s="21" t="str">
        <f>IF(Table1567891011[[#This Row],[Full Name]]="","",IF(IFERROR(IFERROR(VLOOKUP(Table1567891011[[#This Row],[Full Name]],'Mens League'!B:B,1,FALSE),VLOOKUP(Table1567891011[[#This Row],[Full Name]],'Women''s League'!B:B,1,FALSE)),"NEEDS ADDING")="NEEDS ADDING","NEEDS ADDING","OK"))</f>
        <v/>
      </c>
      <c r="C44" s="21" t="str">
        <f>IF(Table1567891011[[#This Row],[Position]]="","",IF(Table1567891011[[#This Row],[Rank]]=1,30,IF(Table1567891011[[#This Row],[Rank]]=2,29,IF(Table1567891011[[#This Row],[Rank]]=3,28,IF(Table1567891011[[#This Row],[Rank]]=4,27,IF(Table1567891011[[#This Row],[Rank]]=5,26,IF(Table1567891011[[#This Row],[Rank]]=6,25,IF(Table1567891011[[#This Row],[Rank]]=7,24,IF(Table1567891011[[#This Row],[Rank]]=8,23,IF(Table1567891011[[#This Row],[Rank]]=9,22,IF(Table1567891011[[#This Row],[Rank]]=10,21,IF(Table1567891011[[#This Row],[Rank]]=11,20,IF(Table1567891011[[#This Row],[Rank]]=12,19,IF(Table1567891011[[#This Row],[Rank]]=13,18,IF(Table1567891011[[#This Row],[Rank]]=14,17,IF(Table1567891011[[#This Row],[Rank]]=15,16,IF(Table1567891011[[#This Row],[Rank]]=16,15,IF(Table1567891011[[#This Row],[Rank]]=17,14,IF(Table1567891011[[#This Row],[Rank]]=18,13,IF(Table1567891011[[#This Row],[Rank]]=19,12,IF(Table1567891011[[#This Row],[Rank]]=20,11,IF(Table1567891011[[#This Row],[Rank]]=21,10,IF(Table1567891011[[#This Row],[Rank]]=22,9,IF(Table1567891011[[#This Row],[Rank]]=23,8,IF(Table1567891011[[#This Row],[Rank]]=24,7,IF(Table1567891011[[#This Row],[Rank]]=25,6,IF(Table1567891011[[#This Row],[Rank]]=26,5,IF(Table1567891011[[#This Row],[Rank]]=27,4,IF(Table1567891011[[#This Row],[Rank]]=28,3,IF(Table1567891011[[#This Row],[Rank]]=29,2,IF(Table1567891011[[#This Row],[Rank]]=30,1,0)))))))))))))))))))))))))))))))</f>
        <v/>
      </c>
      <c r="D44" s="4" t="str">
        <f>IF(Table1567891011[[#This Row],[Category]]="","",IF(Table1567891011[[#This Row],[Category]]="M",COUNTIF($I$2:$I44,"M"),IF(Table1567891011[[#This Row],[Category]]="F",COUNTIF($I$2:$I44,"F"),0)))</f>
        <v/>
      </c>
      <c r="E44" s="26"/>
      <c r="F44" s="27"/>
      <c r="G44" s="28"/>
      <c r="H44" s="28"/>
      <c r="I44" s="29"/>
      <c r="J44" s="63"/>
      <c r="K44" s="63"/>
      <c r="L44" s="63"/>
      <c r="M44" s="63"/>
      <c r="N44" s="63"/>
    </row>
    <row r="45" spans="1:14" x14ac:dyDescent="0.3">
      <c r="A45" s="19">
        <f>Table1567891011[[#This Row],[Full Name]]</f>
        <v>0</v>
      </c>
      <c r="B45" s="21" t="str">
        <f>IF(Table1567891011[[#This Row],[Full Name]]="","",IF(IFERROR(IFERROR(VLOOKUP(Table1567891011[[#This Row],[Full Name]],'Mens League'!B:B,1,FALSE),VLOOKUP(Table1567891011[[#This Row],[Full Name]],'Women''s League'!B:B,1,FALSE)),"NEEDS ADDING")="NEEDS ADDING","NEEDS ADDING","OK"))</f>
        <v/>
      </c>
      <c r="C45" s="21" t="str">
        <f>IF(Table1567891011[[#This Row],[Position]]="","",IF(Table1567891011[[#This Row],[Rank]]=1,30,IF(Table1567891011[[#This Row],[Rank]]=2,29,IF(Table1567891011[[#This Row],[Rank]]=3,28,IF(Table1567891011[[#This Row],[Rank]]=4,27,IF(Table1567891011[[#This Row],[Rank]]=5,26,IF(Table1567891011[[#This Row],[Rank]]=6,25,IF(Table1567891011[[#This Row],[Rank]]=7,24,IF(Table1567891011[[#This Row],[Rank]]=8,23,IF(Table1567891011[[#This Row],[Rank]]=9,22,IF(Table1567891011[[#This Row],[Rank]]=10,21,IF(Table1567891011[[#This Row],[Rank]]=11,20,IF(Table1567891011[[#This Row],[Rank]]=12,19,IF(Table1567891011[[#This Row],[Rank]]=13,18,IF(Table1567891011[[#This Row],[Rank]]=14,17,IF(Table1567891011[[#This Row],[Rank]]=15,16,IF(Table1567891011[[#This Row],[Rank]]=16,15,IF(Table1567891011[[#This Row],[Rank]]=17,14,IF(Table1567891011[[#This Row],[Rank]]=18,13,IF(Table1567891011[[#This Row],[Rank]]=19,12,IF(Table1567891011[[#This Row],[Rank]]=20,11,IF(Table1567891011[[#This Row],[Rank]]=21,10,IF(Table1567891011[[#This Row],[Rank]]=22,9,IF(Table1567891011[[#This Row],[Rank]]=23,8,IF(Table1567891011[[#This Row],[Rank]]=24,7,IF(Table1567891011[[#This Row],[Rank]]=25,6,IF(Table1567891011[[#This Row],[Rank]]=26,5,IF(Table1567891011[[#This Row],[Rank]]=27,4,IF(Table1567891011[[#This Row],[Rank]]=28,3,IF(Table1567891011[[#This Row],[Rank]]=29,2,IF(Table1567891011[[#This Row],[Rank]]=30,1,0)))))))))))))))))))))))))))))))</f>
        <v/>
      </c>
      <c r="D45" s="4" t="str">
        <f>IF(Table1567891011[[#This Row],[Category]]="","",IF(Table1567891011[[#This Row],[Category]]="M",COUNTIF($I$2:$I45,"M"),IF(Table1567891011[[#This Row],[Category]]="F",COUNTIF($I$2:$I45,"F"),0)))</f>
        <v/>
      </c>
      <c r="E45" s="26"/>
      <c r="F45" s="27"/>
      <c r="G45" s="28"/>
      <c r="H45" s="28"/>
      <c r="I45" s="29"/>
      <c r="J45" s="63"/>
      <c r="K45" s="63"/>
      <c r="L45" s="63"/>
      <c r="M45" s="63"/>
      <c r="N45" s="63"/>
    </row>
    <row r="46" spans="1:14" x14ac:dyDescent="0.3">
      <c r="A46" s="19">
        <f>Table1567891011[[#This Row],[Full Name]]</f>
        <v>0</v>
      </c>
      <c r="B46" s="21" t="str">
        <f>IF(Table1567891011[[#This Row],[Full Name]]="","",IF(IFERROR(IFERROR(VLOOKUP(Table1567891011[[#This Row],[Full Name]],'Mens League'!B:B,1,FALSE),VLOOKUP(Table1567891011[[#This Row],[Full Name]],'Women''s League'!B:B,1,FALSE)),"NEEDS ADDING")="NEEDS ADDING","NEEDS ADDING","OK"))</f>
        <v/>
      </c>
      <c r="C46" s="21" t="str">
        <f>IF(Table1567891011[[#This Row],[Position]]="","",IF(Table1567891011[[#This Row],[Rank]]=1,30,IF(Table1567891011[[#This Row],[Rank]]=2,29,IF(Table1567891011[[#This Row],[Rank]]=3,28,IF(Table1567891011[[#This Row],[Rank]]=4,27,IF(Table1567891011[[#This Row],[Rank]]=5,26,IF(Table1567891011[[#This Row],[Rank]]=6,25,IF(Table1567891011[[#This Row],[Rank]]=7,24,IF(Table1567891011[[#This Row],[Rank]]=8,23,IF(Table1567891011[[#This Row],[Rank]]=9,22,IF(Table1567891011[[#This Row],[Rank]]=10,21,IF(Table1567891011[[#This Row],[Rank]]=11,20,IF(Table1567891011[[#This Row],[Rank]]=12,19,IF(Table1567891011[[#This Row],[Rank]]=13,18,IF(Table1567891011[[#This Row],[Rank]]=14,17,IF(Table1567891011[[#This Row],[Rank]]=15,16,IF(Table1567891011[[#This Row],[Rank]]=16,15,IF(Table1567891011[[#This Row],[Rank]]=17,14,IF(Table1567891011[[#This Row],[Rank]]=18,13,IF(Table1567891011[[#This Row],[Rank]]=19,12,IF(Table1567891011[[#This Row],[Rank]]=20,11,IF(Table1567891011[[#This Row],[Rank]]=21,10,IF(Table1567891011[[#This Row],[Rank]]=22,9,IF(Table1567891011[[#This Row],[Rank]]=23,8,IF(Table1567891011[[#This Row],[Rank]]=24,7,IF(Table1567891011[[#This Row],[Rank]]=25,6,IF(Table1567891011[[#This Row],[Rank]]=26,5,IF(Table1567891011[[#This Row],[Rank]]=27,4,IF(Table1567891011[[#This Row],[Rank]]=28,3,IF(Table1567891011[[#This Row],[Rank]]=29,2,IF(Table1567891011[[#This Row],[Rank]]=30,1,0)))))))))))))))))))))))))))))))</f>
        <v/>
      </c>
      <c r="D46" s="4" t="str">
        <f>IF(Table1567891011[[#This Row],[Category]]="","",IF(Table1567891011[[#This Row],[Category]]="M",COUNTIF($I$2:$I46,"M"),IF(Table1567891011[[#This Row],[Category]]="F",COUNTIF($I$2:$I46,"F"),0)))</f>
        <v/>
      </c>
      <c r="E46" s="26"/>
      <c r="F46" s="27"/>
      <c r="G46" s="28"/>
      <c r="H46" s="28"/>
      <c r="I46" s="29"/>
      <c r="J46" s="63"/>
      <c r="K46" s="63"/>
      <c r="L46" s="63"/>
      <c r="M46" s="63"/>
      <c r="N46" s="63"/>
    </row>
    <row r="47" spans="1:14" x14ac:dyDescent="0.3">
      <c r="A47" s="19">
        <f>Table1567891011[[#This Row],[Full Name]]</f>
        <v>0</v>
      </c>
      <c r="B47" s="21" t="str">
        <f>IF(Table1567891011[[#This Row],[Full Name]]="","",IF(IFERROR(IFERROR(VLOOKUP(Table1567891011[[#This Row],[Full Name]],'Mens League'!B:B,1,FALSE),VLOOKUP(Table1567891011[[#This Row],[Full Name]],'Women''s League'!B:B,1,FALSE)),"NEEDS ADDING")="NEEDS ADDING","NEEDS ADDING","OK"))</f>
        <v/>
      </c>
      <c r="C47" s="21" t="str">
        <f>IF(Table1567891011[[#This Row],[Position]]="","",IF(Table1567891011[[#This Row],[Rank]]=1,30,IF(Table1567891011[[#This Row],[Rank]]=2,29,IF(Table1567891011[[#This Row],[Rank]]=3,28,IF(Table1567891011[[#This Row],[Rank]]=4,27,IF(Table1567891011[[#This Row],[Rank]]=5,26,IF(Table1567891011[[#This Row],[Rank]]=6,25,IF(Table1567891011[[#This Row],[Rank]]=7,24,IF(Table1567891011[[#This Row],[Rank]]=8,23,IF(Table1567891011[[#This Row],[Rank]]=9,22,IF(Table1567891011[[#This Row],[Rank]]=10,21,IF(Table1567891011[[#This Row],[Rank]]=11,20,IF(Table1567891011[[#This Row],[Rank]]=12,19,IF(Table1567891011[[#This Row],[Rank]]=13,18,IF(Table1567891011[[#This Row],[Rank]]=14,17,IF(Table1567891011[[#This Row],[Rank]]=15,16,IF(Table1567891011[[#This Row],[Rank]]=16,15,IF(Table1567891011[[#This Row],[Rank]]=17,14,IF(Table1567891011[[#This Row],[Rank]]=18,13,IF(Table1567891011[[#This Row],[Rank]]=19,12,IF(Table1567891011[[#This Row],[Rank]]=20,11,IF(Table1567891011[[#This Row],[Rank]]=21,10,IF(Table1567891011[[#This Row],[Rank]]=22,9,IF(Table1567891011[[#This Row],[Rank]]=23,8,IF(Table1567891011[[#This Row],[Rank]]=24,7,IF(Table1567891011[[#This Row],[Rank]]=25,6,IF(Table1567891011[[#This Row],[Rank]]=26,5,IF(Table1567891011[[#This Row],[Rank]]=27,4,IF(Table1567891011[[#This Row],[Rank]]=28,3,IF(Table1567891011[[#This Row],[Rank]]=29,2,IF(Table1567891011[[#This Row],[Rank]]=30,1,0)))))))))))))))))))))))))))))))</f>
        <v/>
      </c>
      <c r="D47" s="4" t="str">
        <f>IF(Table1567891011[[#This Row],[Category]]="","",IF(Table1567891011[[#This Row],[Category]]="M",COUNTIF($I$2:$I47,"M"),IF(Table1567891011[[#This Row],[Category]]="F",COUNTIF($I$2:$I47,"F"),0)))</f>
        <v/>
      </c>
      <c r="E47" s="26"/>
      <c r="F47" s="27"/>
      <c r="G47" s="28"/>
      <c r="H47" s="28"/>
      <c r="I47" s="29"/>
      <c r="J47" s="63"/>
      <c r="K47" s="63"/>
      <c r="L47" s="63"/>
      <c r="M47" s="63"/>
      <c r="N47" s="63"/>
    </row>
  </sheetData>
  <phoneticPr fontId="5" type="noConversion"/>
  <conditionalFormatting sqref="B2:B47">
    <cfRule type="containsText" dxfId="29" priority="1" operator="containsText" text="OK">
      <formula>NOT(ISERROR(SEARCH("OK",B2)))</formula>
    </cfRule>
    <cfRule type="containsText" dxfId="28" priority="2" operator="containsText" text="NEEDS ADDING">
      <formula>NOT(ISERROR(SEARCH("NEEDS ADDING",B2)))</formula>
    </cfRule>
  </conditionalFormatting>
  <pageMargins left="0.7" right="0.7" top="0.75" bottom="0.75" header="0.3" footer="0.3"/>
  <pageSetup orientation="portrait" r:id="rId1"/>
  <tableParts count="1">
    <tablePart r:id="rId2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6626F0-C2EB-430B-A0B7-842645508559}">
  <sheetPr>
    <tabColor rgb="FF00B0F0"/>
  </sheetPr>
  <dimension ref="A1:N67"/>
  <sheetViews>
    <sheetView topLeftCell="B1" workbookViewId="0">
      <selection activeCell="E2" sqref="E2:N33"/>
    </sheetView>
  </sheetViews>
  <sheetFormatPr defaultRowHeight="14.4" x14ac:dyDescent="0.3"/>
  <cols>
    <col min="1" max="1" width="23.33203125" hidden="1" customWidth="1"/>
    <col min="2" max="2" width="23.33203125" customWidth="1"/>
    <col min="3" max="4" width="13.6640625" customWidth="1"/>
    <col min="5" max="5" width="16" bestFit="1" customWidth="1"/>
    <col min="6" max="6" width="12.109375" style="13" bestFit="1" customWidth="1"/>
    <col min="7" max="7" width="12" bestFit="1" customWidth="1"/>
    <col min="8" max="8" width="23.33203125" bestFit="1" customWidth="1"/>
    <col min="9" max="9" width="17.33203125" bestFit="1" customWidth="1"/>
  </cols>
  <sheetData>
    <row r="1" spans="1:14" ht="33.6" x14ac:dyDescent="0.3">
      <c r="A1" s="14" t="s">
        <v>17</v>
      </c>
      <c r="B1" s="14" t="s">
        <v>84</v>
      </c>
      <c r="C1" s="14" t="s">
        <v>22</v>
      </c>
      <c r="D1" s="14" t="s">
        <v>83</v>
      </c>
      <c r="E1" s="15" t="s">
        <v>18</v>
      </c>
      <c r="F1" s="16" t="s">
        <v>24</v>
      </c>
      <c r="G1" s="15" t="s">
        <v>23</v>
      </c>
      <c r="H1" s="15" t="s">
        <v>0</v>
      </c>
      <c r="I1" s="17" t="s">
        <v>25</v>
      </c>
      <c r="J1" s="64" t="s">
        <v>161</v>
      </c>
      <c r="K1" s="64" t="s">
        <v>162</v>
      </c>
      <c r="L1" s="64" t="s">
        <v>163</v>
      </c>
      <c r="M1" s="64" t="s">
        <v>164</v>
      </c>
      <c r="N1" s="64" t="s">
        <v>166</v>
      </c>
    </row>
    <row r="2" spans="1:14" x14ac:dyDescent="0.3">
      <c r="A2" s="18">
        <f>Table15678910111230[[#This Row],[Full Name]]</f>
        <v>0</v>
      </c>
      <c r="B2" s="22" t="str">
        <f>IF(Table15678910111230[[#This Row],[Full Name]]="","",IF(IFERROR(IFERROR(VLOOKUP(Table15678910111230[[#This Row],[Full Name]],'Mens League'!B:B,1,FALSE),VLOOKUP(Table15678910111230[[#This Row],[Full Name]],'Women''s League'!B:B,1,FALSE)),"NEEDS ADDING")="NEEDS ADDING","NEEDS ADDING","OK"))</f>
        <v/>
      </c>
      <c r="C2" s="18" t="str">
        <f>IF(Table15678910111230[[#This Row],[Position]]="","",IF(Table15678910111230[[#This Row],[Rank]]=1,30,IF(Table15678910111230[[#This Row],[Rank]]=2,29,IF(Table15678910111230[[#This Row],[Rank]]=3,28,IF(Table15678910111230[[#This Row],[Rank]]=4,27,IF(Table15678910111230[[#This Row],[Rank]]=5,26,IF(Table15678910111230[[#This Row],[Rank]]=6,25,IF(Table15678910111230[[#This Row],[Rank]]=7,24,IF(Table15678910111230[[#This Row],[Rank]]=8,23,IF(Table15678910111230[[#This Row],[Rank]]=9,22,IF(Table15678910111230[[#This Row],[Rank]]=10,21,IF(Table15678910111230[[#This Row],[Rank]]=11,20,IF(Table15678910111230[[#This Row],[Rank]]=12,19,IF(Table15678910111230[[#This Row],[Rank]]=13,18,IF(Table15678910111230[[#This Row],[Rank]]=14,17,IF(Table15678910111230[[#This Row],[Rank]]=15,16,IF(Table15678910111230[[#This Row],[Rank]]=16,15,IF(Table15678910111230[[#This Row],[Rank]]=17,14,IF(Table15678910111230[[#This Row],[Rank]]=18,13,IF(Table15678910111230[[#This Row],[Rank]]=19,12,IF(Table15678910111230[[#This Row],[Rank]]=20,11,IF(Table15678910111230[[#This Row],[Rank]]=21,10,IF(Table15678910111230[[#This Row],[Rank]]=22,9,IF(Table15678910111230[[#This Row],[Rank]]=23,8,IF(Table15678910111230[[#This Row],[Rank]]=24,7,IF(Table15678910111230[[#This Row],[Rank]]=25,6,IF(Table15678910111230[[#This Row],[Rank]]=26,5,IF(Table15678910111230[[#This Row],[Rank]]=27,4,IF(Table15678910111230[[#This Row],[Rank]]=28,3,IF(Table15678910111230[[#This Row],[Rank]]=29,2,IF(Table15678910111230[[#This Row],[Rank]]=30,1,0)))))))))))))))))))))))))))))))</f>
        <v/>
      </c>
      <c r="D2" s="4" t="str">
        <f>IF(Table15678910111230[[#This Row],[Category]]="","",IF(Table15678910111230[[#This Row],[Category]]="M",COUNTIF($I$2:$I2,"M"),IF(Table15678910111230[[#This Row],[Category]]="F",COUNTIF($I$2:$I2,"F"),0)))</f>
        <v/>
      </c>
      <c r="E2" s="26"/>
      <c r="F2" s="27"/>
      <c r="G2" s="28"/>
      <c r="H2" s="28"/>
      <c r="I2" s="29"/>
      <c r="J2" s="63"/>
      <c r="K2" s="63"/>
      <c r="L2" s="63"/>
      <c r="M2" s="63"/>
      <c r="N2" s="63"/>
    </row>
    <row r="3" spans="1:14" x14ac:dyDescent="0.3">
      <c r="A3" s="18">
        <f>Table15678910111230[[#This Row],[Full Name]]</f>
        <v>0</v>
      </c>
      <c r="B3" s="20" t="str">
        <f>IF(Table15678910111230[[#This Row],[Full Name]]="","",IF(IFERROR(IFERROR(VLOOKUP(Table15678910111230[[#This Row],[Full Name]],'Mens League'!B:B,1,FALSE),VLOOKUP(Table15678910111230[[#This Row],[Full Name]],'Women''s League'!B:B,1,FALSE)),"NEEDS ADDING")="NEEDS ADDING","NEEDS ADDING","OK"))</f>
        <v/>
      </c>
      <c r="C3" s="20" t="str">
        <f>IF(Table15678910111230[[#This Row],[Position]]="","",IF(Table15678910111230[[#This Row],[Rank]]=1,30,IF(Table15678910111230[[#This Row],[Rank]]=2,29,IF(Table15678910111230[[#This Row],[Rank]]=3,28,IF(Table15678910111230[[#This Row],[Rank]]=4,27,IF(Table15678910111230[[#This Row],[Rank]]=5,26,IF(Table15678910111230[[#This Row],[Rank]]=6,25,IF(Table15678910111230[[#This Row],[Rank]]=7,24,IF(Table15678910111230[[#This Row],[Rank]]=8,23,IF(Table15678910111230[[#This Row],[Rank]]=9,22,IF(Table15678910111230[[#This Row],[Rank]]=10,21,IF(Table15678910111230[[#This Row],[Rank]]=11,20,IF(Table15678910111230[[#This Row],[Rank]]=12,19,IF(Table15678910111230[[#This Row],[Rank]]=13,18,IF(Table15678910111230[[#This Row],[Rank]]=14,17,IF(Table15678910111230[[#This Row],[Rank]]=15,16,IF(Table15678910111230[[#This Row],[Rank]]=16,15,IF(Table15678910111230[[#This Row],[Rank]]=17,14,IF(Table15678910111230[[#This Row],[Rank]]=18,13,IF(Table15678910111230[[#This Row],[Rank]]=19,12,IF(Table15678910111230[[#This Row],[Rank]]=20,11,IF(Table15678910111230[[#This Row],[Rank]]=21,10,IF(Table15678910111230[[#This Row],[Rank]]=22,9,IF(Table15678910111230[[#This Row],[Rank]]=23,8,IF(Table15678910111230[[#This Row],[Rank]]=24,7,IF(Table15678910111230[[#This Row],[Rank]]=25,6,IF(Table15678910111230[[#This Row],[Rank]]=26,5,IF(Table15678910111230[[#This Row],[Rank]]=27,4,IF(Table15678910111230[[#This Row],[Rank]]=28,3,IF(Table15678910111230[[#This Row],[Rank]]=29,2,IF(Table15678910111230[[#This Row],[Rank]]=30,1,0)))))))))))))))))))))))))))))))</f>
        <v/>
      </c>
      <c r="D3" s="4" t="str">
        <f>IF(Table15678910111230[[#This Row],[Category]]="","",IF(Table15678910111230[[#This Row],[Category]]="M",COUNTIF($I$2:$I3,"M"),IF(Table15678910111230[[#This Row],[Category]]="F",COUNTIF($I$2:$I3,"F"),0)))</f>
        <v/>
      </c>
      <c r="E3" s="26"/>
      <c r="F3" s="27"/>
      <c r="G3" s="28"/>
      <c r="H3" s="28"/>
      <c r="I3" s="29"/>
      <c r="J3" s="63"/>
      <c r="K3" s="63"/>
      <c r="L3" s="63"/>
      <c r="M3" s="63"/>
      <c r="N3" s="63"/>
    </row>
    <row r="4" spans="1:14" x14ac:dyDescent="0.3">
      <c r="A4" s="18">
        <f>Table15678910111230[[#This Row],[Full Name]]</f>
        <v>0</v>
      </c>
      <c r="B4" s="20" t="str">
        <f>IF(Table15678910111230[[#This Row],[Full Name]]="","",IF(IFERROR(IFERROR(VLOOKUP(Table15678910111230[[#This Row],[Full Name]],'Mens League'!B:B,1,FALSE),VLOOKUP(Table15678910111230[[#This Row],[Full Name]],'Women''s League'!B:B,1,FALSE)),"NEEDS ADDING")="NEEDS ADDING","NEEDS ADDING","OK"))</f>
        <v/>
      </c>
      <c r="C4" s="20" t="str">
        <f>IF(Table15678910111230[[#This Row],[Position]]="","",IF(Table15678910111230[[#This Row],[Rank]]=1,30,IF(Table15678910111230[[#This Row],[Rank]]=2,29,IF(Table15678910111230[[#This Row],[Rank]]=3,28,IF(Table15678910111230[[#This Row],[Rank]]=4,27,IF(Table15678910111230[[#This Row],[Rank]]=5,26,IF(Table15678910111230[[#This Row],[Rank]]=6,25,IF(Table15678910111230[[#This Row],[Rank]]=7,24,IF(Table15678910111230[[#This Row],[Rank]]=8,23,IF(Table15678910111230[[#This Row],[Rank]]=9,22,IF(Table15678910111230[[#This Row],[Rank]]=10,21,IF(Table15678910111230[[#This Row],[Rank]]=11,20,IF(Table15678910111230[[#This Row],[Rank]]=12,19,IF(Table15678910111230[[#This Row],[Rank]]=13,18,IF(Table15678910111230[[#This Row],[Rank]]=14,17,IF(Table15678910111230[[#This Row],[Rank]]=15,16,IF(Table15678910111230[[#This Row],[Rank]]=16,15,IF(Table15678910111230[[#This Row],[Rank]]=17,14,IF(Table15678910111230[[#This Row],[Rank]]=18,13,IF(Table15678910111230[[#This Row],[Rank]]=19,12,IF(Table15678910111230[[#This Row],[Rank]]=20,11,IF(Table15678910111230[[#This Row],[Rank]]=21,10,IF(Table15678910111230[[#This Row],[Rank]]=22,9,IF(Table15678910111230[[#This Row],[Rank]]=23,8,IF(Table15678910111230[[#This Row],[Rank]]=24,7,IF(Table15678910111230[[#This Row],[Rank]]=25,6,IF(Table15678910111230[[#This Row],[Rank]]=26,5,IF(Table15678910111230[[#This Row],[Rank]]=27,4,IF(Table15678910111230[[#This Row],[Rank]]=28,3,IF(Table15678910111230[[#This Row],[Rank]]=29,2,IF(Table15678910111230[[#This Row],[Rank]]=30,1,0)))))))))))))))))))))))))))))))</f>
        <v/>
      </c>
      <c r="D4" s="4" t="str">
        <f>IF(Table15678910111230[[#This Row],[Category]]="","",IF(Table15678910111230[[#This Row],[Category]]="M",COUNTIF($I$2:$I4,"M"),IF(Table15678910111230[[#This Row],[Category]]="F",COUNTIF($I$2:$I4,"F"),0)))</f>
        <v/>
      </c>
      <c r="E4" s="26"/>
      <c r="F4" s="27"/>
      <c r="G4" s="28"/>
      <c r="H4" s="28"/>
      <c r="I4" s="29"/>
      <c r="J4" s="63"/>
      <c r="K4" s="63"/>
      <c r="L4" s="63"/>
      <c r="M4" s="63"/>
      <c r="N4" s="63"/>
    </row>
    <row r="5" spans="1:14" x14ac:dyDescent="0.3">
      <c r="A5" s="18">
        <f>Table15678910111230[[#This Row],[Full Name]]</f>
        <v>0</v>
      </c>
      <c r="B5" s="20" t="str">
        <f>IF(Table15678910111230[[#This Row],[Full Name]]="","",IF(IFERROR(IFERROR(VLOOKUP(Table15678910111230[[#This Row],[Full Name]],'Mens League'!B:B,1,FALSE),VLOOKUP(Table15678910111230[[#This Row],[Full Name]],'Women''s League'!B:B,1,FALSE)),"NEEDS ADDING")="NEEDS ADDING","NEEDS ADDING","OK"))</f>
        <v/>
      </c>
      <c r="C5" s="20" t="str">
        <f>IF(Table15678910111230[[#This Row],[Position]]="","",IF(Table15678910111230[[#This Row],[Rank]]=1,30,IF(Table15678910111230[[#This Row],[Rank]]=2,29,IF(Table15678910111230[[#This Row],[Rank]]=3,28,IF(Table15678910111230[[#This Row],[Rank]]=4,27,IF(Table15678910111230[[#This Row],[Rank]]=5,26,IF(Table15678910111230[[#This Row],[Rank]]=6,25,IF(Table15678910111230[[#This Row],[Rank]]=7,24,IF(Table15678910111230[[#This Row],[Rank]]=8,23,IF(Table15678910111230[[#This Row],[Rank]]=9,22,IF(Table15678910111230[[#This Row],[Rank]]=10,21,IF(Table15678910111230[[#This Row],[Rank]]=11,20,IF(Table15678910111230[[#This Row],[Rank]]=12,19,IF(Table15678910111230[[#This Row],[Rank]]=13,18,IF(Table15678910111230[[#This Row],[Rank]]=14,17,IF(Table15678910111230[[#This Row],[Rank]]=15,16,IF(Table15678910111230[[#This Row],[Rank]]=16,15,IF(Table15678910111230[[#This Row],[Rank]]=17,14,IF(Table15678910111230[[#This Row],[Rank]]=18,13,IF(Table15678910111230[[#This Row],[Rank]]=19,12,IF(Table15678910111230[[#This Row],[Rank]]=20,11,IF(Table15678910111230[[#This Row],[Rank]]=21,10,IF(Table15678910111230[[#This Row],[Rank]]=22,9,IF(Table15678910111230[[#This Row],[Rank]]=23,8,IF(Table15678910111230[[#This Row],[Rank]]=24,7,IF(Table15678910111230[[#This Row],[Rank]]=25,6,IF(Table15678910111230[[#This Row],[Rank]]=26,5,IF(Table15678910111230[[#This Row],[Rank]]=27,4,IF(Table15678910111230[[#This Row],[Rank]]=28,3,IF(Table15678910111230[[#This Row],[Rank]]=29,2,IF(Table15678910111230[[#This Row],[Rank]]=30,1,0)))))))))))))))))))))))))))))))</f>
        <v/>
      </c>
      <c r="D5" s="4" t="str">
        <f>IF(Table15678910111230[[#This Row],[Category]]="","",IF(Table15678910111230[[#This Row],[Category]]="M",COUNTIF($I$2:$I5,"M"),IF(Table15678910111230[[#This Row],[Category]]="F",COUNTIF($I$2:$I5,"F"),0)))</f>
        <v/>
      </c>
      <c r="E5" s="26"/>
      <c r="F5" s="27"/>
      <c r="G5" s="28"/>
      <c r="H5" s="28"/>
      <c r="I5" s="29"/>
      <c r="J5" s="63"/>
      <c r="K5" s="63"/>
      <c r="L5" s="63"/>
      <c r="M5" s="63"/>
      <c r="N5" s="63"/>
    </row>
    <row r="6" spans="1:14" x14ac:dyDescent="0.3">
      <c r="A6" s="18">
        <f>Table15678910111230[[#This Row],[Full Name]]</f>
        <v>0</v>
      </c>
      <c r="B6" s="20" t="str">
        <f>IF(Table15678910111230[[#This Row],[Full Name]]="","",IF(IFERROR(IFERROR(VLOOKUP(Table15678910111230[[#This Row],[Full Name]],'Mens League'!B:B,1,FALSE),VLOOKUP(Table15678910111230[[#This Row],[Full Name]],'Women''s League'!B:B,1,FALSE)),"NEEDS ADDING")="NEEDS ADDING","NEEDS ADDING","OK"))</f>
        <v/>
      </c>
      <c r="C6" s="20" t="str">
        <f>IF(Table15678910111230[[#This Row],[Position]]="","",IF(Table15678910111230[[#This Row],[Rank]]=1,30,IF(Table15678910111230[[#This Row],[Rank]]=2,29,IF(Table15678910111230[[#This Row],[Rank]]=3,28,IF(Table15678910111230[[#This Row],[Rank]]=4,27,IF(Table15678910111230[[#This Row],[Rank]]=5,26,IF(Table15678910111230[[#This Row],[Rank]]=6,25,IF(Table15678910111230[[#This Row],[Rank]]=7,24,IF(Table15678910111230[[#This Row],[Rank]]=8,23,IF(Table15678910111230[[#This Row],[Rank]]=9,22,IF(Table15678910111230[[#This Row],[Rank]]=10,21,IF(Table15678910111230[[#This Row],[Rank]]=11,20,IF(Table15678910111230[[#This Row],[Rank]]=12,19,IF(Table15678910111230[[#This Row],[Rank]]=13,18,IF(Table15678910111230[[#This Row],[Rank]]=14,17,IF(Table15678910111230[[#This Row],[Rank]]=15,16,IF(Table15678910111230[[#This Row],[Rank]]=16,15,IF(Table15678910111230[[#This Row],[Rank]]=17,14,IF(Table15678910111230[[#This Row],[Rank]]=18,13,IF(Table15678910111230[[#This Row],[Rank]]=19,12,IF(Table15678910111230[[#This Row],[Rank]]=20,11,IF(Table15678910111230[[#This Row],[Rank]]=21,10,IF(Table15678910111230[[#This Row],[Rank]]=22,9,IF(Table15678910111230[[#This Row],[Rank]]=23,8,IF(Table15678910111230[[#This Row],[Rank]]=24,7,IF(Table15678910111230[[#This Row],[Rank]]=25,6,IF(Table15678910111230[[#This Row],[Rank]]=26,5,IF(Table15678910111230[[#This Row],[Rank]]=27,4,IF(Table15678910111230[[#This Row],[Rank]]=28,3,IF(Table15678910111230[[#This Row],[Rank]]=29,2,IF(Table15678910111230[[#This Row],[Rank]]=30,1,0)))))))))))))))))))))))))))))))</f>
        <v/>
      </c>
      <c r="D6" s="4" t="str">
        <f>IF(Table15678910111230[[#This Row],[Category]]="","",IF(Table15678910111230[[#This Row],[Category]]="M",COUNTIF($I$2:$I6,"M"),IF(Table15678910111230[[#This Row],[Category]]="F",COUNTIF($I$2:$I6,"F"),0)))</f>
        <v/>
      </c>
      <c r="E6" s="26"/>
      <c r="F6" s="27"/>
      <c r="G6" s="28"/>
      <c r="H6" s="28"/>
      <c r="I6" s="29"/>
      <c r="J6" s="63"/>
      <c r="K6" s="63"/>
      <c r="L6" s="63"/>
      <c r="M6" s="63"/>
      <c r="N6" s="63"/>
    </row>
    <row r="7" spans="1:14" x14ac:dyDescent="0.3">
      <c r="A7" s="18">
        <f>Table15678910111230[[#This Row],[Full Name]]</f>
        <v>0</v>
      </c>
      <c r="B7" s="20" t="str">
        <f>IF(Table15678910111230[[#This Row],[Full Name]]="","",IF(IFERROR(IFERROR(VLOOKUP(Table15678910111230[[#This Row],[Full Name]],'Mens League'!B:B,1,FALSE),VLOOKUP(Table15678910111230[[#This Row],[Full Name]],'Women''s League'!B:B,1,FALSE)),"NEEDS ADDING")="NEEDS ADDING","NEEDS ADDING","OK"))</f>
        <v/>
      </c>
      <c r="C7" s="20" t="str">
        <f>IF(Table15678910111230[[#This Row],[Position]]="","",IF(Table15678910111230[[#This Row],[Rank]]=1,30,IF(Table15678910111230[[#This Row],[Rank]]=2,29,IF(Table15678910111230[[#This Row],[Rank]]=3,28,IF(Table15678910111230[[#This Row],[Rank]]=4,27,IF(Table15678910111230[[#This Row],[Rank]]=5,26,IF(Table15678910111230[[#This Row],[Rank]]=6,25,IF(Table15678910111230[[#This Row],[Rank]]=7,24,IF(Table15678910111230[[#This Row],[Rank]]=8,23,IF(Table15678910111230[[#This Row],[Rank]]=9,22,IF(Table15678910111230[[#This Row],[Rank]]=10,21,IF(Table15678910111230[[#This Row],[Rank]]=11,20,IF(Table15678910111230[[#This Row],[Rank]]=12,19,IF(Table15678910111230[[#This Row],[Rank]]=13,18,IF(Table15678910111230[[#This Row],[Rank]]=14,17,IF(Table15678910111230[[#This Row],[Rank]]=15,16,IF(Table15678910111230[[#This Row],[Rank]]=16,15,IF(Table15678910111230[[#This Row],[Rank]]=17,14,IF(Table15678910111230[[#This Row],[Rank]]=18,13,IF(Table15678910111230[[#This Row],[Rank]]=19,12,IF(Table15678910111230[[#This Row],[Rank]]=20,11,IF(Table15678910111230[[#This Row],[Rank]]=21,10,IF(Table15678910111230[[#This Row],[Rank]]=22,9,IF(Table15678910111230[[#This Row],[Rank]]=23,8,IF(Table15678910111230[[#This Row],[Rank]]=24,7,IF(Table15678910111230[[#This Row],[Rank]]=25,6,IF(Table15678910111230[[#This Row],[Rank]]=26,5,IF(Table15678910111230[[#This Row],[Rank]]=27,4,IF(Table15678910111230[[#This Row],[Rank]]=28,3,IF(Table15678910111230[[#This Row],[Rank]]=29,2,IF(Table15678910111230[[#This Row],[Rank]]=30,1,0)))))))))))))))))))))))))))))))</f>
        <v/>
      </c>
      <c r="D7" s="4" t="str">
        <f>IF(Table15678910111230[[#This Row],[Category]]="","",IF(Table15678910111230[[#This Row],[Category]]="M",COUNTIF($I$2:$I7,"M"),IF(Table15678910111230[[#This Row],[Category]]="F",COUNTIF($I$2:$I7,"F"),0)))</f>
        <v/>
      </c>
      <c r="E7" s="26"/>
      <c r="F7" s="27"/>
      <c r="G7" s="28"/>
      <c r="H7" s="28"/>
      <c r="I7" s="29"/>
      <c r="J7" s="63"/>
      <c r="K7" s="63"/>
      <c r="L7" s="63"/>
      <c r="M7" s="63"/>
      <c r="N7" s="63"/>
    </row>
    <row r="8" spans="1:14" x14ac:dyDescent="0.3">
      <c r="A8" s="18">
        <f>Table15678910111230[[#This Row],[Full Name]]</f>
        <v>0</v>
      </c>
      <c r="B8" s="20" t="str">
        <f>IF(Table15678910111230[[#This Row],[Full Name]]="","",IF(IFERROR(IFERROR(VLOOKUP(Table15678910111230[[#This Row],[Full Name]],'Mens League'!B:B,1,FALSE),VLOOKUP(Table15678910111230[[#This Row],[Full Name]],'Women''s League'!B:B,1,FALSE)),"NEEDS ADDING")="NEEDS ADDING","NEEDS ADDING","OK"))</f>
        <v/>
      </c>
      <c r="C8" s="20" t="str">
        <f>IF(Table15678910111230[[#This Row],[Position]]="","",IF(Table15678910111230[[#This Row],[Rank]]=1,30,IF(Table15678910111230[[#This Row],[Rank]]=2,29,IF(Table15678910111230[[#This Row],[Rank]]=3,28,IF(Table15678910111230[[#This Row],[Rank]]=4,27,IF(Table15678910111230[[#This Row],[Rank]]=5,26,IF(Table15678910111230[[#This Row],[Rank]]=6,25,IF(Table15678910111230[[#This Row],[Rank]]=7,24,IF(Table15678910111230[[#This Row],[Rank]]=8,23,IF(Table15678910111230[[#This Row],[Rank]]=9,22,IF(Table15678910111230[[#This Row],[Rank]]=10,21,IF(Table15678910111230[[#This Row],[Rank]]=11,20,IF(Table15678910111230[[#This Row],[Rank]]=12,19,IF(Table15678910111230[[#This Row],[Rank]]=13,18,IF(Table15678910111230[[#This Row],[Rank]]=14,17,IF(Table15678910111230[[#This Row],[Rank]]=15,16,IF(Table15678910111230[[#This Row],[Rank]]=16,15,IF(Table15678910111230[[#This Row],[Rank]]=17,14,IF(Table15678910111230[[#This Row],[Rank]]=18,13,IF(Table15678910111230[[#This Row],[Rank]]=19,12,IF(Table15678910111230[[#This Row],[Rank]]=20,11,IF(Table15678910111230[[#This Row],[Rank]]=21,10,IF(Table15678910111230[[#This Row],[Rank]]=22,9,IF(Table15678910111230[[#This Row],[Rank]]=23,8,IF(Table15678910111230[[#This Row],[Rank]]=24,7,IF(Table15678910111230[[#This Row],[Rank]]=25,6,IF(Table15678910111230[[#This Row],[Rank]]=26,5,IF(Table15678910111230[[#This Row],[Rank]]=27,4,IF(Table15678910111230[[#This Row],[Rank]]=28,3,IF(Table15678910111230[[#This Row],[Rank]]=29,2,IF(Table15678910111230[[#This Row],[Rank]]=30,1,0)))))))))))))))))))))))))))))))</f>
        <v/>
      </c>
      <c r="D8" s="4" t="str">
        <f>IF(Table15678910111230[[#This Row],[Category]]="","",IF(Table15678910111230[[#This Row],[Category]]="M",COUNTIF($I$2:$I8,"M"),IF(Table15678910111230[[#This Row],[Category]]="F",COUNTIF($I$2:$I8,"F"),0)))</f>
        <v/>
      </c>
      <c r="E8" s="26"/>
      <c r="F8" s="27"/>
      <c r="G8" s="28"/>
      <c r="H8" s="28"/>
      <c r="I8" s="29"/>
      <c r="J8" s="63"/>
      <c r="K8" s="63"/>
      <c r="L8" s="63"/>
      <c r="M8" s="63"/>
      <c r="N8" s="63"/>
    </row>
    <row r="9" spans="1:14" x14ac:dyDescent="0.3">
      <c r="A9" s="18">
        <f>Table15678910111230[[#This Row],[Full Name]]</f>
        <v>0</v>
      </c>
      <c r="B9" s="20" t="str">
        <f>IF(Table15678910111230[[#This Row],[Full Name]]="","",IF(IFERROR(IFERROR(VLOOKUP(Table15678910111230[[#This Row],[Full Name]],'Mens League'!B:B,1,FALSE),VLOOKUP(Table15678910111230[[#This Row],[Full Name]],'Women''s League'!B:B,1,FALSE)),"NEEDS ADDING")="NEEDS ADDING","NEEDS ADDING","OK"))</f>
        <v/>
      </c>
      <c r="C9" s="20" t="str">
        <f>IF(Table15678910111230[[#This Row],[Position]]="","",IF(Table15678910111230[[#This Row],[Rank]]=1,30,IF(Table15678910111230[[#This Row],[Rank]]=2,29,IF(Table15678910111230[[#This Row],[Rank]]=3,28,IF(Table15678910111230[[#This Row],[Rank]]=4,27,IF(Table15678910111230[[#This Row],[Rank]]=5,26,IF(Table15678910111230[[#This Row],[Rank]]=6,25,IF(Table15678910111230[[#This Row],[Rank]]=7,24,IF(Table15678910111230[[#This Row],[Rank]]=8,23,IF(Table15678910111230[[#This Row],[Rank]]=9,22,IF(Table15678910111230[[#This Row],[Rank]]=10,21,IF(Table15678910111230[[#This Row],[Rank]]=11,20,IF(Table15678910111230[[#This Row],[Rank]]=12,19,IF(Table15678910111230[[#This Row],[Rank]]=13,18,IF(Table15678910111230[[#This Row],[Rank]]=14,17,IF(Table15678910111230[[#This Row],[Rank]]=15,16,IF(Table15678910111230[[#This Row],[Rank]]=16,15,IF(Table15678910111230[[#This Row],[Rank]]=17,14,IF(Table15678910111230[[#This Row],[Rank]]=18,13,IF(Table15678910111230[[#This Row],[Rank]]=19,12,IF(Table15678910111230[[#This Row],[Rank]]=20,11,IF(Table15678910111230[[#This Row],[Rank]]=21,10,IF(Table15678910111230[[#This Row],[Rank]]=22,9,IF(Table15678910111230[[#This Row],[Rank]]=23,8,IF(Table15678910111230[[#This Row],[Rank]]=24,7,IF(Table15678910111230[[#This Row],[Rank]]=25,6,IF(Table15678910111230[[#This Row],[Rank]]=26,5,IF(Table15678910111230[[#This Row],[Rank]]=27,4,IF(Table15678910111230[[#This Row],[Rank]]=28,3,IF(Table15678910111230[[#This Row],[Rank]]=29,2,IF(Table15678910111230[[#This Row],[Rank]]=30,1,0)))))))))))))))))))))))))))))))</f>
        <v/>
      </c>
      <c r="D9" s="4" t="str">
        <f>IF(Table15678910111230[[#This Row],[Category]]="","",IF(Table15678910111230[[#This Row],[Category]]="M",COUNTIF($I$2:$I9,"M"),IF(Table15678910111230[[#This Row],[Category]]="F",COUNTIF($I$2:$I9,"F"),0)))</f>
        <v/>
      </c>
      <c r="E9" s="26"/>
      <c r="F9" s="27"/>
      <c r="G9" s="28"/>
      <c r="H9" s="28"/>
      <c r="I9" s="29"/>
      <c r="J9" s="63"/>
      <c r="K9" s="63"/>
      <c r="L9" s="63"/>
      <c r="M9" s="63"/>
      <c r="N9" s="63"/>
    </row>
    <row r="10" spans="1:14" x14ac:dyDescent="0.3">
      <c r="A10" s="18">
        <f>Table15678910111230[[#This Row],[Full Name]]</f>
        <v>0</v>
      </c>
      <c r="B10" s="20" t="str">
        <f>IF(Table15678910111230[[#This Row],[Full Name]]="","",IF(IFERROR(IFERROR(VLOOKUP(Table15678910111230[[#This Row],[Full Name]],'Mens League'!B:B,1,FALSE),VLOOKUP(Table15678910111230[[#This Row],[Full Name]],'Women''s League'!B:B,1,FALSE)),"NEEDS ADDING")="NEEDS ADDING","NEEDS ADDING","OK"))</f>
        <v/>
      </c>
      <c r="C10" s="20" t="str">
        <f>IF(Table15678910111230[[#This Row],[Position]]="","",IF(Table15678910111230[[#This Row],[Rank]]=1,30,IF(Table15678910111230[[#This Row],[Rank]]=2,29,IF(Table15678910111230[[#This Row],[Rank]]=3,28,IF(Table15678910111230[[#This Row],[Rank]]=4,27,IF(Table15678910111230[[#This Row],[Rank]]=5,26,IF(Table15678910111230[[#This Row],[Rank]]=6,25,IF(Table15678910111230[[#This Row],[Rank]]=7,24,IF(Table15678910111230[[#This Row],[Rank]]=8,23,IF(Table15678910111230[[#This Row],[Rank]]=9,22,IF(Table15678910111230[[#This Row],[Rank]]=10,21,IF(Table15678910111230[[#This Row],[Rank]]=11,20,IF(Table15678910111230[[#This Row],[Rank]]=12,19,IF(Table15678910111230[[#This Row],[Rank]]=13,18,IF(Table15678910111230[[#This Row],[Rank]]=14,17,IF(Table15678910111230[[#This Row],[Rank]]=15,16,IF(Table15678910111230[[#This Row],[Rank]]=16,15,IF(Table15678910111230[[#This Row],[Rank]]=17,14,IF(Table15678910111230[[#This Row],[Rank]]=18,13,IF(Table15678910111230[[#This Row],[Rank]]=19,12,IF(Table15678910111230[[#This Row],[Rank]]=20,11,IF(Table15678910111230[[#This Row],[Rank]]=21,10,IF(Table15678910111230[[#This Row],[Rank]]=22,9,IF(Table15678910111230[[#This Row],[Rank]]=23,8,IF(Table15678910111230[[#This Row],[Rank]]=24,7,IF(Table15678910111230[[#This Row],[Rank]]=25,6,IF(Table15678910111230[[#This Row],[Rank]]=26,5,IF(Table15678910111230[[#This Row],[Rank]]=27,4,IF(Table15678910111230[[#This Row],[Rank]]=28,3,IF(Table15678910111230[[#This Row],[Rank]]=29,2,IF(Table15678910111230[[#This Row],[Rank]]=30,1,0)))))))))))))))))))))))))))))))</f>
        <v/>
      </c>
      <c r="D10" s="4" t="str">
        <f>IF(Table15678910111230[[#This Row],[Category]]="","",IF(Table15678910111230[[#This Row],[Category]]="M",COUNTIF($I$2:$I10,"M"),IF(Table15678910111230[[#This Row],[Category]]="F",COUNTIF($I$2:$I10,"F"),0)))</f>
        <v/>
      </c>
      <c r="E10" s="26"/>
      <c r="F10" s="27"/>
      <c r="G10" s="28"/>
      <c r="H10" s="28"/>
      <c r="I10" s="29"/>
      <c r="J10" s="63"/>
      <c r="K10" s="63"/>
      <c r="L10" s="63"/>
      <c r="M10" s="63"/>
      <c r="N10" s="63"/>
    </row>
    <row r="11" spans="1:14" x14ac:dyDescent="0.3">
      <c r="A11" s="18">
        <f>Table15678910111230[[#This Row],[Full Name]]</f>
        <v>0</v>
      </c>
      <c r="B11" s="20" t="str">
        <f>IF(Table15678910111230[[#This Row],[Full Name]]="","",IF(IFERROR(IFERROR(VLOOKUP(Table15678910111230[[#This Row],[Full Name]],'Mens League'!B:B,1,FALSE),VLOOKUP(Table15678910111230[[#This Row],[Full Name]],'Women''s League'!B:B,1,FALSE)),"NEEDS ADDING")="NEEDS ADDING","NEEDS ADDING","OK"))</f>
        <v/>
      </c>
      <c r="C11" s="20" t="str">
        <f>IF(Table15678910111230[[#This Row],[Position]]="","",IF(Table15678910111230[[#This Row],[Rank]]=1,30,IF(Table15678910111230[[#This Row],[Rank]]=2,29,IF(Table15678910111230[[#This Row],[Rank]]=3,28,IF(Table15678910111230[[#This Row],[Rank]]=4,27,IF(Table15678910111230[[#This Row],[Rank]]=5,26,IF(Table15678910111230[[#This Row],[Rank]]=6,25,IF(Table15678910111230[[#This Row],[Rank]]=7,24,IF(Table15678910111230[[#This Row],[Rank]]=8,23,IF(Table15678910111230[[#This Row],[Rank]]=9,22,IF(Table15678910111230[[#This Row],[Rank]]=10,21,IF(Table15678910111230[[#This Row],[Rank]]=11,20,IF(Table15678910111230[[#This Row],[Rank]]=12,19,IF(Table15678910111230[[#This Row],[Rank]]=13,18,IF(Table15678910111230[[#This Row],[Rank]]=14,17,IF(Table15678910111230[[#This Row],[Rank]]=15,16,IF(Table15678910111230[[#This Row],[Rank]]=16,15,IF(Table15678910111230[[#This Row],[Rank]]=17,14,IF(Table15678910111230[[#This Row],[Rank]]=18,13,IF(Table15678910111230[[#This Row],[Rank]]=19,12,IF(Table15678910111230[[#This Row],[Rank]]=20,11,IF(Table15678910111230[[#This Row],[Rank]]=21,10,IF(Table15678910111230[[#This Row],[Rank]]=22,9,IF(Table15678910111230[[#This Row],[Rank]]=23,8,IF(Table15678910111230[[#This Row],[Rank]]=24,7,IF(Table15678910111230[[#This Row],[Rank]]=25,6,IF(Table15678910111230[[#This Row],[Rank]]=26,5,IF(Table15678910111230[[#This Row],[Rank]]=27,4,IF(Table15678910111230[[#This Row],[Rank]]=28,3,IF(Table15678910111230[[#This Row],[Rank]]=29,2,IF(Table15678910111230[[#This Row],[Rank]]=30,1,0)))))))))))))))))))))))))))))))</f>
        <v/>
      </c>
      <c r="D11" s="4" t="str">
        <f>IF(Table15678910111230[[#This Row],[Category]]="","",IF(Table15678910111230[[#This Row],[Category]]="M",COUNTIF($I$2:$I11,"M"),IF(Table15678910111230[[#This Row],[Category]]="F",COUNTIF($I$2:$I11,"F"),0)))</f>
        <v/>
      </c>
      <c r="E11" s="26"/>
      <c r="F11" s="27"/>
      <c r="G11" s="28"/>
      <c r="H11" s="28"/>
      <c r="I11" s="29"/>
      <c r="J11" s="63"/>
      <c r="K11" s="63"/>
      <c r="L11" s="63"/>
      <c r="M11" s="63"/>
      <c r="N11" s="63"/>
    </row>
    <row r="12" spans="1:14" x14ac:dyDescent="0.3">
      <c r="A12" s="18">
        <f>Table15678910111230[[#This Row],[Full Name]]</f>
        <v>0</v>
      </c>
      <c r="B12" s="20" t="str">
        <f>IF(Table15678910111230[[#This Row],[Full Name]]="","",IF(IFERROR(IFERROR(VLOOKUP(Table15678910111230[[#This Row],[Full Name]],'Mens League'!B:B,1,FALSE),VLOOKUP(Table15678910111230[[#This Row],[Full Name]],'Women''s League'!B:B,1,FALSE)),"NEEDS ADDING")="NEEDS ADDING","NEEDS ADDING","OK"))</f>
        <v/>
      </c>
      <c r="C12" s="20" t="str">
        <f>IF(Table15678910111230[[#This Row],[Position]]="","",IF(Table15678910111230[[#This Row],[Rank]]=1,30,IF(Table15678910111230[[#This Row],[Rank]]=2,29,IF(Table15678910111230[[#This Row],[Rank]]=3,28,IF(Table15678910111230[[#This Row],[Rank]]=4,27,IF(Table15678910111230[[#This Row],[Rank]]=5,26,IF(Table15678910111230[[#This Row],[Rank]]=6,25,IF(Table15678910111230[[#This Row],[Rank]]=7,24,IF(Table15678910111230[[#This Row],[Rank]]=8,23,IF(Table15678910111230[[#This Row],[Rank]]=9,22,IF(Table15678910111230[[#This Row],[Rank]]=10,21,IF(Table15678910111230[[#This Row],[Rank]]=11,20,IF(Table15678910111230[[#This Row],[Rank]]=12,19,IF(Table15678910111230[[#This Row],[Rank]]=13,18,IF(Table15678910111230[[#This Row],[Rank]]=14,17,IF(Table15678910111230[[#This Row],[Rank]]=15,16,IF(Table15678910111230[[#This Row],[Rank]]=16,15,IF(Table15678910111230[[#This Row],[Rank]]=17,14,IF(Table15678910111230[[#This Row],[Rank]]=18,13,IF(Table15678910111230[[#This Row],[Rank]]=19,12,IF(Table15678910111230[[#This Row],[Rank]]=20,11,IF(Table15678910111230[[#This Row],[Rank]]=21,10,IF(Table15678910111230[[#This Row],[Rank]]=22,9,IF(Table15678910111230[[#This Row],[Rank]]=23,8,IF(Table15678910111230[[#This Row],[Rank]]=24,7,IF(Table15678910111230[[#This Row],[Rank]]=25,6,IF(Table15678910111230[[#This Row],[Rank]]=26,5,IF(Table15678910111230[[#This Row],[Rank]]=27,4,IF(Table15678910111230[[#This Row],[Rank]]=28,3,IF(Table15678910111230[[#This Row],[Rank]]=29,2,IF(Table15678910111230[[#This Row],[Rank]]=30,1,0)))))))))))))))))))))))))))))))</f>
        <v/>
      </c>
      <c r="D12" s="4" t="str">
        <f>IF(Table15678910111230[[#This Row],[Category]]="","",IF(Table15678910111230[[#This Row],[Category]]="M",COUNTIF($I$2:$I12,"M"),IF(Table15678910111230[[#This Row],[Category]]="F",COUNTIF($I$2:$I12,"F"),0)))</f>
        <v/>
      </c>
      <c r="E12" s="26"/>
      <c r="F12" s="27"/>
      <c r="G12" s="28"/>
      <c r="H12" s="28"/>
      <c r="I12" s="29"/>
      <c r="J12" s="63"/>
      <c r="K12" s="63"/>
      <c r="L12" s="63"/>
      <c r="M12" s="63"/>
      <c r="N12" s="63"/>
    </row>
    <row r="13" spans="1:14" x14ac:dyDescent="0.3">
      <c r="A13" s="18">
        <f>Table15678910111230[[#This Row],[Full Name]]</f>
        <v>0</v>
      </c>
      <c r="B13" s="20" t="str">
        <f>IF(Table15678910111230[[#This Row],[Full Name]]="","",IF(IFERROR(IFERROR(VLOOKUP(Table15678910111230[[#This Row],[Full Name]],'Mens League'!B:B,1,FALSE),VLOOKUP(Table15678910111230[[#This Row],[Full Name]],'Women''s League'!B:B,1,FALSE)),"NEEDS ADDING")="NEEDS ADDING","NEEDS ADDING","OK"))</f>
        <v/>
      </c>
      <c r="C13" s="20" t="str">
        <f>IF(Table15678910111230[[#This Row],[Position]]="","",IF(Table15678910111230[[#This Row],[Rank]]=1,30,IF(Table15678910111230[[#This Row],[Rank]]=2,29,IF(Table15678910111230[[#This Row],[Rank]]=3,28,IF(Table15678910111230[[#This Row],[Rank]]=4,27,IF(Table15678910111230[[#This Row],[Rank]]=5,26,IF(Table15678910111230[[#This Row],[Rank]]=6,25,IF(Table15678910111230[[#This Row],[Rank]]=7,24,IF(Table15678910111230[[#This Row],[Rank]]=8,23,IF(Table15678910111230[[#This Row],[Rank]]=9,22,IF(Table15678910111230[[#This Row],[Rank]]=10,21,IF(Table15678910111230[[#This Row],[Rank]]=11,20,IF(Table15678910111230[[#This Row],[Rank]]=12,19,IF(Table15678910111230[[#This Row],[Rank]]=13,18,IF(Table15678910111230[[#This Row],[Rank]]=14,17,IF(Table15678910111230[[#This Row],[Rank]]=15,16,IF(Table15678910111230[[#This Row],[Rank]]=16,15,IF(Table15678910111230[[#This Row],[Rank]]=17,14,IF(Table15678910111230[[#This Row],[Rank]]=18,13,IF(Table15678910111230[[#This Row],[Rank]]=19,12,IF(Table15678910111230[[#This Row],[Rank]]=20,11,IF(Table15678910111230[[#This Row],[Rank]]=21,10,IF(Table15678910111230[[#This Row],[Rank]]=22,9,IF(Table15678910111230[[#This Row],[Rank]]=23,8,IF(Table15678910111230[[#This Row],[Rank]]=24,7,IF(Table15678910111230[[#This Row],[Rank]]=25,6,IF(Table15678910111230[[#This Row],[Rank]]=26,5,IF(Table15678910111230[[#This Row],[Rank]]=27,4,IF(Table15678910111230[[#This Row],[Rank]]=28,3,IF(Table15678910111230[[#This Row],[Rank]]=29,2,IF(Table15678910111230[[#This Row],[Rank]]=30,1,0)))))))))))))))))))))))))))))))</f>
        <v/>
      </c>
      <c r="D13" s="4" t="str">
        <f>IF(Table15678910111230[[#This Row],[Category]]="","",IF(Table15678910111230[[#This Row],[Category]]="M",COUNTIF($I$2:$I13,"M"),IF(Table15678910111230[[#This Row],[Category]]="F",COUNTIF($I$2:$I13,"F"),0)))</f>
        <v/>
      </c>
      <c r="E13" s="26"/>
      <c r="F13" s="27"/>
      <c r="G13" s="28"/>
      <c r="H13" s="28"/>
      <c r="I13" s="29"/>
      <c r="J13" s="63"/>
      <c r="K13" s="63"/>
      <c r="L13" s="63"/>
      <c r="M13" s="63"/>
      <c r="N13" s="63"/>
    </row>
    <row r="14" spans="1:14" x14ac:dyDescent="0.3">
      <c r="A14" s="18">
        <f>Table15678910111230[[#This Row],[Full Name]]</f>
        <v>0</v>
      </c>
      <c r="B14" s="20" t="str">
        <f>IF(Table15678910111230[[#This Row],[Full Name]]="","",IF(IFERROR(IFERROR(VLOOKUP(Table15678910111230[[#This Row],[Full Name]],'Mens League'!B:B,1,FALSE),VLOOKUP(Table15678910111230[[#This Row],[Full Name]],'Women''s League'!B:B,1,FALSE)),"NEEDS ADDING")="NEEDS ADDING","NEEDS ADDING","OK"))</f>
        <v/>
      </c>
      <c r="C14" s="20" t="str">
        <f>IF(Table15678910111230[[#This Row],[Position]]="","",IF(Table15678910111230[[#This Row],[Rank]]=1,30,IF(Table15678910111230[[#This Row],[Rank]]=2,29,IF(Table15678910111230[[#This Row],[Rank]]=3,28,IF(Table15678910111230[[#This Row],[Rank]]=4,27,IF(Table15678910111230[[#This Row],[Rank]]=5,26,IF(Table15678910111230[[#This Row],[Rank]]=6,25,IF(Table15678910111230[[#This Row],[Rank]]=7,24,IF(Table15678910111230[[#This Row],[Rank]]=8,23,IF(Table15678910111230[[#This Row],[Rank]]=9,22,IF(Table15678910111230[[#This Row],[Rank]]=10,21,IF(Table15678910111230[[#This Row],[Rank]]=11,20,IF(Table15678910111230[[#This Row],[Rank]]=12,19,IF(Table15678910111230[[#This Row],[Rank]]=13,18,IF(Table15678910111230[[#This Row],[Rank]]=14,17,IF(Table15678910111230[[#This Row],[Rank]]=15,16,IF(Table15678910111230[[#This Row],[Rank]]=16,15,IF(Table15678910111230[[#This Row],[Rank]]=17,14,IF(Table15678910111230[[#This Row],[Rank]]=18,13,IF(Table15678910111230[[#This Row],[Rank]]=19,12,IF(Table15678910111230[[#This Row],[Rank]]=20,11,IF(Table15678910111230[[#This Row],[Rank]]=21,10,IF(Table15678910111230[[#This Row],[Rank]]=22,9,IF(Table15678910111230[[#This Row],[Rank]]=23,8,IF(Table15678910111230[[#This Row],[Rank]]=24,7,IF(Table15678910111230[[#This Row],[Rank]]=25,6,IF(Table15678910111230[[#This Row],[Rank]]=26,5,IF(Table15678910111230[[#This Row],[Rank]]=27,4,IF(Table15678910111230[[#This Row],[Rank]]=28,3,IF(Table15678910111230[[#This Row],[Rank]]=29,2,IF(Table15678910111230[[#This Row],[Rank]]=30,1,0)))))))))))))))))))))))))))))))</f>
        <v/>
      </c>
      <c r="D14" s="4" t="str">
        <f>IF(Table15678910111230[[#This Row],[Category]]="","",IF(Table15678910111230[[#This Row],[Category]]="M",COUNTIF($I$2:$I14,"M"),IF(Table15678910111230[[#This Row],[Category]]="F",COUNTIF($I$2:$I14,"F"),0)))</f>
        <v/>
      </c>
      <c r="E14" s="26"/>
      <c r="F14" s="27"/>
      <c r="G14" s="28"/>
      <c r="H14" s="28"/>
      <c r="I14" s="29"/>
      <c r="J14" s="63"/>
      <c r="K14" s="63"/>
      <c r="L14" s="63"/>
      <c r="M14" s="63"/>
      <c r="N14" s="63"/>
    </row>
    <row r="15" spans="1:14" x14ac:dyDescent="0.3">
      <c r="A15" s="19">
        <f>Table15678910111230[[#This Row],[Full Name]]</f>
        <v>0</v>
      </c>
      <c r="B15" s="21" t="str">
        <f>IF(Table15678910111230[[#This Row],[Full Name]]="","",IF(IFERROR(IFERROR(VLOOKUP(Table15678910111230[[#This Row],[Full Name]],'Mens League'!B:B,1,FALSE),VLOOKUP(Table15678910111230[[#This Row],[Full Name]],'Women''s League'!B:B,1,FALSE)),"NEEDS ADDING")="NEEDS ADDING","NEEDS ADDING","OK"))</f>
        <v/>
      </c>
      <c r="C15" s="21" t="str">
        <f>IF(Table15678910111230[[#This Row],[Position]]="","",IF(Table15678910111230[[#This Row],[Rank]]=1,30,IF(Table15678910111230[[#This Row],[Rank]]=2,29,IF(Table15678910111230[[#This Row],[Rank]]=3,28,IF(Table15678910111230[[#This Row],[Rank]]=4,27,IF(Table15678910111230[[#This Row],[Rank]]=5,26,IF(Table15678910111230[[#This Row],[Rank]]=6,25,IF(Table15678910111230[[#This Row],[Rank]]=7,24,IF(Table15678910111230[[#This Row],[Rank]]=8,23,IF(Table15678910111230[[#This Row],[Rank]]=9,22,IF(Table15678910111230[[#This Row],[Rank]]=10,21,IF(Table15678910111230[[#This Row],[Rank]]=11,20,IF(Table15678910111230[[#This Row],[Rank]]=12,19,IF(Table15678910111230[[#This Row],[Rank]]=13,18,IF(Table15678910111230[[#This Row],[Rank]]=14,17,IF(Table15678910111230[[#This Row],[Rank]]=15,16,IF(Table15678910111230[[#This Row],[Rank]]=16,15,IF(Table15678910111230[[#This Row],[Rank]]=17,14,IF(Table15678910111230[[#This Row],[Rank]]=18,13,IF(Table15678910111230[[#This Row],[Rank]]=19,12,IF(Table15678910111230[[#This Row],[Rank]]=20,11,IF(Table15678910111230[[#This Row],[Rank]]=21,10,IF(Table15678910111230[[#This Row],[Rank]]=22,9,IF(Table15678910111230[[#This Row],[Rank]]=23,8,IF(Table15678910111230[[#This Row],[Rank]]=24,7,IF(Table15678910111230[[#This Row],[Rank]]=25,6,IF(Table15678910111230[[#This Row],[Rank]]=26,5,IF(Table15678910111230[[#This Row],[Rank]]=27,4,IF(Table15678910111230[[#This Row],[Rank]]=28,3,IF(Table15678910111230[[#This Row],[Rank]]=29,2,IF(Table15678910111230[[#This Row],[Rank]]=30,1,0)))))))))))))))))))))))))))))))</f>
        <v/>
      </c>
      <c r="D15" s="4" t="str">
        <f>IF(Table15678910111230[[#This Row],[Category]]="","",IF(Table15678910111230[[#This Row],[Category]]="M",COUNTIF($I$2:$I15,"M"),IF(Table15678910111230[[#This Row],[Category]]="F",COUNTIF($I$2:$I15,"F"),0)))</f>
        <v/>
      </c>
      <c r="E15" s="30"/>
      <c r="F15" s="31"/>
      <c r="G15" s="32"/>
      <c r="H15" s="32"/>
      <c r="I15" s="33"/>
      <c r="J15" s="63"/>
      <c r="K15" s="63"/>
      <c r="L15" s="63"/>
      <c r="M15" s="63"/>
      <c r="N15" s="63"/>
    </row>
    <row r="16" spans="1:14" x14ac:dyDescent="0.3">
      <c r="A16" s="19">
        <f>Table15678910111230[[#This Row],[Full Name]]</f>
        <v>0</v>
      </c>
      <c r="B16" s="21" t="str">
        <f>IF(Table15678910111230[[#This Row],[Full Name]]="","",IF(IFERROR(IFERROR(VLOOKUP(Table15678910111230[[#This Row],[Full Name]],'Mens League'!B:B,1,FALSE),VLOOKUP(Table15678910111230[[#This Row],[Full Name]],'Women''s League'!B:B,1,FALSE)),"NEEDS ADDING")="NEEDS ADDING","NEEDS ADDING","OK"))</f>
        <v/>
      </c>
      <c r="C16" s="21" t="str">
        <f>IF(Table15678910111230[[#This Row],[Position]]="","",IF(Table15678910111230[[#This Row],[Rank]]=1,30,IF(Table15678910111230[[#This Row],[Rank]]=2,29,IF(Table15678910111230[[#This Row],[Rank]]=3,28,IF(Table15678910111230[[#This Row],[Rank]]=4,27,IF(Table15678910111230[[#This Row],[Rank]]=5,26,IF(Table15678910111230[[#This Row],[Rank]]=6,25,IF(Table15678910111230[[#This Row],[Rank]]=7,24,IF(Table15678910111230[[#This Row],[Rank]]=8,23,IF(Table15678910111230[[#This Row],[Rank]]=9,22,IF(Table15678910111230[[#This Row],[Rank]]=10,21,IF(Table15678910111230[[#This Row],[Rank]]=11,20,IF(Table15678910111230[[#This Row],[Rank]]=12,19,IF(Table15678910111230[[#This Row],[Rank]]=13,18,IF(Table15678910111230[[#This Row],[Rank]]=14,17,IF(Table15678910111230[[#This Row],[Rank]]=15,16,IF(Table15678910111230[[#This Row],[Rank]]=16,15,IF(Table15678910111230[[#This Row],[Rank]]=17,14,IF(Table15678910111230[[#This Row],[Rank]]=18,13,IF(Table15678910111230[[#This Row],[Rank]]=19,12,IF(Table15678910111230[[#This Row],[Rank]]=20,11,IF(Table15678910111230[[#This Row],[Rank]]=21,10,IF(Table15678910111230[[#This Row],[Rank]]=22,9,IF(Table15678910111230[[#This Row],[Rank]]=23,8,IF(Table15678910111230[[#This Row],[Rank]]=24,7,IF(Table15678910111230[[#This Row],[Rank]]=25,6,IF(Table15678910111230[[#This Row],[Rank]]=26,5,IF(Table15678910111230[[#This Row],[Rank]]=27,4,IF(Table15678910111230[[#This Row],[Rank]]=28,3,IF(Table15678910111230[[#This Row],[Rank]]=29,2,IF(Table15678910111230[[#This Row],[Rank]]=30,1,0)))))))))))))))))))))))))))))))</f>
        <v/>
      </c>
      <c r="D16" s="4" t="str">
        <f>IF(Table15678910111230[[#This Row],[Category]]="","",IF(Table15678910111230[[#This Row],[Category]]="M",COUNTIF($I$2:$I16,"M"),IF(Table15678910111230[[#This Row],[Category]]="F",COUNTIF($I$2:$I16,"F"),0)))</f>
        <v/>
      </c>
      <c r="E16" s="26"/>
      <c r="F16" s="27"/>
      <c r="G16" s="28"/>
      <c r="H16" s="28"/>
      <c r="I16" s="29"/>
      <c r="J16" s="63"/>
      <c r="K16" s="63"/>
      <c r="L16" s="63"/>
      <c r="M16" s="63"/>
      <c r="N16" s="63"/>
    </row>
    <row r="17" spans="1:14" x14ac:dyDescent="0.3">
      <c r="A17" s="19">
        <f>Table15678910111230[[#This Row],[Full Name]]</f>
        <v>0</v>
      </c>
      <c r="B17" s="21" t="str">
        <f>IF(Table15678910111230[[#This Row],[Full Name]]="","",IF(IFERROR(IFERROR(VLOOKUP(Table15678910111230[[#This Row],[Full Name]],'Mens League'!B:B,1,FALSE),VLOOKUP(Table15678910111230[[#This Row],[Full Name]],'Women''s League'!B:B,1,FALSE)),"NEEDS ADDING")="NEEDS ADDING","NEEDS ADDING","OK"))</f>
        <v/>
      </c>
      <c r="C17" s="21" t="str">
        <f>IF(Table15678910111230[[#This Row],[Position]]="","",IF(Table15678910111230[[#This Row],[Rank]]=1,30,IF(Table15678910111230[[#This Row],[Rank]]=2,29,IF(Table15678910111230[[#This Row],[Rank]]=3,28,IF(Table15678910111230[[#This Row],[Rank]]=4,27,IF(Table15678910111230[[#This Row],[Rank]]=5,26,IF(Table15678910111230[[#This Row],[Rank]]=6,25,IF(Table15678910111230[[#This Row],[Rank]]=7,24,IF(Table15678910111230[[#This Row],[Rank]]=8,23,IF(Table15678910111230[[#This Row],[Rank]]=9,22,IF(Table15678910111230[[#This Row],[Rank]]=10,21,IF(Table15678910111230[[#This Row],[Rank]]=11,20,IF(Table15678910111230[[#This Row],[Rank]]=12,19,IF(Table15678910111230[[#This Row],[Rank]]=13,18,IF(Table15678910111230[[#This Row],[Rank]]=14,17,IF(Table15678910111230[[#This Row],[Rank]]=15,16,IF(Table15678910111230[[#This Row],[Rank]]=16,15,IF(Table15678910111230[[#This Row],[Rank]]=17,14,IF(Table15678910111230[[#This Row],[Rank]]=18,13,IF(Table15678910111230[[#This Row],[Rank]]=19,12,IF(Table15678910111230[[#This Row],[Rank]]=20,11,IF(Table15678910111230[[#This Row],[Rank]]=21,10,IF(Table15678910111230[[#This Row],[Rank]]=22,9,IF(Table15678910111230[[#This Row],[Rank]]=23,8,IF(Table15678910111230[[#This Row],[Rank]]=24,7,IF(Table15678910111230[[#This Row],[Rank]]=25,6,IF(Table15678910111230[[#This Row],[Rank]]=26,5,IF(Table15678910111230[[#This Row],[Rank]]=27,4,IF(Table15678910111230[[#This Row],[Rank]]=28,3,IF(Table15678910111230[[#This Row],[Rank]]=29,2,IF(Table15678910111230[[#This Row],[Rank]]=30,1,0)))))))))))))))))))))))))))))))</f>
        <v/>
      </c>
      <c r="D17" s="4" t="str">
        <f>IF(Table15678910111230[[#This Row],[Category]]="","",IF(Table15678910111230[[#This Row],[Category]]="M",COUNTIF($I$2:$I17,"M"),IF(Table15678910111230[[#This Row],[Category]]="F",COUNTIF($I$2:$I17,"F"),0)))</f>
        <v/>
      </c>
      <c r="E17" s="26"/>
      <c r="F17" s="27"/>
      <c r="G17" s="28"/>
      <c r="H17" s="28"/>
      <c r="I17" s="29"/>
      <c r="J17" s="63"/>
      <c r="K17" s="63"/>
      <c r="L17" s="63"/>
      <c r="M17" s="63"/>
      <c r="N17" s="63"/>
    </row>
    <row r="18" spans="1:14" x14ac:dyDescent="0.3">
      <c r="A18" s="19">
        <f>Table15678910111230[[#This Row],[Full Name]]</f>
        <v>0</v>
      </c>
      <c r="B18" s="21" t="str">
        <f>IF(Table15678910111230[[#This Row],[Full Name]]="","",IF(IFERROR(IFERROR(VLOOKUP(Table15678910111230[[#This Row],[Full Name]],'Mens League'!B:B,1,FALSE),VLOOKUP(Table15678910111230[[#This Row],[Full Name]],'Women''s League'!B:B,1,FALSE)),"NEEDS ADDING")="NEEDS ADDING","NEEDS ADDING","OK"))</f>
        <v/>
      </c>
      <c r="C18" s="21" t="str">
        <f>IF(Table15678910111230[[#This Row],[Position]]="","",IF(Table15678910111230[[#This Row],[Rank]]=1,30,IF(Table15678910111230[[#This Row],[Rank]]=2,29,IF(Table15678910111230[[#This Row],[Rank]]=3,28,IF(Table15678910111230[[#This Row],[Rank]]=4,27,IF(Table15678910111230[[#This Row],[Rank]]=5,26,IF(Table15678910111230[[#This Row],[Rank]]=6,25,IF(Table15678910111230[[#This Row],[Rank]]=7,24,IF(Table15678910111230[[#This Row],[Rank]]=8,23,IF(Table15678910111230[[#This Row],[Rank]]=9,22,IF(Table15678910111230[[#This Row],[Rank]]=10,21,IF(Table15678910111230[[#This Row],[Rank]]=11,20,IF(Table15678910111230[[#This Row],[Rank]]=12,19,IF(Table15678910111230[[#This Row],[Rank]]=13,18,IF(Table15678910111230[[#This Row],[Rank]]=14,17,IF(Table15678910111230[[#This Row],[Rank]]=15,16,IF(Table15678910111230[[#This Row],[Rank]]=16,15,IF(Table15678910111230[[#This Row],[Rank]]=17,14,IF(Table15678910111230[[#This Row],[Rank]]=18,13,IF(Table15678910111230[[#This Row],[Rank]]=19,12,IF(Table15678910111230[[#This Row],[Rank]]=20,11,IF(Table15678910111230[[#This Row],[Rank]]=21,10,IF(Table15678910111230[[#This Row],[Rank]]=22,9,IF(Table15678910111230[[#This Row],[Rank]]=23,8,IF(Table15678910111230[[#This Row],[Rank]]=24,7,IF(Table15678910111230[[#This Row],[Rank]]=25,6,IF(Table15678910111230[[#This Row],[Rank]]=26,5,IF(Table15678910111230[[#This Row],[Rank]]=27,4,IF(Table15678910111230[[#This Row],[Rank]]=28,3,IF(Table15678910111230[[#This Row],[Rank]]=29,2,IF(Table15678910111230[[#This Row],[Rank]]=30,1,0)))))))))))))))))))))))))))))))</f>
        <v/>
      </c>
      <c r="D18" s="4" t="str">
        <f>IF(Table15678910111230[[#This Row],[Category]]="","",IF(Table15678910111230[[#This Row],[Category]]="M",COUNTIF($I$2:$I18,"M"),IF(Table15678910111230[[#This Row],[Category]]="F",COUNTIF($I$2:$I18,"F"),0)))</f>
        <v/>
      </c>
      <c r="E18" s="26"/>
      <c r="F18" s="27"/>
      <c r="G18" s="28"/>
      <c r="H18" s="28"/>
      <c r="I18" s="29"/>
      <c r="J18" s="63"/>
      <c r="K18" s="63"/>
      <c r="L18" s="63"/>
      <c r="M18" s="63"/>
      <c r="N18" s="63"/>
    </row>
    <row r="19" spans="1:14" x14ac:dyDescent="0.3">
      <c r="A19" s="19">
        <f>Table15678910111230[[#This Row],[Full Name]]</f>
        <v>0</v>
      </c>
      <c r="B19" s="21" t="str">
        <f>IF(Table15678910111230[[#This Row],[Full Name]]="","",IF(IFERROR(IFERROR(VLOOKUP(Table15678910111230[[#This Row],[Full Name]],'Mens League'!B:B,1,FALSE),VLOOKUP(Table15678910111230[[#This Row],[Full Name]],'Women''s League'!B:B,1,FALSE)),"NEEDS ADDING")="NEEDS ADDING","NEEDS ADDING","OK"))</f>
        <v/>
      </c>
      <c r="C19" s="21" t="str">
        <f>IF(Table15678910111230[[#This Row],[Position]]="","",IF(Table15678910111230[[#This Row],[Rank]]=1,30,IF(Table15678910111230[[#This Row],[Rank]]=2,29,IF(Table15678910111230[[#This Row],[Rank]]=3,28,IF(Table15678910111230[[#This Row],[Rank]]=4,27,IF(Table15678910111230[[#This Row],[Rank]]=5,26,IF(Table15678910111230[[#This Row],[Rank]]=6,25,IF(Table15678910111230[[#This Row],[Rank]]=7,24,IF(Table15678910111230[[#This Row],[Rank]]=8,23,IF(Table15678910111230[[#This Row],[Rank]]=9,22,IF(Table15678910111230[[#This Row],[Rank]]=10,21,IF(Table15678910111230[[#This Row],[Rank]]=11,20,IF(Table15678910111230[[#This Row],[Rank]]=12,19,IF(Table15678910111230[[#This Row],[Rank]]=13,18,IF(Table15678910111230[[#This Row],[Rank]]=14,17,IF(Table15678910111230[[#This Row],[Rank]]=15,16,IF(Table15678910111230[[#This Row],[Rank]]=16,15,IF(Table15678910111230[[#This Row],[Rank]]=17,14,IF(Table15678910111230[[#This Row],[Rank]]=18,13,IF(Table15678910111230[[#This Row],[Rank]]=19,12,IF(Table15678910111230[[#This Row],[Rank]]=20,11,IF(Table15678910111230[[#This Row],[Rank]]=21,10,IF(Table15678910111230[[#This Row],[Rank]]=22,9,IF(Table15678910111230[[#This Row],[Rank]]=23,8,IF(Table15678910111230[[#This Row],[Rank]]=24,7,IF(Table15678910111230[[#This Row],[Rank]]=25,6,IF(Table15678910111230[[#This Row],[Rank]]=26,5,IF(Table15678910111230[[#This Row],[Rank]]=27,4,IF(Table15678910111230[[#This Row],[Rank]]=28,3,IF(Table15678910111230[[#This Row],[Rank]]=29,2,IF(Table15678910111230[[#This Row],[Rank]]=30,1,0)))))))))))))))))))))))))))))))</f>
        <v/>
      </c>
      <c r="D19" s="4" t="str">
        <f>IF(Table15678910111230[[#This Row],[Category]]="","",IF(Table15678910111230[[#This Row],[Category]]="M",COUNTIF($I$2:$I19,"M"),IF(Table15678910111230[[#This Row],[Category]]="F",COUNTIF($I$2:$I19,"F"),0)))</f>
        <v/>
      </c>
      <c r="E19" s="26"/>
      <c r="F19" s="27"/>
      <c r="G19" s="28"/>
      <c r="H19" s="28"/>
      <c r="I19" s="29"/>
      <c r="J19" s="63"/>
      <c r="K19" s="63"/>
      <c r="L19" s="63"/>
      <c r="M19" s="63"/>
      <c r="N19" s="63"/>
    </row>
    <row r="20" spans="1:14" x14ac:dyDescent="0.3">
      <c r="A20" s="19">
        <f>Table15678910111230[[#This Row],[Full Name]]</f>
        <v>0</v>
      </c>
      <c r="B20" s="21" t="str">
        <f>IF(Table15678910111230[[#This Row],[Full Name]]="","",IF(IFERROR(IFERROR(VLOOKUP(Table15678910111230[[#This Row],[Full Name]],'Mens League'!B:B,1,FALSE),VLOOKUP(Table15678910111230[[#This Row],[Full Name]],'Women''s League'!B:B,1,FALSE)),"NEEDS ADDING")="NEEDS ADDING","NEEDS ADDING","OK"))</f>
        <v/>
      </c>
      <c r="C20" s="21" t="str">
        <f>IF(Table15678910111230[[#This Row],[Position]]="","",IF(Table15678910111230[[#This Row],[Rank]]=1,30,IF(Table15678910111230[[#This Row],[Rank]]=2,29,IF(Table15678910111230[[#This Row],[Rank]]=3,28,IF(Table15678910111230[[#This Row],[Rank]]=4,27,IF(Table15678910111230[[#This Row],[Rank]]=5,26,IF(Table15678910111230[[#This Row],[Rank]]=6,25,IF(Table15678910111230[[#This Row],[Rank]]=7,24,IF(Table15678910111230[[#This Row],[Rank]]=8,23,IF(Table15678910111230[[#This Row],[Rank]]=9,22,IF(Table15678910111230[[#This Row],[Rank]]=10,21,IF(Table15678910111230[[#This Row],[Rank]]=11,20,IF(Table15678910111230[[#This Row],[Rank]]=12,19,IF(Table15678910111230[[#This Row],[Rank]]=13,18,IF(Table15678910111230[[#This Row],[Rank]]=14,17,IF(Table15678910111230[[#This Row],[Rank]]=15,16,IF(Table15678910111230[[#This Row],[Rank]]=16,15,IF(Table15678910111230[[#This Row],[Rank]]=17,14,IF(Table15678910111230[[#This Row],[Rank]]=18,13,IF(Table15678910111230[[#This Row],[Rank]]=19,12,IF(Table15678910111230[[#This Row],[Rank]]=20,11,IF(Table15678910111230[[#This Row],[Rank]]=21,10,IF(Table15678910111230[[#This Row],[Rank]]=22,9,IF(Table15678910111230[[#This Row],[Rank]]=23,8,IF(Table15678910111230[[#This Row],[Rank]]=24,7,IF(Table15678910111230[[#This Row],[Rank]]=25,6,IF(Table15678910111230[[#This Row],[Rank]]=26,5,IF(Table15678910111230[[#This Row],[Rank]]=27,4,IF(Table15678910111230[[#This Row],[Rank]]=28,3,IF(Table15678910111230[[#This Row],[Rank]]=29,2,IF(Table15678910111230[[#This Row],[Rank]]=30,1,0)))))))))))))))))))))))))))))))</f>
        <v/>
      </c>
      <c r="D20" s="4" t="str">
        <f>IF(Table15678910111230[[#This Row],[Category]]="","",IF(Table15678910111230[[#This Row],[Category]]="M",COUNTIF($I$2:$I20,"M"),IF(Table15678910111230[[#This Row],[Category]]="F",COUNTIF($I$2:$I20,"F"),0)))</f>
        <v/>
      </c>
      <c r="E20" s="26"/>
      <c r="F20" s="27"/>
      <c r="G20" s="28"/>
      <c r="H20" s="28"/>
      <c r="I20" s="29"/>
      <c r="J20" s="63"/>
      <c r="K20" s="63"/>
      <c r="L20" s="63"/>
      <c r="M20" s="63"/>
      <c r="N20" s="63"/>
    </row>
    <row r="21" spans="1:14" x14ac:dyDescent="0.3">
      <c r="A21" s="19">
        <f>Table15678910111230[[#This Row],[Full Name]]</f>
        <v>0</v>
      </c>
      <c r="B21" s="21" t="str">
        <f>IF(Table15678910111230[[#This Row],[Full Name]]="","",IF(IFERROR(IFERROR(VLOOKUP(Table15678910111230[[#This Row],[Full Name]],'Mens League'!B:B,1,FALSE),VLOOKUP(Table15678910111230[[#This Row],[Full Name]],'Women''s League'!B:B,1,FALSE)),"NEEDS ADDING")="NEEDS ADDING","NEEDS ADDING","OK"))</f>
        <v/>
      </c>
      <c r="C21" s="21" t="str">
        <f>IF(Table15678910111230[[#This Row],[Position]]="","",IF(Table15678910111230[[#This Row],[Rank]]=1,30,IF(Table15678910111230[[#This Row],[Rank]]=2,29,IF(Table15678910111230[[#This Row],[Rank]]=3,28,IF(Table15678910111230[[#This Row],[Rank]]=4,27,IF(Table15678910111230[[#This Row],[Rank]]=5,26,IF(Table15678910111230[[#This Row],[Rank]]=6,25,IF(Table15678910111230[[#This Row],[Rank]]=7,24,IF(Table15678910111230[[#This Row],[Rank]]=8,23,IF(Table15678910111230[[#This Row],[Rank]]=9,22,IF(Table15678910111230[[#This Row],[Rank]]=10,21,IF(Table15678910111230[[#This Row],[Rank]]=11,20,IF(Table15678910111230[[#This Row],[Rank]]=12,19,IF(Table15678910111230[[#This Row],[Rank]]=13,18,IF(Table15678910111230[[#This Row],[Rank]]=14,17,IF(Table15678910111230[[#This Row],[Rank]]=15,16,IF(Table15678910111230[[#This Row],[Rank]]=16,15,IF(Table15678910111230[[#This Row],[Rank]]=17,14,IF(Table15678910111230[[#This Row],[Rank]]=18,13,IF(Table15678910111230[[#This Row],[Rank]]=19,12,IF(Table15678910111230[[#This Row],[Rank]]=20,11,IF(Table15678910111230[[#This Row],[Rank]]=21,10,IF(Table15678910111230[[#This Row],[Rank]]=22,9,IF(Table15678910111230[[#This Row],[Rank]]=23,8,IF(Table15678910111230[[#This Row],[Rank]]=24,7,IF(Table15678910111230[[#This Row],[Rank]]=25,6,IF(Table15678910111230[[#This Row],[Rank]]=26,5,IF(Table15678910111230[[#This Row],[Rank]]=27,4,IF(Table15678910111230[[#This Row],[Rank]]=28,3,IF(Table15678910111230[[#This Row],[Rank]]=29,2,IF(Table15678910111230[[#This Row],[Rank]]=30,1,0)))))))))))))))))))))))))))))))</f>
        <v/>
      </c>
      <c r="D21" s="4" t="str">
        <f>IF(Table15678910111230[[#This Row],[Category]]="","",IF(Table15678910111230[[#This Row],[Category]]="M",COUNTIF($I$2:$I21,"M"),IF(Table15678910111230[[#This Row],[Category]]="F",COUNTIF($I$2:$I21,"F"),0)))</f>
        <v/>
      </c>
      <c r="E21" s="26"/>
      <c r="F21" s="27"/>
      <c r="G21" s="28"/>
      <c r="H21" s="28"/>
      <c r="I21" s="29"/>
      <c r="J21" s="63"/>
      <c r="K21" s="63"/>
      <c r="L21" s="63"/>
      <c r="M21" s="63"/>
      <c r="N21" s="63"/>
    </row>
    <row r="22" spans="1:14" x14ac:dyDescent="0.3">
      <c r="A22" s="19">
        <f>Table15678910111230[[#This Row],[Full Name]]</f>
        <v>0</v>
      </c>
      <c r="B22" s="21" t="str">
        <f>IF(Table15678910111230[[#This Row],[Full Name]]="","",IF(IFERROR(IFERROR(VLOOKUP(Table15678910111230[[#This Row],[Full Name]],'Mens League'!B:B,1,FALSE),VLOOKUP(Table15678910111230[[#This Row],[Full Name]],'Women''s League'!B:B,1,FALSE)),"NEEDS ADDING")="NEEDS ADDING","NEEDS ADDING","OK"))</f>
        <v/>
      </c>
      <c r="C22" s="21" t="str">
        <f>IF(Table15678910111230[[#This Row],[Position]]="","",IF(Table15678910111230[[#This Row],[Rank]]=1,30,IF(Table15678910111230[[#This Row],[Rank]]=2,29,IF(Table15678910111230[[#This Row],[Rank]]=3,28,IF(Table15678910111230[[#This Row],[Rank]]=4,27,IF(Table15678910111230[[#This Row],[Rank]]=5,26,IF(Table15678910111230[[#This Row],[Rank]]=6,25,IF(Table15678910111230[[#This Row],[Rank]]=7,24,IF(Table15678910111230[[#This Row],[Rank]]=8,23,IF(Table15678910111230[[#This Row],[Rank]]=9,22,IF(Table15678910111230[[#This Row],[Rank]]=10,21,IF(Table15678910111230[[#This Row],[Rank]]=11,20,IF(Table15678910111230[[#This Row],[Rank]]=12,19,IF(Table15678910111230[[#This Row],[Rank]]=13,18,IF(Table15678910111230[[#This Row],[Rank]]=14,17,IF(Table15678910111230[[#This Row],[Rank]]=15,16,IF(Table15678910111230[[#This Row],[Rank]]=16,15,IF(Table15678910111230[[#This Row],[Rank]]=17,14,IF(Table15678910111230[[#This Row],[Rank]]=18,13,IF(Table15678910111230[[#This Row],[Rank]]=19,12,IF(Table15678910111230[[#This Row],[Rank]]=20,11,IF(Table15678910111230[[#This Row],[Rank]]=21,10,IF(Table15678910111230[[#This Row],[Rank]]=22,9,IF(Table15678910111230[[#This Row],[Rank]]=23,8,IF(Table15678910111230[[#This Row],[Rank]]=24,7,IF(Table15678910111230[[#This Row],[Rank]]=25,6,IF(Table15678910111230[[#This Row],[Rank]]=26,5,IF(Table15678910111230[[#This Row],[Rank]]=27,4,IF(Table15678910111230[[#This Row],[Rank]]=28,3,IF(Table15678910111230[[#This Row],[Rank]]=29,2,IF(Table15678910111230[[#This Row],[Rank]]=30,1,0)))))))))))))))))))))))))))))))</f>
        <v/>
      </c>
      <c r="D22" s="4" t="str">
        <f>IF(Table15678910111230[[#This Row],[Category]]="","",IF(Table15678910111230[[#This Row],[Category]]="M",COUNTIF($I$2:$I22,"M"),IF(Table15678910111230[[#This Row],[Category]]="F",COUNTIF($I$2:$I22,"F"),0)))</f>
        <v/>
      </c>
      <c r="E22" s="26"/>
      <c r="F22" s="27"/>
      <c r="G22" s="28"/>
      <c r="H22" s="28"/>
      <c r="I22" s="29"/>
      <c r="J22" s="63"/>
      <c r="K22" s="63"/>
      <c r="L22" s="63"/>
      <c r="M22" s="63"/>
      <c r="N22" s="63"/>
    </row>
    <row r="23" spans="1:14" x14ac:dyDescent="0.3">
      <c r="A23" s="19">
        <f>Table15678910111230[[#This Row],[Full Name]]</f>
        <v>0</v>
      </c>
      <c r="B23" s="21" t="str">
        <f>IF(Table15678910111230[[#This Row],[Full Name]]="","",IF(IFERROR(IFERROR(VLOOKUP(Table15678910111230[[#This Row],[Full Name]],'Mens League'!B:B,1,FALSE),VLOOKUP(Table15678910111230[[#This Row],[Full Name]],'Women''s League'!B:B,1,FALSE)),"NEEDS ADDING")="NEEDS ADDING","NEEDS ADDING","OK"))</f>
        <v/>
      </c>
      <c r="C23" s="21" t="str">
        <f>IF(Table15678910111230[[#This Row],[Position]]="","",IF(Table15678910111230[[#This Row],[Rank]]=1,30,IF(Table15678910111230[[#This Row],[Rank]]=2,29,IF(Table15678910111230[[#This Row],[Rank]]=3,28,IF(Table15678910111230[[#This Row],[Rank]]=4,27,IF(Table15678910111230[[#This Row],[Rank]]=5,26,IF(Table15678910111230[[#This Row],[Rank]]=6,25,IF(Table15678910111230[[#This Row],[Rank]]=7,24,IF(Table15678910111230[[#This Row],[Rank]]=8,23,IF(Table15678910111230[[#This Row],[Rank]]=9,22,IF(Table15678910111230[[#This Row],[Rank]]=10,21,IF(Table15678910111230[[#This Row],[Rank]]=11,20,IF(Table15678910111230[[#This Row],[Rank]]=12,19,IF(Table15678910111230[[#This Row],[Rank]]=13,18,IF(Table15678910111230[[#This Row],[Rank]]=14,17,IF(Table15678910111230[[#This Row],[Rank]]=15,16,IF(Table15678910111230[[#This Row],[Rank]]=16,15,IF(Table15678910111230[[#This Row],[Rank]]=17,14,IF(Table15678910111230[[#This Row],[Rank]]=18,13,IF(Table15678910111230[[#This Row],[Rank]]=19,12,IF(Table15678910111230[[#This Row],[Rank]]=20,11,IF(Table15678910111230[[#This Row],[Rank]]=21,10,IF(Table15678910111230[[#This Row],[Rank]]=22,9,IF(Table15678910111230[[#This Row],[Rank]]=23,8,IF(Table15678910111230[[#This Row],[Rank]]=24,7,IF(Table15678910111230[[#This Row],[Rank]]=25,6,IF(Table15678910111230[[#This Row],[Rank]]=26,5,IF(Table15678910111230[[#This Row],[Rank]]=27,4,IF(Table15678910111230[[#This Row],[Rank]]=28,3,IF(Table15678910111230[[#This Row],[Rank]]=29,2,IF(Table15678910111230[[#This Row],[Rank]]=30,1,0)))))))))))))))))))))))))))))))</f>
        <v/>
      </c>
      <c r="D23" s="4" t="str">
        <f>IF(Table15678910111230[[#This Row],[Category]]="","",IF(Table15678910111230[[#This Row],[Category]]="M",COUNTIF($I$2:$I23,"M"),IF(Table15678910111230[[#This Row],[Category]]="F",COUNTIF($I$2:$I23,"F"),0)))</f>
        <v/>
      </c>
      <c r="E23" s="26"/>
      <c r="F23" s="27"/>
      <c r="G23" s="28"/>
      <c r="H23" s="28"/>
      <c r="I23" s="29"/>
      <c r="J23" s="63"/>
      <c r="K23" s="63"/>
      <c r="L23" s="63"/>
      <c r="M23" s="63"/>
      <c r="N23" s="63"/>
    </row>
    <row r="24" spans="1:14" x14ac:dyDescent="0.3">
      <c r="A24" s="19">
        <f>Table15678910111230[[#This Row],[Full Name]]</f>
        <v>0</v>
      </c>
      <c r="B24" s="21" t="str">
        <f>IF(Table15678910111230[[#This Row],[Full Name]]="","",IF(IFERROR(IFERROR(VLOOKUP(Table15678910111230[[#This Row],[Full Name]],'Mens League'!B:B,1,FALSE),VLOOKUP(Table15678910111230[[#This Row],[Full Name]],'Women''s League'!B:B,1,FALSE)),"NEEDS ADDING")="NEEDS ADDING","NEEDS ADDING","OK"))</f>
        <v/>
      </c>
      <c r="C24" s="21" t="str">
        <f>IF(Table15678910111230[[#This Row],[Position]]="","",IF(Table15678910111230[[#This Row],[Rank]]=1,30,IF(Table15678910111230[[#This Row],[Rank]]=2,29,IF(Table15678910111230[[#This Row],[Rank]]=3,28,IF(Table15678910111230[[#This Row],[Rank]]=4,27,IF(Table15678910111230[[#This Row],[Rank]]=5,26,IF(Table15678910111230[[#This Row],[Rank]]=6,25,IF(Table15678910111230[[#This Row],[Rank]]=7,24,IF(Table15678910111230[[#This Row],[Rank]]=8,23,IF(Table15678910111230[[#This Row],[Rank]]=9,22,IF(Table15678910111230[[#This Row],[Rank]]=10,21,IF(Table15678910111230[[#This Row],[Rank]]=11,20,IF(Table15678910111230[[#This Row],[Rank]]=12,19,IF(Table15678910111230[[#This Row],[Rank]]=13,18,IF(Table15678910111230[[#This Row],[Rank]]=14,17,IF(Table15678910111230[[#This Row],[Rank]]=15,16,IF(Table15678910111230[[#This Row],[Rank]]=16,15,IF(Table15678910111230[[#This Row],[Rank]]=17,14,IF(Table15678910111230[[#This Row],[Rank]]=18,13,IF(Table15678910111230[[#This Row],[Rank]]=19,12,IF(Table15678910111230[[#This Row],[Rank]]=20,11,IF(Table15678910111230[[#This Row],[Rank]]=21,10,IF(Table15678910111230[[#This Row],[Rank]]=22,9,IF(Table15678910111230[[#This Row],[Rank]]=23,8,IF(Table15678910111230[[#This Row],[Rank]]=24,7,IF(Table15678910111230[[#This Row],[Rank]]=25,6,IF(Table15678910111230[[#This Row],[Rank]]=26,5,IF(Table15678910111230[[#This Row],[Rank]]=27,4,IF(Table15678910111230[[#This Row],[Rank]]=28,3,IF(Table15678910111230[[#This Row],[Rank]]=29,2,IF(Table15678910111230[[#This Row],[Rank]]=30,1,0)))))))))))))))))))))))))))))))</f>
        <v/>
      </c>
      <c r="D24" s="4" t="str">
        <f>IF(Table15678910111230[[#This Row],[Category]]="","",IF(Table15678910111230[[#This Row],[Category]]="M",COUNTIF($I$2:$I24,"M"),IF(Table15678910111230[[#This Row],[Category]]="F",COUNTIF($I$2:$I24,"F"),0)))</f>
        <v/>
      </c>
      <c r="E24" s="26"/>
      <c r="F24" s="27"/>
      <c r="G24" s="28"/>
      <c r="H24" s="28"/>
      <c r="I24" s="29"/>
      <c r="J24" s="63"/>
      <c r="K24" s="63"/>
      <c r="L24" s="63"/>
      <c r="M24" s="63"/>
      <c r="N24" s="63"/>
    </row>
    <row r="25" spans="1:14" x14ac:dyDescent="0.3">
      <c r="A25" s="19">
        <f>Table15678910111230[[#This Row],[Full Name]]</f>
        <v>0</v>
      </c>
      <c r="B25" s="21" t="str">
        <f>IF(Table15678910111230[[#This Row],[Full Name]]="","",IF(IFERROR(IFERROR(VLOOKUP(Table15678910111230[[#This Row],[Full Name]],'Mens League'!B:B,1,FALSE),VLOOKUP(Table15678910111230[[#This Row],[Full Name]],'Women''s League'!B:B,1,FALSE)),"NEEDS ADDING")="NEEDS ADDING","NEEDS ADDING","OK"))</f>
        <v/>
      </c>
      <c r="C25" s="21" t="str">
        <f>IF(Table15678910111230[[#This Row],[Position]]="","",IF(Table15678910111230[[#This Row],[Rank]]=1,30,IF(Table15678910111230[[#This Row],[Rank]]=2,29,IF(Table15678910111230[[#This Row],[Rank]]=3,28,IF(Table15678910111230[[#This Row],[Rank]]=4,27,IF(Table15678910111230[[#This Row],[Rank]]=5,26,IF(Table15678910111230[[#This Row],[Rank]]=6,25,IF(Table15678910111230[[#This Row],[Rank]]=7,24,IF(Table15678910111230[[#This Row],[Rank]]=8,23,IF(Table15678910111230[[#This Row],[Rank]]=9,22,IF(Table15678910111230[[#This Row],[Rank]]=10,21,IF(Table15678910111230[[#This Row],[Rank]]=11,20,IF(Table15678910111230[[#This Row],[Rank]]=12,19,IF(Table15678910111230[[#This Row],[Rank]]=13,18,IF(Table15678910111230[[#This Row],[Rank]]=14,17,IF(Table15678910111230[[#This Row],[Rank]]=15,16,IF(Table15678910111230[[#This Row],[Rank]]=16,15,IF(Table15678910111230[[#This Row],[Rank]]=17,14,IF(Table15678910111230[[#This Row],[Rank]]=18,13,IF(Table15678910111230[[#This Row],[Rank]]=19,12,IF(Table15678910111230[[#This Row],[Rank]]=20,11,IF(Table15678910111230[[#This Row],[Rank]]=21,10,IF(Table15678910111230[[#This Row],[Rank]]=22,9,IF(Table15678910111230[[#This Row],[Rank]]=23,8,IF(Table15678910111230[[#This Row],[Rank]]=24,7,IF(Table15678910111230[[#This Row],[Rank]]=25,6,IF(Table15678910111230[[#This Row],[Rank]]=26,5,IF(Table15678910111230[[#This Row],[Rank]]=27,4,IF(Table15678910111230[[#This Row],[Rank]]=28,3,IF(Table15678910111230[[#This Row],[Rank]]=29,2,IF(Table15678910111230[[#This Row],[Rank]]=30,1,0)))))))))))))))))))))))))))))))</f>
        <v/>
      </c>
      <c r="D25" s="4" t="str">
        <f>IF(Table15678910111230[[#This Row],[Category]]="","",IF(Table15678910111230[[#This Row],[Category]]="M",COUNTIF($I$2:$I25,"M"),IF(Table15678910111230[[#This Row],[Category]]="F",COUNTIF($I$2:$I25,"F"),0)))</f>
        <v/>
      </c>
      <c r="E25" s="26"/>
      <c r="F25" s="27"/>
      <c r="G25" s="28"/>
      <c r="H25" s="28"/>
      <c r="I25" s="29"/>
      <c r="J25" s="63"/>
      <c r="K25" s="63"/>
      <c r="L25" s="63"/>
      <c r="M25" s="63"/>
      <c r="N25" s="63"/>
    </row>
    <row r="26" spans="1:14" x14ac:dyDescent="0.3">
      <c r="A26" s="19">
        <f>Table15678910111230[[#This Row],[Full Name]]</f>
        <v>0</v>
      </c>
      <c r="B26" s="21" t="str">
        <f>IF(Table15678910111230[[#This Row],[Full Name]]="","",IF(IFERROR(IFERROR(VLOOKUP(Table15678910111230[[#This Row],[Full Name]],'Mens League'!B:B,1,FALSE),VLOOKUP(Table15678910111230[[#This Row],[Full Name]],'Women''s League'!B:B,1,FALSE)),"NEEDS ADDING")="NEEDS ADDING","NEEDS ADDING","OK"))</f>
        <v/>
      </c>
      <c r="C26" s="21" t="str">
        <f>IF(Table15678910111230[[#This Row],[Position]]="","",IF(Table15678910111230[[#This Row],[Rank]]=1,30,IF(Table15678910111230[[#This Row],[Rank]]=2,29,IF(Table15678910111230[[#This Row],[Rank]]=3,28,IF(Table15678910111230[[#This Row],[Rank]]=4,27,IF(Table15678910111230[[#This Row],[Rank]]=5,26,IF(Table15678910111230[[#This Row],[Rank]]=6,25,IF(Table15678910111230[[#This Row],[Rank]]=7,24,IF(Table15678910111230[[#This Row],[Rank]]=8,23,IF(Table15678910111230[[#This Row],[Rank]]=9,22,IF(Table15678910111230[[#This Row],[Rank]]=10,21,IF(Table15678910111230[[#This Row],[Rank]]=11,20,IF(Table15678910111230[[#This Row],[Rank]]=12,19,IF(Table15678910111230[[#This Row],[Rank]]=13,18,IF(Table15678910111230[[#This Row],[Rank]]=14,17,IF(Table15678910111230[[#This Row],[Rank]]=15,16,IF(Table15678910111230[[#This Row],[Rank]]=16,15,IF(Table15678910111230[[#This Row],[Rank]]=17,14,IF(Table15678910111230[[#This Row],[Rank]]=18,13,IF(Table15678910111230[[#This Row],[Rank]]=19,12,IF(Table15678910111230[[#This Row],[Rank]]=20,11,IF(Table15678910111230[[#This Row],[Rank]]=21,10,IF(Table15678910111230[[#This Row],[Rank]]=22,9,IF(Table15678910111230[[#This Row],[Rank]]=23,8,IF(Table15678910111230[[#This Row],[Rank]]=24,7,IF(Table15678910111230[[#This Row],[Rank]]=25,6,IF(Table15678910111230[[#This Row],[Rank]]=26,5,IF(Table15678910111230[[#This Row],[Rank]]=27,4,IF(Table15678910111230[[#This Row],[Rank]]=28,3,IF(Table15678910111230[[#This Row],[Rank]]=29,2,IF(Table15678910111230[[#This Row],[Rank]]=30,1,0)))))))))))))))))))))))))))))))</f>
        <v/>
      </c>
      <c r="D26" s="4" t="str">
        <f>IF(Table15678910111230[[#This Row],[Category]]="","",IF(Table15678910111230[[#This Row],[Category]]="M",COUNTIF($I$2:$I26,"M"),IF(Table15678910111230[[#This Row],[Category]]="F",COUNTIF($I$2:$I26,"F"),0)))</f>
        <v/>
      </c>
      <c r="E26" s="26"/>
      <c r="F26" s="27"/>
      <c r="G26" s="28"/>
      <c r="H26" s="28"/>
      <c r="I26" s="29"/>
      <c r="J26" s="63"/>
      <c r="K26" s="63"/>
      <c r="L26" s="63"/>
      <c r="M26" s="63"/>
      <c r="N26" s="63"/>
    </row>
    <row r="27" spans="1:14" x14ac:dyDescent="0.3">
      <c r="A27" s="19">
        <f>Table15678910111230[[#This Row],[Full Name]]</f>
        <v>0</v>
      </c>
      <c r="B27" s="21" t="str">
        <f>IF(Table15678910111230[[#This Row],[Full Name]]="","",IF(IFERROR(IFERROR(VLOOKUP(Table15678910111230[[#This Row],[Full Name]],'Mens League'!B:B,1,FALSE),VLOOKUP(Table15678910111230[[#This Row],[Full Name]],'Women''s League'!B:B,1,FALSE)),"NEEDS ADDING")="NEEDS ADDING","NEEDS ADDING","OK"))</f>
        <v/>
      </c>
      <c r="C27" s="21" t="str">
        <f>IF(Table15678910111230[[#This Row],[Position]]="","",IF(Table15678910111230[[#This Row],[Rank]]=1,30,IF(Table15678910111230[[#This Row],[Rank]]=2,29,IF(Table15678910111230[[#This Row],[Rank]]=3,28,IF(Table15678910111230[[#This Row],[Rank]]=4,27,IF(Table15678910111230[[#This Row],[Rank]]=5,26,IF(Table15678910111230[[#This Row],[Rank]]=6,25,IF(Table15678910111230[[#This Row],[Rank]]=7,24,IF(Table15678910111230[[#This Row],[Rank]]=8,23,IF(Table15678910111230[[#This Row],[Rank]]=9,22,IF(Table15678910111230[[#This Row],[Rank]]=10,21,IF(Table15678910111230[[#This Row],[Rank]]=11,20,IF(Table15678910111230[[#This Row],[Rank]]=12,19,IF(Table15678910111230[[#This Row],[Rank]]=13,18,IF(Table15678910111230[[#This Row],[Rank]]=14,17,IF(Table15678910111230[[#This Row],[Rank]]=15,16,IF(Table15678910111230[[#This Row],[Rank]]=16,15,IF(Table15678910111230[[#This Row],[Rank]]=17,14,IF(Table15678910111230[[#This Row],[Rank]]=18,13,IF(Table15678910111230[[#This Row],[Rank]]=19,12,IF(Table15678910111230[[#This Row],[Rank]]=20,11,IF(Table15678910111230[[#This Row],[Rank]]=21,10,IF(Table15678910111230[[#This Row],[Rank]]=22,9,IF(Table15678910111230[[#This Row],[Rank]]=23,8,IF(Table15678910111230[[#This Row],[Rank]]=24,7,IF(Table15678910111230[[#This Row],[Rank]]=25,6,IF(Table15678910111230[[#This Row],[Rank]]=26,5,IF(Table15678910111230[[#This Row],[Rank]]=27,4,IF(Table15678910111230[[#This Row],[Rank]]=28,3,IF(Table15678910111230[[#This Row],[Rank]]=29,2,IF(Table15678910111230[[#This Row],[Rank]]=30,1,0)))))))))))))))))))))))))))))))</f>
        <v/>
      </c>
      <c r="D27" s="4" t="str">
        <f>IF(Table15678910111230[[#This Row],[Category]]="","",IF(Table15678910111230[[#This Row],[Category]]="M",COUNTIF($I$2:$I27,"M"),IF(Table15678910111230[[#This Row],[Category]]="F",COUNTIF($I$2:$I27,"F"),0)))</f>
        <v/>
      </c>
      <c r="E27" s="26"/>
      <c r="F27" s="27"/>
      <c r="G27" s="28"/>
      <c r="H27" s="28"/>
      <c r="I27" s="29"/>
      <c r="J27" s="63"/>
      <c r="K27" s="63"/>
      <c r="L27" s="63"/>
      <c r="M27" s="63"/>
      <c r="N27" s="63"/>
    </row>
    <row r="28" spans="1:14" x14ac:dyDescent="0.3">
      <c r="A28" s="19">
        <f>Table15678910111230[[#This Row],[Full Name]]</f>
        <v>0</v>
      </c>
      <c r="B28" s="21" t="str">
        <f>IF(Table15678910111230[[#This Row],[Full Name]]="","",IF(IFERROR(IFERROR(VLOOKUP(Table15678910111230[[#This Row],[Full Name]],'Mens League'!B:B,1,FALSE),VLOOKUP(Table15678910111230[[#This Row],[Full Name]],'Women''s League'!B:B,1,FALSE)),"NEEDS ADDING")="NEEDS ADDING","NEEDS ADDING","OK"))</f>
        <v/>
      </c>
      <c r="C28" s="21" t="str">
        <f>IF(Table15678910111230[[#This Row],[Position]]="","",IF(Table15678910111230[[#This Row],[Rank]]=1,30,IF(Table15678910111230[[#This Row],[Rank]]=2,29,IF(Table15678910111230[[#This Row],[Rank]]=3,28,IF(Table15678910111230[[#This Row],[Rank]]=4,27,IF(Table15678910111230[[#This Row],[Rank]]=5,26,IF(Table15678910111230[[#This Row],[Rank]]=6,25,IF(Table15678910111230[[#This Row],[Rank]]=7,24,IF(Table15678910111230[[#This Row],[Rank]]=8,23,IF(Table15678910111230[[#This Row],[Rank]]=9,22,IF(Table15678910111230[[#This Row],[Rank]]=10,21,IF(Table15678910111230[[#This Row],[Rank]]=11,20,IF(Table15678910111230[[#This Row],[Rank]]=12,19,IF(Table15678910111230[[#This Row],[Rank]]=13,18,IF(Table15678910111230[[#This Row],[Rank]]=14,17,IF(Table15678910111230[[#This Row],[Rank]]=15,16,IF(Table15678910111230[[#This Row],[Rank]]=16,15,IF(Table15678910111230[[#This Row],[Rank]]=17,14,IF(Table15678910111230[[#This Row],[Rank]]=18,13,IF(Table15678910111230[[#This Row],[Rank]]=19,12,IF(Table15678910111230[[#This Row],[Rank]]=20,11,IF(Table15678910111230[[#This Row],[Rank]]=21,10,IF(Table15678910111230[[#This Row],[Rank]]=22,9,IF(Table15678910111230[[#This Row],[Rank]]=23,8,IF(Table15678910111230[[#This Row],[Rank]]=24,7,IF(Table15678910111230[[#This Row],[Rank]]=25,6,IF(Table15678910111230[[#This Row],[Rank]]=26,5,IF(Table15678910111230[[#This Row],[Rank]]=27,4,IF(Table15678910111230[[#This Row],[Rank]]=28,3,IF(Table15678910111230[[#This Row],[Rank]]=29,2,IF(Table15678910111230[[#This Row],[Rank]]=30,1,0)))))))))))))))))))))))))))))))</f>
        <v/>
      </c>
      <c r="D28" s="4" t="str">
        <f>IF(Table15678910111230[[#This Row],[Category]]="","",IF(Table15678910111230[[#This Row],[Category]]="M",COUNTIF($I$2:$I28,"M"),IF(Table15678910111230[[#This Row],[Category]]="F",COUNTIF($I$2:$I28,"F"),0)))</f>
        <v/>
      </c>
      <c r="E28" s="26"/>
      <c r="F28" s="27"/>
      <c r="G28" s="28"/>
      <c r="H28" s="28"/>
      <c r="I28" s="29"/>
      <c r="J28" s="63"/>
      <c r="K28" s="63"/>
      <c r="L28" s="63"/>
      <c r="M28" s="63"/>
      <c r="N28" s="63"/>
    </row>
    <row r="29" spans="1:14" x14ac:dyDescent="0.3">
      <c r="A29" s="19">
        <f>Table15678910111230[[#This Row],[Full Name]]</f>
        <v>0</v>
      </c>
      <c r="B29" s="21" t="str">
        <f>IF(Table15678910111230[[#This Row],[Full Name]]="","",IF(IFERROR(IFERROR(VLOOKUP(Table15678910111230[[#This Row],[Full Name]],'Mens League'!B:B,1,FALSE),VLOOKUP(Table15678910111230[[#This Row],[Full Name]],'Women''s League'!B:B,1,FALSE)),"NEEDS ADDING")="NEEDS ADDING","NEEDS ADDING","OK"))</f>
        <v/>
      </c>
      <c r="C29" s="21" t="str">
        <f>IF(Table15678910111230[[#This Row],[Position]]="","",IF(Table15678910111230[[#This Row],[Rank]]=1,30,IF(Table15678910111230[[#This Row],[Rank]]=2,29,IF(Table15678910111230[[#This Row],[Rank]]=3,28,IF(Table15678910111230[[#This Row],[Rank]]=4,27,IF(Table15678910111230[[#This Row],[Rank]]=5,26,IF(Table15678910111230[[#This Row],[Rank]]=6,25,IF(Table15678910111230[[#This Row],[Rank]]=7,24,IF(Table15678910111230[[#This Row],[Rank]]=8,23,IF(Table15678910111230[[#This Row],[Rank]]=9,22,IF(Table15678910111230[[#This Row],[Rank]]=10,21,IF(Table15678910111230[[#This Row],[Rank]]=11,20,IF(Table15678910111230[[#This Row],[Rank]]=12,19,IF(Table15678910111230[[#This Row],[Rank]]=13,18,IF(Table15678910111230[[#This Row],[Rank]]=14,17,IF(Table15678910111230[[#This Row],[Rank]]=15,16,IF(Table15678910111230[[#This Row],[Rank]]=16,15,IF(Table15678910111230[[#This Row],[Rank]]=17,14,IF(Table15678910111230[[#This Row],[Rank]]=18,13,IF(Table15678910111230[[#This Row],[Rank]]=19,12,IF(Table15678910111230[[#This Row],[Rank]]=20,11,IF(Table15678910111230[[#This Row],[Rank]]=21,10,IF(Table15678910111230[[#This Row],[Rank]]=22,9,IF(Table15678910111230[[#This Row],[Rank]]=23,8,IF(Table15678910111230[[#This Row],[Rank]]=24,7,IF(Table15678910111230[[#This Row],[Rank]]=25,6,IF(Table15678910111230[[#This Row],[Rank]]=26,5,IF(Table15678910111230[[#This Row],[Rank]]=27,4,IF(Table15678910111230[[#This Row],[Rank]]=28,3,IF(Table15678910111230[[#This Row],[Rank]]=29,2,IF(Table15678910111230[[#This Row],[Rank]]=30,1,0)))))))))))))))))))))))))))))))</f>
        <v/>
      </c>
      <c r="D29" s="4" t="str">
        <f>IF(Table15678910111230[[#This Row],[Category]]="","",IF(Table15678910111230[[#This Row],[Category]]="M",COUNTIF($I$2:$I29,"M"),IF(Table15678910111230[[#This Row],[Category]]="F",COUNTIF($I$2:$I29,"F"),0)))</f>
        <v/>
      </c>
      <c r="E29" s="26"/>
      <c r="F29" s="27"/>
      <c r="G29" s="28"/>
      <c r="H29" s="28"/>
      <c r="I29" s="29"/>
      <c r="J29" s="63"/>
      <c r="K29" s="63"/>
      <c r="L29" s="63"/>
      <c r="M29" s="63"/>
      <c r="N29" s="63"/>
    </row>
    <row r="30" spans="1:14" x14ac:dyDescent="0.3">
      <c r="A30" s="19">
        <f>Table15678910111230[[#This Row],[Full Name]]</f>
        <v>0</v>
      </c>
      <c r="B30" s="21" t="str">
        <f>IF(Table15678910111230[[#This Row],[Full Name]]="","",IF(IFERROR(IFERROR(VLOOKUP(Table15678910111230[[#This Row],[Full Name]],'Mens League'!B:B,1,FALSE),VLOOKUP(Table15678910111230[[#This Row],[Full Name]],'Women''s League'!B:B,1,FALSE)),"NEEDS ADDING")="NEEDS ADDING","NEEDS ADDING","OK"))</f>
        <v/>
      </c>
      <c r="C30" s="21" t="str">
        <f>IF(Table15678910111230[[#This Row],[Position]]="","",IF(Table15678910111230[[#This Row],[Rank]]=1,30,IF(Table15678910111230[[#This Row],[Rank]]=2,29,IF(Table15678910111230[[#This Row],[Rank]]=3,28,IF(Table15678910111230[[#This Row],[Rank]]=4,27,IF(Table15678910111230[[#This Row],[Rank]]=5,26,IF(Table15678910111230[[#This Row],[Rank]]=6,25,IF(Table15678910111230[[#This Row],[Rank]]=7,24,IF(Table15678910111230[[#This Row],[Rank]]=8,23,IF(Table15678910111230[[#This Row],[Rank]]=9,22,IF(Table15678910111230[[#This Row],[Rank]]=10,21,IF(Table15678910111230[[#This Row],[Rank]]=11,20,IF(Table15678910111230[[#This Row],[Rank]]=12,19,IF(Table15678910111230[[#This Row],[Rank]]=13,18,IF(Table15678910111230[[#This Row],[Rank]]=14,17,IF(Table15678910111230[[#This Row],[Rank]]=15,16,IF(Table15678910111230[[#This Row],[Rank]]=16,15,IF(Table15678910111230[[#This Row],[Rank]]=17,14,IF(Table15678910111230[[#This Row],[Rank]]=18,13,IF(Table15678910111230[[#This Row],[Rank]]=19,12,IF(Table15678910111230[[#This Row],[Rank]]=20,11,IF(Table15678910111230[[#This Row],[Rank]]=21,10,IF(Table15678910111230[[#This Row],[Rank]]=22,9,IF(Table15678910111230[[#This Row],[Rank]]=23,8,IF(Table15678910111230[[#This Row],[Rank]]=24,7,IF(Table15678910111230[[#This Row],[Rank]]=25,6,IF(Table15678910111230[[#This Row],[Rank]]=26,5,IF(Table15678910111230[[#This Row],[Rank]]=27,4,IF(Table15678910111230[[#This Row],[Rank]]=28,3,IF(Table15678910111230[[#This Row],[Rank]]=29,2,IF(Table15678910111230[[#This Row],[Rank]]=30,1,0)))))))))))))))))))))))))))))))</f>
        <v/>
      </c>
      <c r="D30" s="4" t="str">
        <f>IF(Table15678910111230[[#This Row],[Category]]="","",IF(Table15678910111230[[#This Row],[Category]]="M",COUNTIF($I$2:$I30,"M"),IF(Table15678910111230[[#This Row],[Category]]="F",COUNTIF($I$2:$I30,"F"),0)))</f>
        <v/>
      </c>
      <c r="E30" s="26"/>
      <c r="F30" s="27"/>
      <c r="G30" s="28"/>
      <c r="H30" s="28"/>
      <c r="I30" s="29"/>
      <c r="J30" s="63"/>
      <c r="K30" s="63"/>
      <c r="L30" s="63"/>
      <c r="M30" s="63"/>
      <c r="N30" s="63"/>
    </row>
    <row r="31" spans="1:14" x14ac:dyDescent="0.3">
      <c r="A31" s="19">
        <f>Table15678910111230[[#This Row],[Full Name]]</f>
        <v>0</v>
      </c>
      <c r="B31" s="21" t="str">
        <f>IF(Table15678910111230[[#This Row],[Full Name]]="","",IF(IFERROR(IFERROR(VLOOKUP(Table15678910111230[[#This Row],[Full Name]],'Mens League'!B:B,1,FALSE),VLOOKUP(Table15678910111230[[#This Row],[Full Name]],'Women''s League'!B:B,1,FALSE)),"NEEDS ADDING")="NEEDS ADDING","NEEDS ADDING","OK"))</f>
        <v/>
      </c>
      <c r="C31" s="21" t="str">
        <f>IF(Table15678910111230[[#This Row],[Position]]="","",IF(Table15678910111230[[#This Row],[Rank]]=1,30,IF(Table15678910111230[[#This Row],[Rank]]=2,29,IF(Table15678910111230[[#This Row],[Rank]]=3,28,IF(Table15678910111230[[#This Row],[Rank]]=4,27,IF(Table15678910111230[[#This Row],[Rank]]=5,26,IF(Table15678910111230[[#This Row],[Rank]]=6,25,IF(Table15678910111230[[#This Row],[Rank]]=7,24,IF(Table15678910111230[[#This Row],[Rank]]=8,23,IF(Table15678910111230[[#This Row],[Rank]]=9,22,IF(Table15678910111230[[#This Row],[Rank]]=10,21,IF(Table15678910111230[[#This Row],[Rank]]=11,20,IF(Table15678910111230[[#This Row],[Rank]]=12,19,IF(Table15678910111230[[#This Row],[Rank]]=13,18,IF(Table15678910111230[[#This Row],[Rank]]=14,17,IF(Table15678910111230[[#This Row],[Rank]]=15,16,IF(Table15678910111230[[#This Row],[Rank]]=16,15,IF(Table15678910111230[[#This Row],[Rank]]=17,14,IF(Table15678910111230[[#This Row],[Rank]]=18,13,IF(Table15678910111230[[#This Row],[Rank]]=19,12,IF(Table15678910111230[[#This Row],[Rank]]=20,11,IF(Table15678910111230[[#This Row],[Rank]]=21,10,IF(Table15678910111230[[#This Row],[Rank]]=22,9,IF(Table15678910111230[[#This Row],[Rank]]=23,8,IF(Table15678910111230[[#This Row],[Rank]]=24,7,IF(Table15678910111230[[#This Row],[Rank]]=25,6,IF(Table15678910111230[[#This Row],[Rank]]=26,5,IF(Table15678910111230[[#This Row],[Rank]]=27,4,IF(Table15678910111230[[#This Row],[Rank]]=28,3,IF(Table15678910111230[[#This Row],[Rank]]=29,2,IF(Table15678910111230[[#This Row],[Rank]]=30,1,0)))))))))))))))))))))))))))))))</f>
        <v/>
      </c>
      <c r="D31" s="4" t="str">
        <f>IF(Table15678910111230[[#This Row],[Category]]="","",IF(Table15678910111230[[#This Row],[Category]]="M",COUNTIF($I$2:$I31,"M"),IF(Table15678910111230[[#This Row],[Category]]="F",COUNTIF($I$2:$I31,"F"),0)))</f>
        <v/>
      </c>
      <c r="E31" s="26"/>
      <c r="F31" s="27"/>
      <c r="G31" s="28"/>
      <c r="H31" s="28"/>
      <c r="I31" s="29"/>
      <c r="J31" s="63"/>
      <c r="K31" s="63"/>
      <c r="L31" s="63"/>
      <c r="M31" s="63"/>
      <c r="N31" s="63"/>
    </row>
    <row r="32" spans="1:14" x14ac:dyDescent="0.3">
      <c r="A32" s="19">
        <f>Table15678910111230[[#This Row],[Full Name]]</f>
        <v>0</v>
      </c>
      <c r="B32" s="21" t="str">
        <f>IF(Table15678910111230[[#This Row],[Full Name]]="","",IF(IFERROR(IFERROR(VLOOKUP(Table15678910111230[[#This Row],[Full Name]],'Mens League'!B:B,1,FALSE),VLOOKUP(Table15678910111230[[#This Row],[Full Name]],'Women''s League'!B:B,1,FALSE)),"NEEDS ADDING")="NEEDS ADDING","NEEDS ADDING","OK"))</f>
        <v/>
      </c>
      <c r="C32" s="21" t="str">
        <f>IF(Table15678910111230[[#This Row],[Position]]="","",IF(Table15678910111230[[#This Row],[Rank]]=1,30,IF(Table15678910111230[[#This Row],[Rank]]=2,29,IF(Table15678910111230[[#This Row],[Rank]]=3,28,IF(Table15678910111230[[#This Row],[Rank]]=4,27,IF(Table15678910111230[[#This Row],[Rank]]=5,26,IF(Table15678910111230[[#This Row],[Rank]]=6,25,IF(Table15678910111230[[#This Row],[Rank]]=7,24,IF(Table15678910111230[[#This Row],[Rank]]=8,23,IF(Table15678910111230[[#This Row],[Rank]]=9,22,IF(Table15678910111230[[#This Row],[Rank]]=10,21,IF(Table15678910111230[[#This Row],[Rank]]=11,20,IF(Table15678910111230[[#This Row],[Rank]]=12,19,IF(Table15678910111230[[#This Row],[Rank]]=13,18,IF(Table15678910111230[[#This Row],[Rank]]=14,17,IF(Table15678910111230[[#This Row],[Rank]]=15,16,IF(Table15678910111230[[#This Row],[Rank]]=16,15,IF(Table15678910111230[[#This Row],[Rank]]=17,14,IF(Table15678910111230[[#This Row],[Rank]]=18,13,IF(Table15678910111230[[#This Row],[Rank]]=19,12,IF(Table15678910111230[[#This Row],[Rank]]=20,11,IF(Table15678910111230[[#This Row],[Rank]]=21,10,IF(Table15678910111230[[#This Row],[Rank]]=22,9,IF(Table15678910111230[[#This Row],[Rank]]=23,8,IF(Table15678910111230[[#This Row],[Rank]]=24,7,IF(Table15678910111230[[#This Row],[Rank]]=25,6,IF(Table15678910111230[[#This Row],[Rank]]=26,5,IF(Table15678910111230[[#This Row],[Rank]]=27,4,IF(Table15678910111230[[#This Row],[Rank]]=28,3,IF(Table15678910111230[[#This Row],[Rank]]=29,2,IF(Table15678910111230[[#This Row],[Rank]]=30,1,0)))))))))))))))))))))))))))))))</f>
        <v/>
      </c>
      <c r="D32" s="4" t="str">
        <f>IF(Table15678910111230[[#This Row],[Category]]="","",IF(Table15678910111230[[#This Row],[Category]]="M",COUNTIF($I$2:$I32,"M"),IF(Table15678910111230[[#This Row],[Category]]="F",COUNTIF($I$2:$I32,"F"),0)))</f>
        <v/>
      </c>
      <c r="E32" s="26"/>
      <c r="F32" s="27"/>
      <c r="G32" s="28"/>
      <c r="H32" s="28"/>
      <c r="I32" s="29"/>
      <c r="J32" s="63"/>
      <c r="K32" s="63"/>
      <c r="L32" s="63"/>
      <c r="M32" s="63"/>
      <c r="N32" s="63"/>
    </row>
    <row r="33" spans="1:14" x14ac:dyDescent="0.3">
      <c r="A33" s="19">
        <f>Table15678910111230[[#This Row],[Full Name]]</f>
        <v>0</v>
      </c>
      <c r="B33" s="21" t="str">
        <f>IF(Table15678910111230[[#This Row],[Full Name]]="","",IF(IFERROR(IFERROR(VLOOKUP(Table15678910111230[[#This Row],[Full Name]],'Mens League'!B:B,1,FALSE),VLOOKUP(Table15678910111230[[#This Row],[Full Name]],'Women''s League'!B:B,1,FALSE)),"NEEDS ADDING")="NEEDS ADDING","NEEDS ADDING","OK"))</f>
        <v/>
      </c>
      <c r="C33" s="21" t="str">
        <f>IF(Table15678910111230[[#This Row],[Position]]="","",IF(Table15678910111230[[#This Row],[Rank]]=1,30,IF(Table15678910111230[[#This Row],[Rank]]=2,29,IF(Table15678910111230[[#This Row],[Rank]]=3,28,IF(Table15678910111230[[#This Row],[Rank]]=4,27,IF(Table15678910111230[[#This Row],[Rank]]=5,26,IF(Table15678910111230[[#This Row],[Rank]]=6,25,IF(Table15678910111230[[#This Row],[Rank]]=7,24,IF(Table15678910111230[[#This Row],[Rank]]=8,23,IF(Table15678910111230[[#This Row],[Rank]]=9,22,IF(Table15678910111230[[#This Row],[Rank]]=10,21,IF(Table15678910111230[[#This Row],[Rank]]=11,20,IF(Table15678910111230[[#This Row],[Rank]]=12,19,IF(Table15678910111230[[#This Row],[Rank]]=13,18,IF(Table15678910111230[[#This Row],[Rank]]=14,17,IF(Table15678910111230[[#This Row],[Rank]]=15,16,IF(Table15678910111230[[#This Row],[Rank]]=16,15,IF(Table15678910111230[[#This Row],[Rank]]=17,14,IF(Table15678910111230[[#This Row],[Rank]]=18,13,IF(Table15678910111230[[#This Row],[Rank]]=19,12,IF(Table15678910111230[[#This Row],[Rank]]=20,11,IF(Table15678910111230[[#This Row],[Rank]]=21,10,IF(Table15678910111230[[#This Row],[Rank]]=22,9,IF(Table15678910111230[[#This Row],[Rank]]=23,8,IF(Table15678910111230[[#This Row],[Rank]]=24,7,IF(Table15678910111230[[#This Row],[Rank]]=25,6,IF(Table15678910111230[[#This Row],[Rank]]=26,5,IF(Table15678910111230[[#This Row],[Rank]]=27,4,IF(Table15678910111230[[#This Row],[Rank]]=28,3,IF(Table15678910111230[[#This Row],[Rank]]=29,2,IF(Table15678910111230[[#This Row],[Rank]]=30,1,0)))))))))))))))))))))))))))))))</f>
        <v/>
      </c>
      <c r="D33" s="4" t="str">
        <f>IF(Table15678910111230[[#This Row],[Category]]="","",IF(Table15678910111230[[#This Row],[Category]]="M",COUNTIF($I$2:$I33,"M"),IF(Table15678910111230[[#This Row],[Category]]="F",COUNTIF($I$2:$I33,"F"),0)))</f>
        <v/>
      </c>
      <c r="E33" s="26"/>
      <c r="F33" s="27"/>
      <c r="G33" s="28"/>
      <c r="H33" s="28"/>
      <c r="I33" s="29"/>
      <c r="J33" s="63"/>
      <c r="K33" s="63"/>
      <c r="L33" s="63"/>
      <c r="M33" s="63"/>
      <c r="N33" s="63"/>
    </row>
    <row r="34" spans="1:14" x14ac:dyDescent="0.3">
      <c r="A34" s="19">
        <f>Table15678910111230[[#This Row],[Full Name]]</f>
        <v>0</v>
      </c>
      <c r="B34" s="21" t="str">
        <f>IF(Table15678910111230[[#This Row],[Full Name]]="","",IF(IFERROR(IFERROR(VLOOKUP(Table15678910111230[[#This Row],[Full Name]],'Mens League'!B:B,1,FALSE),VLOOKUP(Table15678910111230[[#This Row],[Full Name]],'Women''s League'!B:B,1,FALSE)),"NEEDS ADDING")="NEEDS ADDING","NEEDS ADDING","OK"))</f>
        <v/>
      </c>
      <c r="C34" s="21" t="str">
        <f>IF(Table15678910111230[[#This Row],[Position]]="","",IF(Table15678910111230[[#This Row],[Rank]]=1,30,IF(Table15678910111230[[#This Row],[Rank]]=2,29,IF(Table15678910111230[[#This Row],[Rank]]=3,28,IF(Table15678910111230[[#This Row],[Rank]]=4,27,IF(Table15678910111230[[#This Row],[Rank]]=5,26,IF(Table15678910111230[[#This Row],[Rank]]=6,25,IF(Table15678910111230[[#This Row],[Rank]]=7,24,IF(Table15678910111230[[#This Row],[Rank]]=8,23,IF(Table15678910111230[[#This Row],[Rank]]=9,22,IF(Table15678910111230[[#This Row],[Rank]]=10,21,IF(Table15678910111230[[#This Row],[Rank]]=11,20,IF(Table15678910111230[[#This Row],[Rank]]=12,19,IF(Table15678910111230[[#This Row],[Rank]]=13,18,IF(Table15678910111230[[#This Row],[Rank]]=14,17,IF(Table15678910111230[[#This Row],[Rank]]=15,16,IF(Table15678910111230[[#This Row],[Rank]]=16,15,IF(Table15678910111230[[#This Row],[Rank]]=17,14,IF(Table15678910111230[[#This Row],[Rank]]=18,13,IF(Table15678910111230[[#This Row],[Rank]]=19,12,IF(Table15678910111230[[#This Row],[Rank]]=20,11,IF(Table15678910111230[[#This Row],[Rank]]=21,10,IF(Table15678910111230[[#This Row],[Rank]]=22,9,IF(Table15678910111230[[#This Row],[Rank]]=23,8,IF(Table15678910111230[[#This Row],[Rank]]=24,7,IF(Table15678910111230[[#This Row],[Rank]]=25,6,IF(Table15678910111230[[#This Row],[Rank]]=26,5,IF(Table15678910111230[[#This Row],[Rank]]=27,4,IF(Table15678910111230[[#This Row],[Rank]]=28,3,IF(Table15678910111230[[#This Row],[Rank]]=29,2,IF(Table15678910111230[[#This Row],[Rank]]=30,1,0)))))))))))))))))))))))))))))))</f>
        <v/>
      </c>
      <c r="D34" s="4" t="str">
        <f>IF(Table15678910111230[[#This Row],[Category]]="","",IF(Table15678910111230[[#This Row],[Category]]="M",COUNTIF($I$2:$I34,"M"),IF(Table15678910111230[[#This Row],[Category]]="F",COUNTIF($I$2:$I34,"F"),0)))</f>
        <v/>
      </c>
      <c r="E34" s="26"/>
      <c r="F34" s="27"/>
      <c r="G34" s="28"/>
      <c r="H34" s="28"/>
      <c r="I34" s="29"/>
      <c r="J34" s="63"/>
      <c r="K34" s="63"/>
      <c r="L34" s="63"/>
      <c r="M34" s="63"/>
      <c r="N34" s="63"/>
    </row>
    <row r="35" spans="1:14" x14ac:dyDescent="0.3">
      <c r="A35" s="19">
        <f>Table15678910111230[[#This Row],[Full Name]]</f>
        <v>0</v>
      </c>
      <c r="B35" s="21" t="str">
        <f>IF(Table15678910111230[[#This Row],[Full Name]]="","",IF(IFERROR(IFERROR(VLOOKUP(Table15678910111230[[#This Row],[Full Name]],'Mens League'!B:B,1,FALSE),VLOOKUP(Table15678910111230[[#This Row],[Full Name]],'Women''s League'!B:B,1,FALSE)),"NEEDS ADDING")="NEEDS ADDING","NEEDS ADDING","OK"))</f>
        <v/>
      </c>
      <c r="C35" s="21" t="str">
        <f>IF(Table15678910111230[[#This Row],[Position]]="","",IF(Table15678910111230[[#This Row],[Rank]]=1,30,IF(Table15678910111230[[#This Row],[Rank]]=2,29,IF(Table15678910111230[[#This Row],[Rank]]=3,28,IF(Table15678910111230[[#This Row],[Rank]]=4,27,IF(Table15678910111230[[#This Row],[Rank]]=5,26,IF(Table15678910111230[[#This Row],[Rank]]=6,25,IF(Table15678910111230[[#This Row],[Rank]]=7,24,IF(Table15678910111230[[#This Row],[Rank]]=8,23,IF(Table15678910111230[[#This Row],[Rank]]=9,22,IF(Table15678910111230[[#This Row],[Rank]]=10,21,IF(Table15678910111230[[#This Row],[Rank]]=11,20,IF(Table15678910111230[[#This Row],[Rank]]=12,19,IF(Table15678910111230[[#This Row],[Rank]]=13,18,IF(Table15678910111230[[#This Row],[Rank]]=14,17,IF(Table15678910111230[[#This Row],[Rank]]=15,16,IF(Table15678910111230[[#This Row],[Rank]]=16,15,IF(Table15678910111230[[#This Row],[Rank]]=17,14,IF(Table15678910111230[[#This Row],[Rank]]=18,13,IF(Table15678910111230[[#This Row],[Rank]]=19,12,IF(Table15678910111230[[#This Row],[Rank]]=20,11,IF(Table15678910111230[[#This Row],[Rank]]=21,10,IF(Table15678910111230[[#This Row],[Rank]]=22,9,IF(Table15678910111230[[#This Row],[Rank]]=23,8,IF(Table15678910111230[[#This Row],[Rank]]=24,7,IF(Table15678910111230[[#This Row],[Rank]]=25,6,IF(Table15678910111230[[#This Row],[Rank]]=26,5,IF(Table15678910111230[[#This Row],[Rank]]=27,4,IF(Table15678910111230[[#This Row],[Rank]]=28,3,IF(Table15678910111230[[#This Row],[Rank]]=29,2,IF(Table15678910111230[[#This Row],[Rank]]=30,1,0)))))))))))))))))))))))))))))))</f>
        <v/>
      </c>
      <c r="D35" s="4" t="str">
        <f>IF(Table15678910111230[[#This Row],[Category]]="","",IF(Table15678910111230[[#This Row],[Category]]="M",COUNTIF($I$2:$I35,"M"),IF(Table15678910111230[[#This Row],[Category]]="F",COUNTIF($I$2:$I35,"F"),0)))</f>
        <v/>
      </c>
      <c r="E35" s="26"/>
      <c r="F35" s="27"/>
      <c r="G35" s="28"/>
      <c r="H35" s="28"/>
      <c r="I35" s="29"/>
      <c r="J35" s="63"/>
      <c r="K35" s="63"/>
      <c r="L35" s="63"/>
      <c r="M35" s="63"/>
      <c r="N35" s="63"/>
    </row>
    <row r="36" spans="1:14" x14ac:dyDescent="0.3">
      <c r="A36" s="19">
        <f>Table15678910111230[[#This Row],[Full Name]]</f>
        <v>0</v>
      </c>
      <c r="B36" s="21" t="str">
        <f>IF(Table15678910111230[[#This Row],[Full Name]]="","",IF(IFERROR(IFERROR(VLOOKUP(Table15678910111230[[#This Row],[Full Name]],'Mens League'!B:B,1,FALSE),VLOOKUP(Table15678910111230[[#This Row],[Full Name]],'Women''s League'!B:B,1,FALSE)),"NEEDS ADDING")="NEEDS ADDING","NEEDS ADDING","OK"))</f>
        <v/>
      </c>
      <c r="C36" s="21" t="str">
        <f>IF(Table15678910111230[[#This Row],[Position]]="","",IF(Table15678910111230[[#This Row],[Rank]]=1,30,IF(Table15678910111230[[#This Row],[Rank]]=2,29,IF(Table15678910111230[[#This Row],[Rank]]=3,28,IF(Table15678910111230[[#This Row],[Rank]]=4,27,IF(Table15678910111230[[#This Row],[Rank]]=5,26,IF(Table15678910111230[[#This Row],[Rank]]=6,25,IF(Table15678910111230[[#This Row],[Rank]]=7,24,IF(Table15678910111230[[#This Row],[Rank]]=8,23,IF(Table15678910111230[[#This Row],[Rank]]=9,22,IF(Table15678910111230[[#This Row],[Rank]]=10,21,IF(Table15678910111230[[#This Row],[Rank]]=11,20,IF(Table15678910111230[[#This Row],[Rank]]=12,19,IF(Table15678910111230[[#This Row],[Rank]]=13,18,IF(Table15678910111230[[#This Row],[Rank]]=14,17,IF(Table15678910111230[[#This Row],[Rank]]=15,16,IF(Table15678910111230[[#This Row],[Rank]]=16,15,IF(Table15678910111230[[#This Row],[Rank]]=17,14,IF(Table15678910111230[[#This Row],[Rank]]=18,13,IF(Table15678910111230[[#This Row],[Rank]]=19,12,IF(Table15678910111230[[#This Row],[Rank]]=20,11,IF(Table15678910111230[[#This Row],[Rank]]=21,10,IF(Table15678910111230[[#This Row],[Rank]]=22,9,IF(Table15678910111230[[#This Row],[Rank]]=23,8,IF(Table15678910111230[[#This Row],[Rank]]=24,7,IF(Table15678910111230[[#This Row],[Rank]]=25,6,IF(Table15678910111230[[#This Row],[Rank]]=26,5,IF(Table15678910111230[[#This Row],[Rank]]=27,4,IF(Table15678910111230[[#This Row],[Rank]]=28,3,IF(Table15678910111230[[#This Row],[Rank]]=29,2,IF(Table15678910111230[[#This Row],[Rank]]=30,1,0)))))))))))))))))))))))))))))))</f>
        <v/>
      </c>
      <c r="D36" s="4" t="str">
        <f>IF(Table15678910111230[[#This Row],[Category]]="","",IF(Table15678910111230[[#This Row],[Category]]="M",COUNTIF($I$2:$I36,"M"),IF(Table15678910111230[[#This Row],[Category]]="F",COUNTIF($I$2:$I36,"F"),0)))</f>
        <v/>
      </c>
      <c r="E36" s="26"/>
      <c r="F36" s="27"/>
      <c r="G36" s="28"/>
      <c r="H36" s="28"/>
      <c r="I36" s="29"/>
      <c r="J36" s="63"/>
      <c r="K36" s="63"/>
      <c r="L36" s="63"/>
      <c r="M36" s="63"/>
      <c r="N36" s="63"/>
    </row>
    <row r="37" spans="1:14" x14ac:dyDescent="0.3">
      <c r="A37" s="19">
        <f>Table15678910111230[[#This Row],[Full Name]]</f>
        <v>0</v>
      </c>
      <c r="B37" s="21" t="str">
        <f>IF(Table15678910111230[[#This Row],[Full Name]]="","",IF(IFERROR(IFERROR(VLOOKUP(Table15678910111230[[#This Row],[Full Name]],'Mens League'!B:B,1,FALSE),VLOOKUP(Table15678910111230[[#This Row],[Full Name]],'Women''s League'!B:B,1,FALSE)),"NEEDS ADDING")="NEEDS ADDING","NEEDS ADDING","OK"))</f>
        <v/>
      </c>
      <c r="C37" s="21" t="str">
        <f>IF(Table15678910111230[[#This Row],[Position]]="","",IF(Table15678910111230[[#This Row],[Rank]]=1,30,IF(Table15678910111230[[#This Row],[Rank]]=2,29,IF(Table15678910111230[[#This Row],[Rank]]=3,28,IF(Table15678910111230[[#This Row],[Rank]]=4,27,IF(Table15678910111230[[#This Row],[Rank]]=5,26,IF(Table15678910111230[[#This Row],[Rank]]=6,25,IF(Table15678910111230[[#This Row],[Rank]]=7,24,IF(Table15678910111230[[#This Row],[Rank]]=8,23,IF(Table15678910111230[[#This Row],[Rank]]=9,22,IF(Table15678910111230[[#This Row],[Rank]]=10,21,IF(Table15678910111230[[#This Row],[Rank]]=11,20,IF(Table15678910111230[[#This Row],[Rank]]=12,19,IF(Table15678910111230[[#This Row],[Rank]]=13,18,IF(Table15678910111230[[#This Row],[Rank]]=14,17,IF(Table15678910111230[[#This Row],[Rank]]=15,16,IF(Table15678910111230[[#This Row],[Rank]]=16,15,IF(Table15678910111230[[#This Row],[Rank]]=17,14,IF(Table15678910111230[[#This Row],[Rank]]=18,13,IF(Table15678910111230[[#This Row],[Rank]]=19,12,IF(Table15678910111230[[#This Row],[Rank]]=20,11,IF(Table15678910111230[[#This Row],[Rank]]=21,10,IF(Table15678910111230[[#This Row],[Rank]]=22,9,IF(Table15678910111230[[#This Row],[Rank]]=23,8,IF(Table15678910111230[[#This Row],[Rank]]=24,7,IF(Table15678910111230[[#This Row],[Rank]]=25,6,IF(Table15678910111230[[#This Row],[Rank]]=26,5,IF(Table15678910111230[[#This Row],[Rank]]=27,4,IF(Table15678910111230[[#This Row],[Rank]]=28,3,IF(Table15678910111230[[#This Row],[Rank]]=29,2,IF(Table15678910111230[[#This Row],[Rank]]=30,1,0)))))))))))))))))))))))))))))))</f>
        <v/>
      </c>
      <c r="D37" s="4" t="str">
        <f>IF(Table15678910111230[[#This Row],[Category]]="","",IF(Table15678910111230[[#This Row],[Category]]="M",COUNTIF($I$2:$I37,"M"),IF(Table15678910111230[[#This Row],[Category]]="F",COUNTIF($I$2:$I37,"F"),0)))</f>
        <v/>
      </c>
      <c r="E37" s="26"/>
      <c r="F37" s="27"/>
      <c r="G37" s="28"/>
      <c r="H37" s="28"/>
      <c r="I37" s="29"/>
      <c r="J37" s="63"/>
      <c r="K37" s="63"/>
      <c r="L37" s="63"/>
      <c r="M37" s="63"/>
      <c r="N37" s="63"/>
    </row>
    <row r="38" spans="1:14" x14ac:dyDescent="0.3">
      <c r="A38" s="19">
        <f>Table15678910111230[[#This Row],[Full Name]]</f>
        <v>0</v>
      </c>
      <c r="B38" s="21" t="str">
        <f>IF(Table15678910111230[[#This Row],[Full Name]]="","",IF(IFERROR(IFERROR(VLOOKUP(Table15678910111230[[#This Row],[Full Name]],'Mens League'!B:B,1,FALSE),VLOOKUP(Table15678910111230[[#This Row],[Full Name]],'Women''s League'!B:B,1,FALSE)),"NEEDS ADDING")="NEEDS ADDING","NEEDS ADDING","OK"))</f>
        <v/>
      </c>
      <c r="C38" s="21" t="str">
        <f>IF(Table15678910111230[[#This Row],[Position]]="","",IF(Table15678910111230[[#This Row],[Rank]]=1,30,IF(Table15678910111230[[#This Row],[Rank]]=2,29,IF(Table15678910111230[[#This Row],[Rank]]=3,28,IF(Table15678910111230[[#This Row],[Rank]]=4,27,IF(Table15678910111230[[#This Row],[Rank]]=5,26,IF(Table15678910111230[[#This Row],[Rank]]=6,25,IF(Table15678910111230[[#This Row],[Rank]]=7,24,IF(Table15678910111230[[#This Row],[Rank]]=8,23,IF(Table15678910111230[[#This Row],[Rank]]=9,22,IF(Table15678910111230[[#This Row],[Rank]]=10,21,IF(Table15678910111230[[#This Row],[Rank]]=11,20,IF(Table15678910111230[[#This Row],[Rank]]=12,19,IF(Table15678910111230[[#This Row],[Rank]]=13,18,IF(Table15678910111230[[#This Row],[Rank]]=14,17,IF(Table15678910111230[[#This Row],[Rank]]=15,16,IF(Table15678910111230[[#This Row],[Rank]]=16,15,IF(Table15678910111230[[#This Row],[Rank]]=17,14,IF(Table15678910111230[[#This Row],[Rank]]=18,13,IF(Table15678910111230[[#This Row],[Rank]]=19,12,IF(Table15678910111230[[#This Row],[Rank]]=20,11,IF(Table15678910111230[[#This Row],[Rank]]=21,10,IF(Table15678910111230[[#This Row],[Rank]]=22,9,IF(Table15678910111230[[#This Row],[Rank]]=23,8,IF(Table15678910111230[[#This Row],[Rank]]=24,7,IF(Table15678910111230[[#This Row],[Rank]]=25,6,IF(Table15678910111230[[#This Row],[Rank]]=26,5,IF(Table15678910111230[[#This Row],[Rank]]=27,4,IF(Table15678910111230[[#This Row],[Rank]]=28,3,IF(Table15678910111230[[#This Row],[Rank]]=29,2,IF(Table15678910111230[[#This Row],[Rank]]=30,1,0)))))))))))))))))))))))))))))))</f>
        <v/>
      </c>
      <c r="D38" s="4" t="str">
        <f>IF(Table15678910111230[[#This Row],[Category]]="","",IF(Table15678910111230[[#This Row],[Category]]="M",COUNTIF($I$2:$I38,"M"),IF(Table15678910111230[[#This Row],[Category]]="F",COUNTIF($I$2:$I38,"F"),0)))</f>
        <v/>
      </c>
      <c r="E38" s="26"/>
      <c r="F38" s="27"/>
      <c r="G38" s="28"/>
      <c r="H38" s="28"/>
      <c r="I38" s="29"/>
      <c r="J38" s="63"/>
      <c r="K38" s="63"/>
      <c r="L38" s="63"/>
      <c r="M38" s="63"/>
      <c r="N38" s="63"/>
    </row>
    <row r="39" spans="1:14" x14ac:dyDescent="0.3">
      <c r="A39" s="19">
        <f>Table15678910111230[[#This Row],[Full Name]]</f>
        <v>0</v>
      </c>
      <c r="B39" s="21" t="str">
        <f>IF(Table15678910111230[[#This Row],[Full Name]]="","",IF(IFERROR(IFERROR(VLOOKUP(Table15678910111230[[#This Row],[Full Name]],'Mens League'!B:B,1,FALSE),VLOOKUP(Table15678910111230[[#This Row],[Full Name]],'Women''s League'!B:B,1,FALSE)),"NEEDS ADDING")="NEEDS ADDING","NEEDS ADDING","OK"))</f>
        <v/>
      </c>
      <c r="C39" s="21" t="str">
        <f>IF(Table15678910111230[[#This Row],[Position]]="","",IF(Table15678910111230[[#This Row],[Rank]]=1,30,IF(Table15678910111230[[#This Row],[Rank]]=2,29,IF(Table15678910111230[[#This Row],[Rank]]=3,28,IF(Table15678910111230[[#This Row],[Rank]]=4,27,IF(Table15678910111230[[#This Row],[Rank]]=5,26,IF(Table15678910111230[[#This Row],[Rank]]=6,25,IF(Table15678910111230[[#This Row],[Rank]]=7,24,IF(Table15678910111230[[#This Row],[Rank]]=8,23,IF(Table15678910111230[[#This Row],[Rank]]=9,22,IF(Table15678910111230[[#This Row],[Rank]]=10,21,IF(Table15678910111230[[#This Row],[Rank]]=11,20,IF(Table15678910111230[[#This Row],[Rank]]=12,19,IF(Table15678910111230[[#This Row],[Rank]]=13,18,IF(Table15678910111230[[#This Row],[Rank]]=14,17,IF(Table15678910111230[[#This Row],[Rank]]=15,16,IF(Table15678910111230[[#This Row],[Rank]]=16,15,IF(Table15678910111230[[#This Row],[Rank]]=17,14,IF(Table15678910111230[[#This Row],[Rank]]=18,13,IF(Table15678910111230[[#This Row],[Rank]]=19,12,IF(Table15678910111230[[#This Row],[Rank]]=20,11,IF(Table15678910111230[[#This Row],[Rank]]=21,10,IF(Table15678910111230[[#This Row],[Rank]]=22,9,IF(Table15678910111230[[#This Row],[Rank]]=23,8,IF(Table15678910111230[[#This Row],[Rank]]=24,7,IF(Table15678910111230[[#This Row],[Rank]]=25,6,IF(Table15678910111230[[#This Row],[Rank]]=26,5,IF(Table15678910111230[[#This Row],[Rank]]=27,4,IF(Table15678910111230[[#This Row],[Rank]]=28,3,IF(Table15678910111230[[#This Row],[Rank]]=29,2,IF(Table15678910111230[[#This Row],[Rank]]=30,1,0)))))))))))))))))))))))))))))))</f>
        <v/>
      </c>
      <c r="D39" s="4" t="str">
        <f>IF(Table15678910111230[[#This Row],[Category]]="","",IF(Table15678910111230[[#This Row],[Category]]="M",COUNTIF($I$2:$I39,"M"),IF(Table15678910111230[[#This Row],[Category]]="F",COUNTIF($I$2:$I39,"F"),0)))</f>
        <v/>
      </c>
      <c r="E39" s="26"/>
      <c r="F39" s="27"/>
      <c r="G39" s="28"/>
      <c r="H39" s="28"/>
      <c r="I39" s="29"/>
      <c r="J39" s="63"/>
      <c r="K39" s="63"/>
      <c r="L39" s="63"/>
      <c r="M39" s="63"/>
      <c r="N39" s="63"/>
    </row>
    <row r="40" spans="1:14" x14ac:dyDescent="0.3">
      <c r="A40" s="19">
        <f>Table15678910111230[[#This Row],[Full Name]]</f>
        <v>0</v>
      </c>
      <c r="B40" s="21" t="str">
        <f>IF(Table15678910111230[[#This Row],[Full Name]]="","",IF(IFERROR(IFERROR(VLOOKUP(Table15678910111230[[#This Row],[Full Name]],'Mens League'!B:B,1,FALSE),VLOOKUP(Table15678910111230[[#This Row],[Full Name]],'Women''s League'!B:B,1,FALSE)),"NEEDS ADDING")="NEEDS ADDING","NEEDS ADDING","OK"))</f>
        <v/>
      </c>
      <c r="C40" s="21" t="str">
        <f>IF(Table15678910111230[[#This Row],[Position]]="","",IF(Table15678910111230[[#This Row],[Rank]]=1,30,IF(Table15678910111230[[#This Row],[Rank]]=2,29,IF(Table15678910111230[[#This Row],[Rank]]=3,28,IF(Table15678910111230[[#This Row],[Rank]]=4,27,IF(Table15678910111230[[#This Row],[Rank]]=5,26,IF(Table15678910111230[[#This Row],[Rank]]=6,25,IF(Table15678910111230[[#This Row],[Rank]]=7,24,IF(Table15678910111230[[#This Row],[Rank]]=8,23,IF(Table15678910111230[[#This Row],[Rank]]=9,22,IF(Table15678910111230[[#This Row],[Rank]]=10,21,IF(Table15678910111230[[#This Row],[Rank]]=11,20,IF(Table15678910111230[[#This Row],[Rank]]=12,19,IF(Table15678910111230[[#This Row],[Rank]]=13,18,IF(Table15678910111230[[#This Row],[Rank]]=14,17,IF(Table15678910111230[[#This Row],[Rank]]=15,16,IF(Table15678910111230[[#This Row],[Rank]]=16,15,IF(Table15678910111230[[#This Row],[Rank]]=17,14,IF(Table15678910111230[[#This Row],[Rank]]=18,13,IF(Table15678910111230[[#This Row],[Rank]]=19,12,IF(Table15678910111230[[#This Row],[Rank]]=20,11,IF(Table15678910111230[[#This Row],[Rank]]=21,10,IF(Table15678910111230[[#This Row],[Rank]]=22,9,IF(Table15678910111230[[#This Row],[Rank]]=23,8,IF(Table15678910111230[[#This Row],[Rank]]=24,7,IF(Table15678910111230[[#This Row],[Rank]]=25,6,IF(Table15678910111230[[#This Row],[Rank]]=26,5,IF(Table15678910111230[[#This Row],[Rank]]=27,4,IF(Table15678910111230[[#This Row],[Rank]]=28,3,IF(Table15678910111230[[#This Row],[Rank]]=29,2,IF(Table15678910111230[[#This Row],[Rank]]=30,1,0)))))))))))))))))))))))))))))))</f>
        <v/>
      </c>
      <c r="D40" s="4" t="str">
        <f>IF(Table15678910111230[[#This Row],[Category]]="","",IF(Table15678910111230[[#This Row],[Category]]="M",COUNTIF($I$2:$I40,"M"),IF(Table15678910111230[[#This Row],[Category]]="F",COUNTIF($I$2:$I40,"F"),0)))</f>
        <v/>
      </c>
      <c r="E40" s="26"/>
      <c r="F40" s="27"/>
      <c r="G40" s="28"/>
      <c r="H40" s="28"/>
      <c r="I40" s="29"/>
      <c r="J40" s="63"/>
      <c r="K40" s="63"/>
      <c r="L40" s="63"/>
      <c r="M40" s="63"/>
      <c r="N40" s="63"/>
    </row>
    <row r="41" spans="1:14" x14ac:dyDescent="0.3">
      <c r="A41" s="19">
        <f>Table15678910111230[[#This Row],[Full Name]]</f>
        <v>0</v>
      </c>
      <c r="B41" s="21" t="str">
        <f>IF(Table15678910111230[[#This Row],[Full Name]]="","",IF(IFERROR(IFERROR(VLOOKUP(Table15678910111230[[#This Row],[Full Name]],'Mens League'!B:B,1,FALSE),VLOOKUP(Table15678910111230[[#This Row],[Full Name]],'Women''s League'!B:B,1,FALSE)),"NEEDS ADDING")="NEEDS ADDING","NEEDS ADDING","OK"))</f>
        <v/>
      </c>
      <c r="C41" s="21" t="str">
        <f>IF(Table15678910111230[[#This Row],[Position]]="","",IF(Table15678910111230[[#This Row],[Rank]]=1,30,IF(Table15678910111230[[#This Row],[Rank]]=2,29,IF(Table15678910111230[[#This Row],[Rank]]=3,28,IF(Table15678910111230[[#This Row],[Rank]]=4,27,IF(Table15678910111230[[#This Row],[Rank]]=5,26,IF(Table15678910111230[[#This Row],[Rank]]=6,25,IF(Table15678910111230[[#This Row],[Rank]]=7,24,IF(Table15678910111230[[#This Row],[Rank]]=8,23,IF(Table15678910111230[[#This Row],[Rank]]=9,22,IF(Table15678910111230[[#This Row],[Rank]]=10,21,IF(Table15678910111230[[#This Row],[Rank]]=11,20,IF(Table15678910111230[[#This Row],[Rank]]=12,19,IF(Table15678910111230[[#This Row],[Rank]]=13,18,IF(Table15678910111230[[#This Row],[Rank]]=14,17,IF(Table15678910111230[[#This Row],[Rank]]=15,16,IF(Table15678910111230[[#This Row],[Rank]]=16,15,IF(Table15678910111230[[#This Row],[Rank]]=17,14,IF(Table15678910111230[[#This Row],[Rank]]=18,13,IF(Table15678910111230[[#This Row],[Rank]]=19,12,IF(Table15678910111230[[#This Row],[Rank]]=20,11,IF(Table15678910111230[[#This Row],[Rank]]=21,10,IF(Table15678910111230[[#This Row],[Rank]]=22,9,IF(Table15678910111230[[#This Row],[Rank]]=23,8,IF(Table15678910111230[[#This Row],[Rank]]=24,7,IF(Table15678910111230[[#This Row],[Rank]]=25,6,IF(Table15678910111230[[#This Row],[Rank]]=26,5,IF(Table15678910111230[[#This Row],[Rank]]=27,4,IF(Table15678910111230[[#This Row],[Rank]]=28,3,IF(Table15678910111230[[#This Row],[Rank]]=29,2,IF(Table15678910111230[[#This Row],[Rank]]=30,1,0)))))))))))))))))))))))))))))))</f>
        <v/>
      </c>
      <c r="D41" s="4" t="str">
        <f>IF(Table15678910111230[[#This Row],[Category]]="","",IF(Table15678910111230[[#This Row],[Category]]="M",COUNTIF($I$2:$I41,"M"),IF(Table15678910111230[[#This Row],[Category]]="F",COUNTIF($I$2:$I41,"F"),0)))</f>
        <v/>
      </c>
      <c r="E41" s="26"/>
      <c r="F41" s="27"/>
      <c r="G41" s="28"/>
      <c r="H41" s="28"/>
      <c r="I41" s="29"/>
      <c r="J41" s="63"/>
      <c r="K41" s="63"/>
      <c r="L41" s="63"/>
      <c r="M41" s="63"/>
      <c r="N41" s="63"/>
    </row>
    <row r="42" spans="1:14" x14ac:dyDescent="0.3">
      <c r="A42" s="19">
        <f>Table15678910111230[[#This Row],[Full Name]]</f>
        <v>0</v>
      </c>
      <c r="B42" s="21" t="str">
        <f>IF(Table15678910111230[[#This Row],[Full Name]]="","",IF(IFERROR(IFERROR(VLOOKUP(Table15678910111230[[#This Row],[Full Name]],'Mens League'!B:B,1,FALSE),VLOOKUP(Table15678910111230[[#This Row],[Full Name]],'Women''s League'!B:B,1,FALSE)),"NEEDS ADDING")="NEEDS ADDING","NEEDS ADDING","OK"))</f>
        <v/>
      </c>
      <c r="C42" s="21" t="str">
        <f>IF(Table15678910111230[[#This Row],[Position]]="","",IF(Table15678910111230[[#This Row],[Rank]]=1,30,IF(Table15678910111230[[#This Row],[Rank]]=2,29,IF(Table15678910111230[[#This Row],[Rank]]=3,28,IF(Table15678910111230[[#This Row],[Rank]]=4,27,IF(Table15678910111230[[#This Row],[Rank]]=5,26,IF(Table15678910111230[[#This Row],[Rank]]=6,25,IF(Table15678910111230[[#This Row],[Rank]]=7,24,IF(Table15678910111230[[#This Row],[Rank]]=8,23,IF(Table15678910111230[[#This Row],[Rank]]=9,22,IF(Table15678910111230[[#This Row],[Rank]]=10,21,IF(Table15678910111230[[#This Row],[Rank]]=11,20,IF(Table15678910111230[[#This Row],[Rank]]=12,19,IF(Table15678910111230[[#This Row],[Rank]]=13,18,IF(Table15678910111230[[#This Row],[Rank]]=14,17,IF(Table15678910111230[[#This Row],[Rank]]=15,16,IF(Table15678910111230[[#This Row],[Rank]]=16,15,IF(Table15678910111230[[#This Row],[Rank]]=17,14,IF(Table15678910111230[[#This Row],[Rank]]=18,13,IF(Table15678910111230[[#This Row],[Rank]]=19,12,IF(Table15678910111230[[#This Row],[Rank]]=20,11,IF(Table15678910111230[[#This Row],[Rank]]=21,10,IF(Table15678910111230[[#This Row],[Rank]]=22,9,IF(Table15678910111230[[#This Row],[Rank]]=23,8,IF(Table15678910111230[[#This Row],[Rank]]=24,7,IF(Table15678910111230[[#This Row],[Rank]]=25,6,IF(Table15678910111230[[#This Row],[Rank]]=26,5,IF(Table15678910111230[[#This Row],[Rank]]=27,4,IF(Table15678910111230[[#This Row],[Rank]]=28,3,IF(Table15678910111230[[#This Row],[Rank]]=29,2,IF(Table15678910111230[[#This Row],[Rank]]=30,1,0)))))))))))))))))))))))))))))))</f>
        <v/>
      </c>
      <c r="D42" s="4" t="str">
        <f>IF(Table15678910111230[[#This Row],[Category]]="","",IF(Table15678910111230[[#This Row],[Category]]="M",COUNTIF($I$2:$I42,"M"),IF(Table15678910111230[[#This Row],[Category]]="F",COUNTIF($I$2:$I42,"F"),0)))</f>
        <v/>
      </c>
      <c r="E42" s="26"/>
      <c r="F42" s="27"/>
      <c r="G42" s="28"/>
      <c r="H42" s="28"/>
      <c r="I42" s="29"/>
      <c r="J42" s="63"/>
      <c r="K42" s="63"/>
      <c r="L42" s="63"/>
      <c r="M42" s="63"/>
      <c r="N42" s="63"/>
    </row>
    <row r="43" spans="1:14" x14ac:dyDescent="0.3">
      <c r="A43" s="19">
        <f>Table15678910111230[[#This Row],[Full Name]]</f>
        <v>0</v>
      </c>
      <c r="B43" s="21" t="str">
        <f>IF(Table15678910111230[[#This Row],[Full Name]]="","",IF(IFERROR(IFERROR(VLOOKUP(Table15678910111230[[#This Row],[Full Name]],'Mens League'!B:B,1,FALSE),VLOOKUP(Table15678910111230[[#This Row],[Full Name]],'Women''s League'!B:B,1,FALSE)),"NEEDS ADDING")="NEEDS ADDING","NEEDS ADDING","OK"))</f>
        <v/>
      </c>
      <c r="C43" s="21" t="str">
        <f>IF(Table15678910111230[[#This Row],[Position]]="","",IF(Table15678910111230[[#This Row],[Rank]]=1,30,IF(Table15678910111230[[#This Row],[Rank]]=2,29,IF(Table15678910111230[[#This Row],[Rank]]=3,28,IF(Table15678910111230[[#This Row],[Rank]]=4,27,IF(Table15678910111230[[#This Row],[Rank]]=5,26,IF(Table15678910111230[[#This Row],[Rank]]=6,25,IF(Table15678910111230[[#This Row],[Rank]]=7,24,IF(Table15678910111230[[#This Row],[Rank]]=8,23,IF(Table15678910111230[[#This Row],[Rank]]=9,22,IF(Table15678910111230[[#This Row],[Rank]]=10,21,IF(Table15678910111230[[#This Row],[Rank]]=11,20,IF(Table15678910111230[[#This Row],[Rank]]=12,19,IF(Table15678910111230[[#This Row],[Rank]]=13,18,IF(Table15678910111230[[#This Row],[Rank]]=14,17,IF(Table15678910111230[[#This Row],[Rank]]=15,16,IF(Table15678910111230[[#This Row],[Rank]]=16,15,IF(Table15678910111230[[#This Row],[Rank]]=17,14,IF(Table15678910111230[[#This Row],[Rank]]=18,13,IF(Table15678910111230[[#This Row],[Rank]]=19,12,IF(Table15678910111230[[#This Row],[Rank]]=20,11,IF(Table15678910111230[[#This Row],[Rank]]=21,10,IF(Table15678910111230[[#This Row],[Rank]]=22,9,IF(Table15678910111230[[#This Row],[Rank]]=23,8,IF(Table15678910111230[[#This Row],[Rank]]=24,7,IF(Table15678910111230[[#This Row],[Rank]]=25,6,IF(Table15678910111230[[#This Row],[Rank]]=26,5,IF(Table15678910111230[[#This Row],[Rank]]=27,4,IF(Table15678910111230[[#This Row],[Rank]]=28,3,IF(Table15678910111230[[#This Row],[Rank]]=29,2,IF(Table15678910111230[[#This Row],[Rank]]=30,1,0)))))))))))))))))))))))))))))))</f>
        <v/>
      </c>
      <c r="D43" s="4" t="str">
        <f>IF(Table15678910111230[[#This Row],[Category]]="","",IF(Table15678910111230[[#This Row],[Category]]="M",COUNTIF($I$2:$I43,"M"),IF(Table15678910111230[[#This Row],[Category]]="F",COUNTIF($I$2:$I43,"F"),0)))</f>
        <v/>
      </c>
      <c r="E43" s="26"/>
      <c r="F43" s="27"/>
      <c r="G43" s="28"/>
      <c r="H43" s="28"/>
      <c r="I43" s="29"/>
      <c r="J43" s="63"/>
      <c r="K43" s="63"/>
      <c r="L43" s="63"/>
      <c r="M43" s="63"/>
      <c r="N43" s="63"/>
    </row>
    <row r="44" spans="1:14" x14ac:dyDescent="0.3">
      <c r="A44" s="19">
        <f>Table15678910111230[[#This Row],[Full Name]]</f>
        <v>0</v>
      </c>
      <c r="B44" s="21" t="str">
        <f>IF(Table15678910111230[[#This Row],[Full Name]]="","",IF(IFERROR(IFERROR(VLOOKUP(Table15678910111230[[#This Row],[Full Name]],'Mens League'!B:B,1,FALSE),VLOOKUP(Table15678910111230[[#This Row],[Full Name]],'Women''s League'!B:B,1,FALSE)),"NEEDS ADDING")="NEEDS ADDING","NEEDS ADDING","OK"))</f>
        <v/>
      </c>
      <c r="C44" s="21" t="str">
        <f>IF(Table15678910111230[[#This Row],[Position]]="","",IF(Table15678910111230[[#This Row],[Rank]]=1,30,IF(Table15678910111230[[#This Row],[Rank]]=2,29,IF(Table15678910111230[[#This Row],[Rank]]=3,28,IF(Table15678910111230[[#This Row],[Rank]]=4,27,IF(Table15678910111230[[#This Row],[Rank]]=5,26,IF(Table15678910111230[[#This Row],[Rank]]=6,25,IF(Table15678910111230[[#This Row],[Rank]]=7,24,IF(Table15678910111230[[#This Row],[Rank]]=8,23,IF(Table15678910111230[[#This Row],[Rank]]=9,22,IF(Table15678910111230[[#This Row],[Rank]]=10,21,IF(Table15678910111230[[#This Row],[Rank]]=11,20,IF(Table15678910111230[[#This Row],[Rank]]=12,19,IF(Table15678910111230[[#This Row],[Rank]]=13,18,IF(Table15678910111230[[#This Row],[Rank]]=14,17,IF(Table15678910111230[[#This Row],[Rank]]=15,16,IF(Table15678910111230[[#This Row],[Rank]]=16,15,IF(Table15678910111230[[#This Row],[Rank]]=17,14,IF(Table15678910111230[[#This Row],[Rank]]=18,13,IF(Table15678910111230[[#This Row],[Rank]]=19,12,IF(Table15678910111230[[#This Row],[Rank]]=20,11,IF(Table15678910111230[[#This Row],[Rank]]=21,10,IF(Table15678910111230[[#This Row],[Rank]]=22,9,IF(Table15678910111230[[#This Row],[Rank]]=23,8,IF(Table15678910111230[[#This Row],[Rank]]=24,7,IF(Table15678910111230[[#This Row],[Rank]]=25,6,IF(Table15678910111230[[#This Row],[Rank]]=26,5,IF(Table15678910111230[[#This Row],[Rank]]=27,4,IF(Table15678910111230[[#This Row],[Rank]]=28,3,IF(Table15678910111230[[#This Row],[Rank]]=29,2,IF(Table15678910111230[[#This Row],[Rank]]=30,1,0)))))))))))))))))))))))))))))))</f>
        <v/>
      </c>
      <c r="D44" s="4" t="str">
        <f>IF(Table15678910111230[[#This Row],[Category]]="","",IF(Table15678910111230[[#This Row],[Category]]="M",COUNTIF($I$2:$I44,"M"),IF(Table15678910111230[[#This Row],[Category]]="F",COUNTIF($I$2:$I44,"F"),0)))</f>
        <v/>
      </c>
      <c r="E44" s="26"/>
      <c r="F44" s="27"/>
      <c r="G44" s="28"/>
      <c r="H44" s="28"/>
      <c r="I44" s="29"/>
      <c r="J44" s="63"/>
      <c r="K44" s="63"/>
      <c r="L44" s="63"/>
      <c r="M44" s="63"/>
      <c r="N44" s="63"/>
    </row>
    <row r="45" spans="1:14" x14ac:dyDescent="0.3">
      <c r="A45" s="19">
        <f>Table15678910111230[[#This Row],[Full Name]]</f>
        <v>0</v>
      </c>
      <c r="B45" s="21" t="str">
        <f>IF(Table15678910111230[[#This Row],[Full Name]]="","",IF(IFERROR(IFERROR(VLOOKUP(Table15678910111230[[#This Row],[Full Name]],'Mens League'!B:B,1,FALSE),VLOOKUP(Table15678910111230[[#This Row],[Full Name]],'Women''s League'!B:B,1,FALSE)),"NEEDS ADDING")="NEEDS ADDING","NEEDS ADDING","OK"))</f>
        <v/>
      </c>
      <c r="C45" s="21" t="str">
        <f>IF(Table15678910111230[[#This Row],[Position]]="","",IF(Table15678910111230[[#This Row],[Rank]]=1,30,IF(Table15678910111230[[#This Row],[Rank]]=2,29,IF(Table15678910111230[[#This Row],[Rank]]=3,28,IF(Table15678910111230[[#This Row],[Rank]]=4,27,IF(Table15678910111230[[#This Row],[Rank]]=5,26,IF(Table15678910111230[[#This Row],[Rank]]=6,25,IF(Table15678910111230[[#This Row],[Rank]]=7,24,IF(Table15678910111230[[#This Row],[Rank]]=8,23,IF(Table15678910111230[[#This Row],[Rank]]=9,22,IF(Table15678910111230[[#This Row],[Rank]]=10,21,IF(Table15678910111230[[#This Row],[Rank]]=11,20,IF(Table15678910111230[[#This Row],[Rank]]=12,19,IF(Table15678910111230[[#This Row],[Rank]]=13,18,IF(Table15678910111230[[#This Row],[Rank]]=14,17,IF(Table15678910111230[[#This Row],[Rank]]=15,16,IF(Table15678910111230[[#This Row],[Rank]]=16,15,IF(Table15678910111230[[#This Row],[Rank]]=17,14,IF(Table15678910111230[[#This Row],[Rank]]=18,13,IF(Table15678910111230[[#This Row],[Rank]]=19,12,IF(Table15678910111230[[#This Row],[Rank]]=20,11,IF(Table15678910111230[[#This Row],[Rank]]=21,10,IF(Table15678910111230[[#This Row],[Rank]]=22,9,IF(Table15678910111230[[#This Row],[Rank]]=23,8,IF(Table15678910111230[[#This Row],[Rank]]=24,7,IF(Table15678910111230[[#This Row],[Rank]]=25,6,IF(Table15678910111230[[#This Row],[Rank]]=26,5,IF(Table15678910111230[[#This Row],[Rank]]=27,4,IF(Table15678910111230[[#This Row],[Rank]]=28,3,IF(Table15678910111230[[#This Row],[Rank]]=29,2,IF(Table15678910111230[[#This Row],[Rank]]=30,1,0)))))))))))))))))))))))))))))))</f>
        <v/>
      </c>
      <c r="D45" s="4" t="str">
        <f>IF(Table15678910111230[[#This Row],[Category]]="","",IF(Table15678910111230[[#This Row],[Category]]="M",COUNTIF($I$2:$I45,"M"),IF(Table15678910111230[[#This Row],[Category]]="F",COUNTIF($I$2:$I45,"F"),0)))</f>
        <v/>
      </c>
      <c r="E45" s="26"/>
      <c r="F45" s="27"/>
      <c r="G45" s="28"/>
      <c r="H45" s="28"/>
      <c r="I45" s="29"/>
      <c r="J45" s="63"/>
      <c r="K45" s="63"/>
      <c r="L45" s="63"/>
      <c r="M45" s="63"/>
      <c r="N45" s="63"/>
    </row>
    <row r="46" spans="1:14" x14ac:dyDescent="0.3">
      <c r="A46" s="19">
        <f>Table15678910111230[[#This Row],[Full Name]]</f>
        <v>0</v>
      </c>
      <c r="B46" s="21" t="str">
        <f>IF(Table15678910111230[[#This Row],[Full Name]]="","",IF(IFERROR(IFERROR(VLOOKUP(Table15678910111230[[#This Row],[Full Name]],'Mens League'!B:B,1,FALSE),VLOOKUP(Table15678910111230[[#This Row],[Full Name]],'Women''s League'!B:B,1,FALSE)),"NEEDS ADDING")="NEEDS ADDING","NEEDS ADDING","OK"))</f>
        <v/>
      </c>
      <c r="C46" s="21" t="str">
        <f>IF(Table15678910111230[[#This Row],[Position]]="","",IF(Table15678910111230[[#This Row],[Rank]]=1,30,IF(Table15678910111230[[#This Row],[Rank]]=2,29,IF(Table15678910111230[[#This Row],[Rank]]=3,28,IF(Table15678910111230[[#This Row],[Rank]]=4,27,IF(Table15678910111230[[#This Row],[Rank]]=5,26,IF(Table15678910111230[[#This Row],[Rank]]=6,25,IF(Table15678910111230[[#This Row],[Rank]]=7,24,IF(Table15678910111230[[#This Row],[Rank]]=8,23,IF(Table15678910111230[[#This Row],[Rank]]=9,22,IF(Table15678910111230[[#This Row],[Rank]]=10,21,IF(Table15678910111230[[#This Row],[Rank]]=11,20,IF(Table15678910111230[[#This Row],[Rank]]=12,19,IF(Table15678910111230[[#This Row],[Rank]]=13,18,IF(Table15678910111230[[#This Row],[Rank]]=14,17,IF(Table15678910111230[[#This Row],[Rank]]=15,16,IF(Table15678910111230[[#This Row],[Rank]]=16,15,IF(Table15678910111230[[#This Row],[Rank]]=17,14,IF(Table15678910111230[[#This Row],[Rank]]=18,13,IF(Table15678910111230[[#This Row],[Rank]]=19,12,IF(Table15678910111230[[#This Row],[Rank]]=20,11,IF(Table15678910111230[[#This Row],[Rank]]=21,10,IF(Table15678910111230[[#This Row],[Rank]]=22,9,IF(Table15678910111230[[#This Row],[Rank]]=23,8,IF(Table15678910111230[[#This Row],[Rank]]=24,7,IF(Table15678910111230[[#This Row],[Rank]]=25,6,IF(Table15678910111230[[#This Row],[Rank]]=26,5,IF(Table15678910111230[[#This Row],[Rank]]=27,4,IF(Table15678910111230[[#This Row],[Rank]]=28,3,IF(Table15678910111230[[#This Row],[Rank]]=29,2,IF(Table15678910111230[[#This Row],[Rank]]=30,1,0)))))))))))))))))))))))))))))))</f>
        <v/>
      </c>
      <c r="D46" s="4" t="str">
        <f>IF(Table15678910111230[[#This Row],[Category]]="","",IF(Table15678910111230[[#This Row],[Category]]="M",COUNTIF($I$2:$I46,"M"),IF(Table15678910111230[[#This Row],[Category]]="F",COUNTIF($I$2:$I46,"F"),0)))</f>
        <v/>
      </c>
      <c r="E46" s="26"/>
      <c r="F46" s="27"/>
      <c r="G46" s="28"/>
      <c r="H46" s="28"/>
      <c r="I46" s="29"/>
      <c r="J46" s="63"/>
      <c r="K46" s="63"/>
      <c r="L46" s="63"/>
      <c r="M46" s="63"/>
      <c r="N46" s="63"/>
    </row>
    <row r="47" spans="1:14" x14ac:dyDescent="0.3">
      <c r="A47" s="19">
        <f>Table15678910111230[[#This Row],[Full Name]]</f>
        <v>0</v>
      </c>
      <c r="B47" s="21" t="str">
        <f>IF(Table15678910111230[[#This Row],[Full Name]]="","",IF(IFERROR(IFERROR(VLOOKUP(Table15678910111230[[#This Row],[Full Name]],'Mens League'!B:B,1,FALSE),VLOOKUP(Table15678910111230[[#This Row],[Full Name]],'Women''s League'!B:B,1,FALSE)),"NEEDS ADDING")="NEEDS ADDING","NEEDS ADDING","OK"))</f>
        <v/>
      </c>
      <c r="C47" s="21" t="str">
        <f>IF(Table15678910111230[[#This Row],[Position]]="","",IF(Table15678910111230[[#This Row],[Rank]]=1,30,IF(Table15678910111230[[#This Row],[Rank]]=2,29,IF(Table15678910111230[[#This Row],[Rank]]=3,28,IF(Table15678910111230[[#This Row],[Rank]]=4,27,IF(Table15678910111230[[#This Row],[Rank]]=5,26,IF(Table15678910111230[[#This Row],[Rank]]=6,25,IF(Table15678910111230[[#This Row],[Rank]]=7,24,IF(Table15678910111230[[#This Row],[Rank]]=8,23,IF(Table15678910111230[[#This Row],[Rank]]=9,22,IF(Table15678910111230[[#This Row],[Rank]]=10,21,IF(Table15678910111230[[#This Row],[Rank]]=11,20,IF(Table15678910111230[[#This Row],[Rank]]=12,19,IF(Table15678910111230[[#This Row],[Rank]]=13,18,IF(Table15678910111230[[#This Row],[Rank]]=14,17,IF(Table15678910111230[[#This Row],[Rank]]=15,16,IF(Table15678910111230[[#This Row],[Rank]]=16,15,IF(Table15678910111230[[#This Row],[Rank]]=17,14,IF(Table15678910111230[[#This Row],[Rank]]=18,13,IF(Table15678910111230[[#This Row],[Rank]]=19,12,IF(Table15678910111230[[#This Row],[Rank]]=20,11,IF(Table15678910111230[[#This Row],[Rank]]=21,10,IF(Table15678910111230[[#This Row],[Rank]]=22,9,IF(Table15678910111230[[#This Row],[Rank]]=23,8,IF(Table15678910111230[[#This Row],[Rank]]=24,7,IF(Table15678910111230[[#This Row],[Rank]]=25,6,IF(Table15678910111230[[#This Row],[Rank]]=26,5,IF(Table15678910111230[[#This Row],[Rank]]=27,4,IF(Table15678910111230[[#This Row],[Rank]]=28,3,IF(Table15678910111230[[#This Row],[Rank]]=29,2,IF(Table15678910111230[[#This Row],[Rank]]=30,1,0)))))))))))))))))))))))))))))))</f>
        <v/>
      </c>
      <c r="D47" s="4" t="str">
        <f>IF(Table15678910111230[[#This Row],[Category]]="","",IF(Table15678910111230[[#This Row],[Category]]="M",COUNTIF($I$2:$I47,"M"),IF(Table15678910111230[[#This Row],[Category]]="F",COUNTIF($I$2:$I47,"F"),0)))</f>
        <v/>
      </c>
      <c r="E47" s="26"/>
      <c r="F47" s="27"/>
      <c r="G47" s="28"/>
      <c r="H47" s="28"/>
      <c r="I47" s="29"/>
      <c r="J47" s="63"/>
      <c r="K47" s="63"/>
      <c r="L47" s="63"/>
      <c r="M47" s="63"/>
      <c r="N47" s="63"/>
    </row>
    <row r="48" spans="1:14" x14ac:dyDescent="0.3">
      <c r="A48" s="19">
        <f>Table15678910111230[[#This Row],[Full Name]]</f>
        <v>0</v>
      </c>
      <c r="B48" s="21" t="str">
        <f>IF(Table15678910111230[[#This Row],[Full Name]]="","",IF(IFERROR(IFERROR(VLOOKUP(Table15678910111230[[#This Row],[Full Name]],'Mens League'!B:B,1,FALSE),VLOOKUP(Table15678910111230[[#This Row],[Full Name]],'Women''s League'!B:B,1,FALSE)),"NEEDS ADDING")="NEEDS ADDING","NEEDS ADDING","OK"))</f>
        <v/>
      </c>
      <c r="C48" s="21" t="str">
        <f>IF(Table15678910111230[[#This Row],[Position]]="","",IF(Table15678910111230[[#This Row],[Rank]]=1,30,IF(Table15678910111230[[#This Row],[Rank]]=2,29,IF(Table15678910111230[[#This Row],[Rank]]=3,28,IF(Table15678910111230[[#This Row],[Rank]]=4,27,IF(Table15678910111230[[#This Row],[Rank]]=5,26,IF(Table15678910111230[[#This Row],[Rank]]=6,25,IF(Table15678910111230[[#This Row],[Rank]]=7,24,IF(Table15678910111230[[#This Row],[Rank]]=8,23,IF(Table15678910111230[[#This Row],[Rank]]=9,22,IF(Table15678910111230[[#This Row],[Rank]]=10,21,IF(Table15678910111230[[#This Row],[Rank]]=11,20,IF(Table15678910111230[[#This Row],[Rank]]=12,19,IF(Table15678910111230[[#This Row],[Rank]]=13,18,IF(Table15678910111230[[#This Row],[Rank]]=14,17,IF(Table15678910111230[[#This Row],[Rank]]=15,16,IF(Table15678910111230[[#This Row],[Rank]]=16,15,IF(Table15678910111230[[#This Row],[Rank]]=17,14,IF(Table15678910111230[[#This Row],[Rank]]=18,13,IF(Table15678910111230[[#This Row],[Rank]]=19,12,IF(Table15678910111230[[#This Row],[Rank]]=20,11,IF(Table15678910111230[[#This Row],[Rank]]=21,10,IF(Table15678910111230[[#This Row],[Rank]]=22,9,IF(Table15678910111230[[#This Row],[Rank]]=23,8,IF(Table15678910111230[[#This Row],[Rank]]=24,7,IF(Table15678910111230[[#This Row],[Rank]]=25,6,IF(Table15678910111230[[#This Row],[Rank]]=26,5,IF(Table15678910111230[[#This Row],[Rank]]=27,4,IF(Table15678910111230[[#This Row],[Rank]]=28,3,IF(Table15678910111230[[#This Row],[Rank]]=29,2,IF(Table15678910111230[[#This Row],[Rank]]=30,1,0)))))))))))))))))))))))))))))))</f>
        <v/>
      </c>
      <c r="D48" s="4" t="str">
        <f>IF(Table15678910111230[[#This Row],[Category]]="","",IF(Table15678910111230[[#This Row],[Category]]="M",COUNTIF($I$2:$I48,"M"),IF(Table15678910111230[[#This Row],[Category]]="F",COUNTIF($I$2:$I48,"F"),0)))</f>
        <v/>
      </c>
      <c r="E48" s="26"/>
      <c r="F48" s="27"/>
      <c r="G48" s="28"/>
      <c r="H48" s="28"/>
      <c r="I48" s="29"/>
      <c r="J48" s="63"/>
      <c r="K48" s="63"/>
      <c r="L48" s="63"/>
      <c r="M48" s="63"/>
      <c r="N48" s="63"/>
    </row>
    <row r="49" spans="1:14" x14ac:dyDescent="0.3">
      <c r="A49" s="19">
        <f>Table15678910111230[[#This Row],[Full Name]]</f>
        <v>0</v>
      </c>
      <c r="B49" s="21" t="str">
        <f>IF(Table15678910111230[[#This Row],[Full Name]]="","",IF(IFERROR(IFERROR(VLOOKUP(Table15678910111230[[#This Row],[Full Name]],'Mens League'!B:B,1,FALSE),VLOOKUP(Table15678910111230[[#This Row],[Full Name]],'Women''s League'!B:B,1,FALSE)),"NEEDS ADDING")="NEEDS ADDING","NEEDS ADDING","OK"))</f>
        <v/>
      </c>
      <c r="C49" s="21" t="str">
        <f>IF(Table15678910111230[[#This Row],[Position]]="","",IF(Table15678910111230[[#This Row],[Rank]]=1,30,IF(Table15678910111230[[#This Row],[Rank]]=2,29,IF(Table15678910111230[[#This Row],[Rank]]=3,28,IF(Table15678910111230[[#This Row],[Rank]]=4,27,IF(Table15678910111230[[#This Row],[Rank]]=5,26,IF(Table15678910111230[[#This Row],[Rank]]=6,25,IF(Table15678910111230[[#This Row],[Rank]]=7,24,IF(Table15678910111230[[#This Row],[Rank]]=8,23,IF(Table15678910111230[[#This Row],[Rank]]=9,22,IF(Table15678910111230[[#This Row],[Rank]]=10,21,IF(Table15678910111230[[#This Row],[Rank]]=11,20,IF(Table15678910111230[[#This Row],[Rank]]=12,19,IF(Table15678910111230[[#This Row],[Rank]]=13,18,IF(Table15678910111230[[#This Row],[Rank]]=14,17,IF(Table15678910111230[[#This Row],[Rank]]=15,16,IF(Table15678910111230[[#This Row],[Rank]]=16,15,IF(Table15678910111230[[#This Row],[Rank]]=17,14,IF(Table15678910111230[[#This Row],[Rank]]=18,13,IF(Table15678910111230[[#This Row],[Rank]]=19,12,IF(Table15678910111230[[#This Row],[Rank]]=20,11,IF(Table15678910111230[[#This Row],[Rank]]=21,10,IF(Table15678910111230[[#This Row],[Rank]]=22,9,IF(Table15678910111230[[#This Row],[Rank]]=23,8,IF(Table15678910111230[[#This Row],[Rank]]=24,7,IF(Table15678910111230[[#This Row],[Rank]]=25,6,IF(Table15678910111230[[#This Row],[Rank]]=26,5,IF(Table15678910111230[[#This Row],[Rank]]=27,4,IF(Table15678910111230[[#This Row],[Rank]]=28,3,IF(Table15678910111230[[#This Row],[Rank]]=29,2,IF(Table15678910111230[[#This Row],[Rank]]=30,1,0)))))))))))))))))))))))))))))))</f>
        <v/>
      </c>
      <c r="D49" s="4" t="str">
        <f>IF(Table15678910111230[[#This Row],[Category]]="","",IF(Table15678910111230[[#This Row],[Category]]="M",COUNTIF($I$2:$I49,"M"),IF(Table15678910111230[[#This Row],[Category]]="F",COUNTIF($I$2:$I49,"F"),0)))</f>
        <v/>
      </c>
      <c r="E49" s="26"/>
      <c r="F49" s="27"/>
      <c r="G49" s="28"/>
      <c r="H49" s="28"/>
      <c r="I49" s="29"/>
      <c r="J49" s="63"/>
      <c r="K49" s="63"/>
      <c r="L49" s="63"/>
      <c r="M49" s="63"/>
      <c r="N49" s="63"/>
    </row>
    <row r="50" spans="1:14" x14ac:dyDescent="0.3">
      <c r="A50" s="19">
        <f>Table15678910111230[[#This Row],[Full Name]]</f>
        <v>0</v>
      </c>
      <c r="B50" s="21" t="str">
        <f>IF(Table15678910111230[[#This Row],[Full Name]]="","",IF(IFERROR(IFERROR(VLOOKUP(Table15678910111230[[#This Row],[Full Name]],'Mens League'!B:B,1,FALSE),VLOOKUP(Table15678910111230[[#This Row],[Full Name]],'Women''s League'!B:B,1,FALSE)),"NEEDS ADDING")="NEEDS ADDING","NEEDS ADDING","OK"))</f>
        <v/>
      </c>
      <c r="C50" s="21" t="str">
        <f>IF(Table15678910111230[[#This Row],[Position]]="","",IF(Table15678910111230[[#This Row],[Rank]]=1,30,IF(Table15678910111230[[#This Row],[Rank]]=2,29,IF(Table15678910111230[[#This Row],[Rank]]=3,28,IF(Table15678910111230[[#This Row],[Rank]]=4,27,IF(Table15678910111230[[#This Row],[Rank]]=5,26,IF(Table15678910111230[[#This Row],[Rank]]=6,25,IF(Table15678910111230[[#This Row],[Rank]]=7,24,IF(Table15678910111230[[#This Row],[Rank]]=8,23,IF(Table15678910111230[[#This Row],[Rank]]=9,22,IF(Table15678910111230[[#This Row],[Rank]]=10,21,IF(Table15678910111230[[#This Row],[Rank]]=11,20,IF(Table15678910111230[[#This Row],[Rank]]=12,19,IF(Table15678910111230[[#This Row],[Rank]]=13,18,IF(Table15678910111230[[#This Row],[Rank]]=14,17,IF(Table15678910111230[[#This Row],[Rank]]=15,16,IF(Table15678910111230[[#This Row],[Rank]]=16,15,IF(Table15678910111230[[#This Row],[Rank]]=17,14,IF(Table15678910111230[[#This Row],[Rank]]=18,13,IF(Table15678910111230[[#This Row],[Rank]]=19,12,IF(Table15678910111230[[#This Row],[Rank]]=20,11,IF(Table15678910111230[[#This Row],[Rank]]=21,10,IF(Table15678910111230[[#This Row],[Rank]]=22,9,IF(Table15678910111230[[#This Row],[Rank]]=23,8,IF(Table15678910111230[[#This Row],[Rank]]=24,7,IF(Table15678910111230[[#This Row],[Rank]]=25,6,IF(Table15678910111230[[#This Row],[Rank]]=26,5,IF(Table15678910111230[[#This Row],[Rank]]=27,4,IF(Table15678910111230[[#This Row],[Rank]]=28,3,IF(Table15678910111230[[#This Row],[Rank]]=29,2,IF(Table15678910111230[[#This Row],[Rank]]=30,1,0)))))))))))))))))))))))))))))))</f>
        <v/>
      </c>
      <c r="D50" s="4" t="str">
        <f>IF(Table15678910111230[[#This Row],[Category]]="","",IF(Table15678910111230[[#This Row],[Category]]="M",COUNTIF($I$2:$I50,"M"),IF(Table15678910111230[[#This Row],[Category]]="F",COUNTIF($I$2:$I50,"F"),0)))</f>
        <v/>
      </c>
      <c r="E50" s="26"/>
      <c r="F50" s="27"/>
      <c r="G50" s="28"/>
      <c r="H50" s="28"/>
      <c r="I50" s="29"/>
      <c r="J50" s="63"/>
      <c r="K50" s="63"/>
      <c r="L50" s="63"/>
      <c r="M50" s="63"/>
      <c r="N50" s="63"/>
    </row>
    <row r="51" spans="1:14" x14ac:dyDescent="0.3">
      <c r="A51" s="18">
        <f>Table15678910111230[[#This Row],[Full Name]]</f>
        <v>0</v>
      </c>
      <c r="B51" s="21" t="str">
        <f>IF(Table15678910111230[[#This Row],[Full Name]]="","",IF(IFERROR(IFERROR(VLOOKUP(Table15678910111230[[#This Row],[Full Name]],'Mens League'!B:B,1,FALSE),VLOOKUP(Table15678910111230[[#This Row],[Full Name]],'Women''s League'!B:B,1,FALSE)),"NEEDS ADDING")="NEEDS ADDING","NEEDS ADDING","OK"))</f>
        <v/>
      </c>
      <c r="C51" s="21" t="str">
        <f>IF(Table15678910111230[[#This Row],[Position]]="","",IF(Table15678910111230[[#This Row],[Rank]]=1,30,IF(Table15678910111230[[#This Row],[Rank]]=2,29,IF(Table15678910111230[[#This Row],[Rank]]=3,28,IF(Table15678910111230[[#This Row],[Rank]]=4,27,IF(Table15678910111230[[#This Row],[Rank]]=5,26,IF(Table15678910111230[[#This Row],[Rank]]=6,25,IF(Table15678910111230[[#This Row],[Rank]]=7,24,IF(Table15678910111230[[#This Row],[Rank]]=8,23,IF(Table15678910111230[[#This Row],[Rank]]=9,22,IF(Table15678910111230[[#This Row],[Rank]]=10,21,IF(Table15678910111230[[#This Row],[Rank]]=11,20,IF(Table15678910111230[[#This Row],[Rank]]=12,19,IF(Table15678910111230[[#This Row],[Rank]]=13,18,IF(Table15678910111230[[#This Row],[Rank]]=14,17,IF(Table15678910111230[[#This Row],[Rank]]=15,16,IF(Table15678910111230[[#This Row],[Rank]]=16,15,IF(Table15678910111230[[#This Row],[Rank]]=17,14,IF(Table15678910111230[[#This Row],[Rank]]=18,13,IF(Table15678910111230[[#This Row],[Rank]]=19,12,IF(Table15678910111230[[#This Row],[Rank]]=20,11,IF(Table15678910111230[[#This Row],[Rank]]=21,10,IF(Table15678910111230[[#This Row],[Rank]]=22,9,IF(Table15678910111230[[#This Row],[Rank]]=23,8,IF(Table15678910111230[[#This Row],[Rank]]=24,7,IF(Table15678910111230[[#This Row],[Rank]]=25,6,IF(Table15678910111230[[#This Row],[Rank]]=26,5,IF(Table15678910111230[[#This Row],[Rank]]=27,4,IF(Table15678910111230[[#This Row],[Rank]]=28,3,IF(Table15678910111230[[#This Row],[Rank]]=29,2,IF(Table15678910111230[[#This Row],[Rank]]=30,1,0)))))))))))))))))))))))))))))))</f>
        <v/>
      </c>
      <c r="D51" s="49" t="str">
        <f>IF(Table15678910111230[[#This Row],[Category]]="","",IF(Table15678910111230[[#This Row],[Category]]="M",COUNTIF($I$2:$I51,"M"),IF(Table15678910111230[[#This Row],[Category]]="F",COUNTIF($I$2:$I51,"F"),0)))</f>
        <v/>
      </c>
      <c r="E51" s="26"/>
      <c r="F51" s="27"/>
      <c r="G51" s="28"/>
      <c r="H51" s="28"/>
      <c r="I51" s="29"/>
      <c r="J51" s="63"/>
      <c r="K51" s="63"/>
      <c r="L51" s="63"/>
      <c r="M51" s="63"/>
      <c r="N51" s="63"/>
    </row>
    <row r="52" spans="1:14" x14ac:dyDescent="0.3">
      <c r="A52" s="18">
        <f>Table15678910111230[[#This Row],[Full Name]]</f>
        <v>0</v>
      </c>
      <c r="B52" s="22" t="str">
        <f>IF(Table15678910111230[[#This Row],[Full Name]]="","",IF(IFERROR(IFERROR(VLOOKUP(Table15678910111230[[#This Row],[Full Name]],'Mens League'!B:B,1,FALSE),VLOOKUP(Table15678910111230[[#This Row],[Full Name]],'Women''s League'!B:B,1,FALSE)),"NEEDS ADDING")="NEEDS ADDING","NEEDS ADDING","OK"))</f>
        <v/>
      </c>
      <c r="C52" s="22" t="str">
        <f>IF(Table15678910111230[[#This Row],[Position]]="","",IF(Table15678910111230[[#This Row],[Rank]]=1,30,IF(Table15678910111230[[#This Row],[Rank]]=2,29,IF(Table15678910111230[[#This Row],[Rank]]=3,28,IF(Table15678910111230[[#This Row],[Rank]]=4,27,IF(Table15678910111230[[#This Row],[Rank]]=5,26,IF(Table15678910111230[[#This Row],[Rank]]=6,25,IF(Table15678910111230[[#This Row],[Rank]]=7,24,IF(Table15678910111230[[#This Row],[Rank]]=8,23,IF(Table15678910111230[[#This Row],[Rank]]=9,22,IF(Table15678910111230[[#This Row],[Rank]]=10,21,IF(Table15678910111230[[#This Row],[Rank]]=11,20,IF(Table15678910111230[[#This Row],[Rank]]=12,19,IF(Table15678910111230[[#This Row],[Rank]]=13,18,IF(Table15678910111230[[#This Row],[Rank]]=14,17,IF(Table15678910111230[[#This Row],[Rank]]=15,16,IF(Table15678910111230[[#This Row],[Rank]]=16,15,IF(Table15678910111230[[#This Row],[Rank]]=17,14,IF(Table15678910111230[[#This Row],[Rank]]=18,13,IF(Table15678910111230[[#This Row],[Rank]]=19,12,IF(Table15678910111230[[#This Row],[Rank]]=20,11,IF(Table15678910111230[[#This Row],[Rank]]=21,10,IF(Table15678910111230[[#This Row],[Rank]]=22,9,IF(Table15678910111230[[#This Row],[Rank]]=23,8,IF(Table15678910111230[[#This Row],[Rank]]=24,7,IF(Table15678910111230[[#This Row],[Rank]]=25,6,IF(Table15678910111230[[#This Row],[Rank]]=26,5,IF(Table15678910111230[[#This Row],[Rank]]=27,4,IF(Table15678910111230[[#This Row],[Rank]]=28,3,IF(Table15678910111230[[#This Row],[Rank]]=29,2,IF(Table15678910111230[[#This Row],[Rank]]=30,1,0)))))))))))))))))))))))))))))))</f>
        <v/>
      </c>
      <c r="D52" s="49" t="str">
        <f>IF(Table15678910111230[[#This Row],[Category]]="","",IF(Table15678910111230[[#This Row],[Category]]="M",COUNTIF($I$2:$I52,"M"),IF(Table15678910111230[[#This Row],[Category]]="F",COUNTIF($I$2:$I52,"F"),0)))</f>
        <v/>
      </c>
      <c r="E52" s="26"/>
      <c r="F52" s="27"/>
      <c r="G52" s="28"/>
      <c r="H52" s="28"/>
      <c r="I52" s="29"/>
      <c r="J52" s="63"/>
      <c r="K52" s="63"/>
      <c r="L52" s="63"/>
      <c r="M52" s="63"/>
      <c r="N52" s="63"/>
    </row>
    <row r="53" spans="1:14" x14ac:dyDescent="0.3">
      <c r="A53" s="18">
        <f>Table15678910111230[[#This Row],[Full Name]]</f>
        <v>0</v>
      </c>
      <c r="B53" s="22" t="str">
        <f>IF(Table15678910111230[[#This Row],[Full Name]]="","",IF(IFERROR(IFERROR(VLOOKUP(Table15678910111230[[#This Row],[Full Name]],'Mens League'!B:B,1,FALSE),VLOOKUP(Table15678910111230[[#This Row],[Full Name]],'Women''s League'!B:B,1,FALSE)),"NEEDS ADDING")="NEEDS ADDING","NEEDS ADDING","OK"))</f>
        <v/>
      </c>
      <c r="C53" s="22" t="str">
        <f>IF(Table15678910111230[[#This Row],[Position]]="","",IF(Table15678910111230[[#This Row],[Rank]]=1,30,IF(Table15678910111230[[#This Row],[Rank]]=2,29,IF(Table15678910111230[[#This Row],[Rank]]=3,28,IF(Table15678910111230[[#This Row],[Rank]]=4,27,IF(Table15678910111230[[#This Row],[Rank]]=5,26,IF(Table15678910111230[[#This Row],[Rank]]=6,25,IF(Table15678910111230[[#This Row],[Rank]]=7,24,IF(Table15678910111230[[#This Row],[Rank]]=8,23,IF(Table15678910111230[[#This Row],[Rank]]=9,22,IF(Table15678910111230[[#This Row],[Rank]]=10,21,IF(Table15678910111230[[#This Row],[Rank]]=11,20,IF(Table15678910111230[[#This Row],[Rank]]=12,19,IF(Table15678910111230[[#This Row],[Rank]]=13,18,IF(Table15678910111230[[#This Row],[Rank]]=14,17,IF(Table15678910111230[[#This Row],[Rank]]=15,16,IF(Table15678910111230[[#This Row],[Rank]]=16,15,IF(Table15678910111230[[#This Row],[Rank]]=17,14,IF(Table15678910111230[[#This Row],[Rank]]=18,13,IF(Table15678910111230[[#This Row],[Rank]]=19,12,IF(Table15678910111230[[#This Row],[Rank]]=20,11,IF(Table15678910111230[[#This Row],[Rank]]=21,10,IF(Table15678910111230[[#This Row],[Rank]]=22,9,IF(Table15678910111230[[#This Row],[Rank]]=23,8,IF(Table15678910111230[[#This Row],[Rank]]=24,7,IF(Table15678910111230[[#This Row],[Rank]]=25,6,IF(Table15678910111230[[#This Row],[Rank]]=26,5,IF(Table15678910111230[[#This Row],[Rank]]=27,4,IF(Table15678910111230[[#This Row],[Rank]]=28,3,IF(Table15678910111230[[#This Row],[Rank]]=29,2,IF(Table15678910111230[[#This Row],[Rank]]=30,1,0)))))))))))))))))))))))))))))))</f>
        <v/>
      </c>
      <c r="D53" s="49" t="str">
        <f>IF(Table15678910111230[[#This Row],[Category]]="","",IF(Table15678910111230[[#This Row],[Category]]="M",COUNTIF($I$2:$I53,"M"),IF(Table15678910111230[[#This Row],[Category]]="F",COUNTIF($I$2:$I53,"F"),0)))</f>
        <v/>
      </c>
      <c r="E53" s="26"/>
      <c r="F53" s="27"/>
      <c r="G53" s="28"/>
      <c r="H53" s="28"/>
      <c r="I53" s="29"/>
      <c r="J53" s="63"/>
      <c r="K53" s="63"/>
      <c r="L53" s="63"/>
      <c r="M53" s="63"/>
      <c r="N53" s="63"/>
    </row>
    <row r="54" spans="1:14" x14ac:dyDescent="0.3">
      <c r="A54" s="18">
        <f>Table15678910111230[[#This Row],[Full Name]]</f>
        <v>0</v>
      </c>
      <c r="B54" s="22" t="str">
        <f>IF(Table15678910111230[[#This Row],[Full Name]]="","",IF(IFERROR(IFERROR(VLOOKUP(Table15678910111230[[#This Row],[Full Name]],'Mens League'!B:B,1,FALSE),VLOOKUP(Table15678910111230[[#This Row],[Full Name]],'Women''s League'!B:B,1,FALSE)),"NEEDS ADDING")="NEEDS ADDING","NEEDS ADDING","OK"))</f>
        <v/>
      </c>
      <c r="C54" s="22" t="str">
        <f>IF(Table15678910111230[[#This Row],[Position]]="","",IF(Table15678910111230[[#This Row],[Rank]]=1,30,IF(Table15678910111230[[#This Row],[Rank]]=2,29,IF(Table15678910111230[[#This Row],[Rank]]=3,28,IF(Table15678910111230[[#This Row],[Rank]]=4,27,IF(Table15678910111230[[#This Row],[Rank]]=5,26,IF(Table15678910111230[[#This Row],[Rank]]=6,25,IF(Table15678910111230[[#This Row],[Rank]]=7,24,IF(Table15678910111230[[#This Row],[Rank]]=8,23,IF(Table15678910111230[[#This Row],[Rank]]=9,22,IF(Table15678910111230[[#This Row],[Rank]]=10,21,IF(Table15678910111230[[#This Row],[Rank]]=11,20,IF(Table15678910111230[[#This Row],[Rank]]=12,19,IF(Table15678910111230[[#This Row],[Rank]]=13,18,IF(Table15678910111230[[#This Row],[Rank]]=14,17,IF(Table15678910111230[[#This Row],[Rank]]=15,16,IF(Table15678910111230[[#This Row],[Rank]]=16,15,IF(Table15678910111230[[#This Row],[Rank]]=17,14,IF(Table15678910111230[[#This Row],[Rank]]=18,13,IF(Table15678910111230[[#This Row],[Rank]]=19,12,IF(Table15678910111230[[#This Row],[Rank]]=20,11,IF(Table15678910111230[[#This Row],[Rank]]=21,10,IF(Table15678910111230[[#This Row],[Rank]]=22,9,IF(Table15678910111230[[#This Row],[Rank]]=23,8,IF(Table15678910111230[[#This Row],[Rank]]=24,7,IF(Table15678910111230[[#This Row],[Rank]]=25,6,IF(Table15678910111230[[#This Row],[Rank]]=26,5,IF(Table15678910111230[[#This Row],[Rank]]=27,4,IF(Table15678910111230[[#This Row],[Rank]]=28,3,IF(Table15678910111230[[#This Row],[Rank]]=29,2,IF(Table15678910111230[[#This Row],[Rank]]=30,1,0)))))))))))))))))))))))))))))))</f>
        <v/>
      </c>
      <c r="D54" s="49" t="str">
        <f>IF(Table15678910111230[[#This Row],[Category]]="","",IF(Table15678910111230[[#This Row],[Category]]="M",COUNTIF($I$2:$I54,"M"),IF(Table15678910111230[[#This Row],[Category]]="F",COUNTIF($I$2:$I54,"F"),0)))</f>
        <v/>
      </c>
      <c r="E54" s="26"/>
      <c r="F54" s="27"/>
      <c r="G54" s="28"/>
      <c r="H54" s="28"/>
      <c r="I54" s="29"/>
      <c r="J54" s="63"/>
      <c r="K54" s="63"/>
      <c r="L54" s="63"/>
      <c r="M54" s="63"/>
      <c r="N54" s="63"/>
    </row>
    <row r="55" spans="1:14" x14ac:dyDescent="0.3">
      <c r="A55" s="18">
        <f>Table15678910111230[[#This Row],[Full Name]]</f>
        <v>0</v>
      </c>
      <c r="B55" s="22" t="str">
        <f>IF(Table15678910111230[[#This Row],[Full Name]]="","",IF(IFERROR(IFERROR(VLOOKUP(Table15678910111230[[#This Row],[Full Name]],'Mens League'!B:B,1,FALSE),VLOOKUP(Table15678910111230[[#This Row],[Full Name]],'Women''s League'!B:B,1,FALSE)),"NEEDS ADDING")="NEEDS ADDING","NEEDS ADDING","OK"))</f>
        <v/>
      </c>
      <c r="C55" s="22" t="str">
        <f>IF(Table15678910111230[[#This Row],[Position]]="","",IF(Table15678910111230[[#This Row],[Rank]]=1,30,IF(Table15678910111230[[#This Row],[Rank]]=2,29,IF(Table15678910111230[[#This Row],[Rank]]=3,28,IF(Table15678910111230[[#This Row],[Rank]]=4,27,IF(Table15678910111230[[#This Row],[Rank]]=5,26,IF(Table15678910111230[[#This Row],[Rank]]=6,25,IF(Table15678910111230[[#This Row],[Rank]]=7,24,IF(Table15678910111230[[#This Row],[Rank]]=8,23,IF(Table15678910111230[[#This Row],[Rank]]=9,22,IF(Table15678910111230[[#This Row],[Rank]]=10,21,IF(Table15678910111230[[#This Row],[Rank]]=11,20,IF(Table15678910111230[[#This Row],[Rank]]=12,19,IF(Table15678910111230[[#This Row],[Rank]]=13,18,IF(Table15678910111230[[#This Row],[Rank]]=14,17,IF(Table15678910111230[[#This Row],[Rank]]=15,16,IF(Table15678910111230[[#This Row],[Rank]]=16,15,IF(Table15678910111230[[#This Row],[Rank]]=17,14,IF(Table15678910111230[[#This Row],[Rank]]=18,13,IF(Table15678910111230[[#This Row],[Rank]]=19,12,IF(Table15678910111230[[#This Row],[Rank]]=20,11,IF(Table15678910111230[[#This Row],[Rank]]=21,10,IF(Table15678910111230[[#This Row],[Rank]]=22,9,IF(Table15678910111230[[#This Row],[Rank]]=23,8,IF(Table15678910111230[[#This Row],[Rank]]=24,7,IF(Table15678910111230[[#This Row],[Rank]]=25,6,IF(Table15678910111230[[#This Row],[Rank]]=26,5,IF(Table15678910111230[[#This Row],[Rank]]=27,4,IF(Table15678910111230[[#This Row],[Rank]]=28,3,IF(Table15678910111230[[#This Row],[Rank]]=29,2,IF(Table15678910111230[[#This Row],[Rank]]=30,1,0)))))))))))))))))))))))))))))))</f>
        <v/>
      </c>
      <c r="D55" s="49" t="str">
        <f>IF(Table15678910111230[[#This Row],[Category]]="","",IF(Table15678910111230[[#This Row],[Category]]="M",COUNTIF($I$2:$I55,"M"),IF(Table15678910111230[[#This Row],[Category]]="F",COUNTIF($I$2:$I55,"F"),0)))</f>
        <v/>
      </c>
      <c r="E55" s="26"/>
      <c r="F55" s="27"/>
      <c r="G55" s="28"/>
      <c r="H55" s="28"/>
      <c r="I55" s="29"/>
      <c r="J55" s="63"/>
      <c r="K55" s="63"/>
      <c r="L55" s="63"/>
      <c r="M55" s="63"/>
      <c r="N55" s="63"/>
    </row>
    <row r="56" spans="1:14" x14ac:dyDescent="0.3">
      <c r="A56" s="18">
        <f>Table15678910111230[[#This Row],[Full Name]]</f>
        <v>0</v>
      </c>
      <c r="B56" s="22" t="str">
        <f>IF(Table15678910111230[[#This Row],[Full Name]]="","",IF(IFERROR(IFERROR(VLOOKUP(Table15678910111230[[#This Row],[Full Name]],'Mens League'!B:B,1,FALSE),VLOOKUP(Table15678910111230[[#This Row],[Full Name]],'Women''s League'!B:B,1,FALSE)),"NEEDS ADDING")="NEEDS ADDING","NEEDS ADDING","OK"))</f>
        <v/>
      </c>
      <c r="C56" s="22" t="str">
        <f>IF(Table15678910111230[[#This Row],[Position]]="","",IF(Table15678910111230[[#This Row],[Rank]]=1,30,IF(Table15678910111230[[#This Row],[Rank]]=2,29,IF(Table15678910111230[[#This Row],[Rank]]=3,28,IF(Table15678910111230[[#This Row],[Rank]]=4,27,IF(Table15678910111230[[#This Row],[Rank]]=5,26,IF(Table15678910111230[[#This Row],[Rank]]=6,25,IF(Table15678910111230[[#This Row],[Rank]]=7,24,IF(Table15678910111230[[#This Row],[Rank]]=8,23,IF(Table15678910111230[[#This Row],[Rank]]=9,22,IF(Table15678910111230[[#This Row],[Rank]]=10,21,IF(Table15678910111230[[#This Row],[Rank]]=11,20,IF(Table15678910111230[[#This Row],[Rank]]=12,19,IF(Table15678910111230[[#This Row],[Rank]]=13,18,IF(Table15678910111230[[#This Row],[Rank]]=14,17,IF(Table15678910111230[[#This Row],[Rank]]=15,16,IF(Table15678910111230[[#This Row],[Rank]]=16,15,IF(Table15678910111230[[#This Row],[Rank]]=17,14,IF(Table15678910111230[[#This Row],[Rank]]=18,13,IF(Table15678910111230[[#This Row],[Rank]]=19,12,IF(Table15678910111230[[#This Row],[Rank]]=20,11,IF(Table15678910111230[[#This Row],[Rank]]=21,10,IF(Table15678910111230[[#This Row],[Rank]]=22,9,IF(Table15678910111230[[#This Row],[Rank]]=23,8,IF(Table15678910111230[[#This Row],[Rank]]=24,7,IF(Table15678910111230[[#This Row],[Rank]]=25,6,IF(Table15678910111230[[#This Row],[Rank]]=26,5,IF(Table15678910111230[[#This Row],[Rank]]=27,4,IF(Table15678910111230[[#This Row],[Rank]]=28,3,IF(Table15678910111230[[#This Row],[Rank]]=29,2,IF(Table15678910111230[[#This Row],[Rank]]=30,1,0)))))))))))))))))))))))))))))))</f>
        <v/>
      </c>
      <c r="D56" s="49" t="str">
        <f>IF(Table15678910111230[[#This Row],[Category]]="","",IF(Table15678910111230[[#This Row],[Category]]="M",COUNTIF($I$2:$I56,"M"),IF(Table15678910111230[[#This Row],[Category]]="F",COUNTIF($I$2:$I56,"F"),0)))</f>
        <v/>
      </c>
      <c r="E56" s="26"/>
      <c r="F56" s="27"/>
      <c r="G56" s="28"/>
      <c r="H56" s="28"/>
      <c r="I56" s="29"/>
      <c r="J56" s="63"/>
      <c r="K56" s="63"/>
      <c r="L56" s="63"/>
      <c r="M56" s="63"/>
      <c r="N56" s="63"/>
    </row>
    <row r="57" spans="1:14" x14ac:dyDescent="0.3">
      <c r="A57" s="18">
        <f>Table15678910111230[[#This Row],[Full Name]]</f>
        <v>0</v>
      </c>
      <c r="B57" s="22" t="str">
        <f>IF(Table15678910111230[[#This Row],[Full Name]]="","",IF(IFERROR(IFERROR(VLOOKUP(Table15678910111230[[#This Row],[Full Name]],'Mens League'!B:B,1,FALSE),VLOOKUP(Table15678910111230[[#This Row],[Full Name]],'Women''s League'!B:B,1,FALSE)),"NEEDS ADDING")="NEEDS ADDING","NEEDS ADDING","OK"))</f>
        <v/>
      </c>
      <c r="C57" s="22" t="str">
        <f>IF(Table15678910111230[[#This Row],[Position]]="","",IF(Table15678910111230[[#This Row],[Rank]]=1,30,IF(Table15678910111230[[#This Row],[Rank]]=2,29,IF(Table15678910111230[[#This Row],[Rank]]=3,28,IF(Table15678910111230[[#This Row],[Rank]]=4,27,IF(Table15678910111230[[#This Row],[Rank]]=5,26,IF(Table15678910111230[[#This Row],[Rank]]=6,25,IF(Table15678910111230[[#This Row],[Rank]]=7,24,IF(Table15678910111230[[#This Row],[Rank]]=8,23,IF(Table15678910111230[[#This Row],[Rank]]=9,22,IF(Table15678910111230[[#This Row],[Rank]]=10,21,IF(Table15678910111230[[#This Row],[Rank]]=11,20,IF(Table15678910111230[[#This Row],[Rank]]=12,19,IF(Table15678910111230[[#This Row],[Rank]]=13,18,IF(Table15678910111230[[#This Row],[Rank]]=14,17,IF(Table15678910111230[[#This Row],[Rank]]=15,16,IF(Table15678910111230[[#This Row],[Rank]]=16,15,IF(Table15678910111230[[#This Row],[Rank]]=17,14,IF(Table15678910111230[[#This Row],[Rank]]=18,13,IF(Table15678910111230[[#This Row],[Rank]]=19,12,IF(Table15678910111230[[#This Row],[Rank]]=20,11,IF(Table15678910111230[[#This Row],[Rank]]=21,10,IF(Table15678910111230[[#This Row],[Rank]]=22,9,IF(Table15678910111230[[#This Row],[Rank]]=23,8,IF(Table15678910111230[[#This Row],[Rank]]=24,7,IF(Table15678910111230[[#This Row],[Rank]]=25,6,IF(Table15678910111230[[#This Row],[Rank]]=26,5,IF(Table15678910111230[[#This Row],[Rank]]=27,4,IF(Table15678910111230[[#This Row],[Rank]]=28,3,IF(Table15678910111230[[#This Row],[Rank]]=29,2,IF(Table15678910111230[[#This Row],[Rank]]=30,1,0)))))))))))))))))))))))))))))))</f>
        <v/>
      </c>
      <c r="D57" s="49" t="str">
        <f>IF(Table15678910111230[[#This Row],[Category]]="","",IF(Table15678910111230[[#This Row],[Category]]="M",COUNTIF($I$2:$I57,"M"),IF(Table15678910111230[[#This Row],[Category]]="F",COUNTIF($I$2:$I57,"F"),0)))</f>
        <v/>
      </c>
      <c r="E57" s="26"/>
      <c r="F57" s="27"/>
      <c r="G57" s="28"/>
      <c r="H57" s="28"/>
      <c r="I57" s="29"/>
      <c r="J57" s="63"/>
      <c r="K57" s="63"/>
      <c r="L57" s="63"/>
      <c r="M57" s="63"/>
      <c r="N57" s="63"/>
    </row>
    <row r="58" spans="1:14" x14ac:dyDescent="0.3">
      <c r="A58" s="18">
        <f>Table15678910111230[[#This Row],[Full Name]]</f>
        <v>0</v>
      </c>
      <c r="B58" s="22" t="str">
        <f>IF(Table15678910111230[[#This Row],[Full Name]]="","",IF(IFERROR(IFERROR(VLOOKUP(Table15678910111230[[#This Row],[Full Name]],'Mens League'!B:B,1,FALSE),VLOOKUP(Table15678910111230[[#This Row],[Full Name]],'Women''s League'!B:B,1,FALSE)),"NEEDS ADDING")="NEEDS ADDING","NEEDS ADDING","OK"))</f>
        <v/>
      </c>
      <c r="C58" s="22" t="str">
        <f>IF(Table15678910111230[[#This Row],[Position]]="","",IF(Table15678910111230[[#This Row],[Rank]]=1,30,IF(Table15678910111230[[#This Row],[Rank]]=2,29,IF(Table15678910111230[[#This Row],[Rank]]=3,28,IF(Table15678910111230[[#This Row],[Rank]]=4,27,IF(Table15678910111230[[#This Row],[Rank]]=5,26,IF(Table15678910111230[[#This Row],[Rank]]=6,25,IF(Table15678910111230[[#This Row],[Rank]]=7,24,IF(Table15678910111230[[#This Row],[Rank]]=8,23,IF(Table15678910111230[[#This Row],[Rank]]=9,22,IF(Table15678910111230[[#This Row],[Rank]]=10,21,IF(Table15678910111230[[#This Row],[Rank]]=11,20,IF(Table15678910111230[[#This Row],[Rank]]=12,19,IF(Table15678910111230[[#This Row],[Rank]]=13,18,IF(Table15678910111230[[#This Row],[Rank]]=14,17,IF(Table15678910111230[[#This Row],[Rank]]=15,16,IF(Table15678910111230[[#This Row],[Rank]]=16,15,IF(Table15678910111230[[#This Row],[Rank]]=17,14,IF(Table15678910111230[[#This Row],[Rank]]=18,13,IF(Table15678910111230[[#This Row],[Rank]]=19,12,IF(Table15678910111230[[#This Row],[Rank]]=20,11,IF(Table15678910111230[[#This Row],[Rank]]=21,10,IF(Table15678910111230[[#This Row],[Rank]]=22,9,IF(Table15678910111230[[#This Row],[Rank]]=23,8,IF(Table15678910111230[[#This Row],[Rank]]=24,7,IF(Table15678910111230[[#This Row],[Rank]]=25,6,IF(Table15678910111230[[#This Row],[Rank]]=26,5,IF(Table15678910111230[[#This Row],[Rank]]=27,4,IF(Table15678910111230[[#This Row],[Rank]]=28,3,IF(Table15678910111230[[#This Row],[Rank]]=29,2,IF(Table15678910111230[[#This Row],[Rank]]=30,1,0)))))))))))))))))))))))))))))))</f>
        <v/>
      </c>
      <c r="D58" s="49" t="str">
        <f>IF(Table15678910111230[[#This Row],[Category]]="","",IF(Table15678910111230[[#This Row],[Category]]="M",COUNTIF($I$2:$I58,"M"),IF(Table15678910111230[[#This Row],[Category]]="F",COUNTIF($I$2:$I58,"F"),0)))</f>
        <v/>
      </c>
      <c r="E58" s="26"/>
      <c r="F58" s="27"/>
      <c r="G58" s="28"/>
      <c r="H58" s="28"/>
      <c r="I58" s="29"/>
      <c r="J58" s="63"/>
      <c r="K58" s="63"/>
      <c r="L58" s="63"/>
      <c r="M58" s="63"/>
      <c r="N58" s="63"/>
    </row>
    <row r="59" spans="1:14" x14ac:dyDescent="0.3">
      <c r="A59" s="18">
        <f>Table15678910111230[[#This Row],[Full Name]]</f>
        <v>0</v>
      </c>
      <c r="B59" s="22" t="str">
        <f>IF(Table15678910111230[[#This Row],[Full Name]]="","",IF(IFERROR(IFERROR(VLOOKUP(Table15678910111230[[#This Row],[Full Name]],'Mens League'!B:B,1,FALSE),VLOOKUP(Table15678910111230[[#This Row],[Full Name]],'Women''s League'!B:B,1,FALSE)),"NEEDS ADDING")="NEEDS ADDING","NEEDS ADDING","OK"))</f>
        <v/>
      </c>
      <c r="C59" s="22" t="str">
        <f>IF(Table15678910111230[[#This Row],[Position]]="","",IF(Table15678910111230[[#This Row],[Rank]]=1,30,IF(Table15678910111230[[#This Row],[Rank]]=2,29,IF(Table15678910111230[[#This Row],[Rank]]=3,28,IF(Table15678910111230[[#This Row],[Rank]]=4,27,IF(Table15678910111230[[#This Row],[Rank]]=5,26,IF(Table15678910111230[[#This Row],[Rank]]=6,25,IF(Table15678910111230[[#This Row],[Rank]]=7,24,IF(Table15678910111230[[#This Row],[Rank]]=8,23,IF(Table15678910111230[[#This Row],[Rank]]=9,22,IF(Table15678910111230[[#This Row],[Rank]]=10,21,IF(Table15678910111230[[#This Row],[Rank]]=11,20,IF(Table15678910111230[[#This Row],[Rank]]=12,19,IF(Table15678910111230[[#This Row],[Rank]]=13,18,IF(Table15678910111230[[#This Row],[Rank]]=14,17,IF(Table15678910111230[[#This Row],[Rank]]=15,16,IF(Table15678910111230[[#This Row],[Rank]]=16,15,IF(Table15678910111230[[#This Row],[Rank]]=17,14,IF(Table15678910111230[[#This Row],[Rank]]=18,13,IF(Table15678910111230[[#This Row],[Rank]]=19,12,IF(Table15678910111230[[#This Row],[Rank]]=20,11,IF(Table15678910111230[[#This Row],[Rank]]=21,10,IF(Table15678910111230[[#This Row],[Rank]]=22,9,IF(Table15678910111230[[#This Row],[Rank]]=23,8,IF(Table15678910111230[[#This Row],[Rank]]=24,7,IF(Table15678910111230[[#This Row],[Rank]]=25,6,IF(Table15678910111230[[#This Row],[Rank]]=26,5,IF(Table15678910111230[[#This Row],[Rank]]=27,4,IF(Table15678910111230[[#This Row],[Rank]]=28,3,IF(Table15678910111230[[#This Row],[Rank]]=29,2,IF(Table15678910111230[[#This Row],[Rank]]=30,1,0)))))))))))))))))))))))))))))))</f>
        <v/>
      </c>
      <c r="D59" s="49" t="str">
        <f>IF(Table15678910111230[[#This Row],[Category]]="","",IF(Table15678910111230[[#This Row],[Category]]="M",COUNTIF($I$2:$I59,"M"),IF(Table15678910111230[[#This Row],[Category]]="F",COUNTIF($I$2:$I59,"F"),0)))</f>
        <v/>
      </c>
      <c r="E59" s="26"/>
      <c r="F59" s="27"/>
      <c r="G59" s="28"/>
      <c r="H59" s="28"/>
      <c r="I59" s="29"/>
      <c r="J59" s="63"/>
      <c r="K59" s="63"/>
      <c r="L59" s="63"/>
      <c r="M59" s="63"/>
      <c r="N59" s="63"/>
    </row>
    <row r="60" spans="1:14" x14ac:dyDescent="0.3">
      <c r="A60" s="18">
        <f>Table15678910111230[[#This Row],[Full Name]]</f>
        <v>0</v>
      </c>
      <c r="B60" s="22" t="str">
        <f>IF(Table15678910111230[[#This Row],[Full Name]]="","",IF(IFERROR(IFERROR(VLOOKUP(Table15678910111230[[#This Row],[Full Name]],'Mens League'!B:B,1,FALSE),VLOOKUP(Table15678910111230[[#This Row],[Full Name]],'Women''s League'!B:B,1,FALSE)),"NEEDS ADDING")="NEEDS ADDING","NEEDS ADDING","OK"))</f>
        <v/>
      </c>
      <c r="C60" s="22" t="str">
        <f>IF(Table15678910111230[[#This Row],[Position]]="","",IF(Table15678910111230[[#This Row],[Rank]]=1,30,IF(Table15678910111230[[#This Row],[Rank]]=2,29,IF(Table15678910111230[[#This Row],[Rank]]=3,28,IF(Table15678910111230[[#This Row],[Rank]]=4,27,IF(Table15678910111230[[#This Row],[Rank]]=5,26,IF(Table15678910111230[[#This Row],[Rank]]=6,25,IF(Table15678910111230[[#This Row],[Rank]]=7,24,IF(Table15678910111230[[#This Row],[Rank]]=8,23,IF(Table15678910111230[[#This Row],[Rank]]=9,22,IF(Table15678910111230[[#This Row],[Rank]]=10,21,IF(Table15678910111230[[#This Row],[Rank]]=11,20,IF(Table15678910111230[[#This Row],[Rank]]=12,19,IF(Table15678910111230[[#This Row],[Rank]]=13,18,IF(Table15678910111230[[#This Row],[Rank]]=14,17,IF(Table15678910111230[[#This Row],[Rank]]=15,16,IF(Table15678910111230[[#This Row],[Rank]]=16,15,IF(Table15678910111230[[#This Row],[Rank]]=17,14,IF(Table15678910111230[[#This Row],[Rank]]=18,13,IF(Table15678910111230[[#This Row],[Rank]]=19,12,IF(Table15678910111230[[#This Row],[Rank]]=20,11,IF(Table15678910111230[[#This Row],[Rank]]=21,10,IF(Table15678910111230[[#This Row],[Rank]]=22,9,IF(Table15678910111230[[#This Row],[Rank]]=23,8,IF(Table15678910111230[[#This Row],[Rank]]=24,7,IF(Table15678910111230[[#This Row],[Rank]]=25,6,IF(Table15678910111230[[#This Row],[Rank]]=26,5,IF(Table15678910111230[[#This Row],[Rank]]=27,4,IF(Table15678910111230[[#This Row],[Rank]]=28,3,IF(Table15678910111230[[#This Row],[Rank]]=29,2,IF(Table15678910111230[[#This Row],[Rank]]=30,1,0)))))))))))))))))))))))))))))))</f>
        <v/>
      </c>
      <c r="D60" s="49" t="str">
        <f>IF(Table15678910111230[[#This Row],[Category]]="","",IF(Table15678910111230[[#This Row],[Category]]="M",COUNTIF($I$2:$I60,"M"),IF(Table15678910111230[[#This Row],[Category]]="F",COUNTIF($I$2:$I60,"F"),0)))</f>
        <v/>
      </c>
      <c r="E60" s="26"/>
      <c r="F60" s="27"/>
      <c r="G60" s="28"/>
      <c r="H60" s="28"/>
      <c r="I60" s="29"/>
      <c r="J60" s="63"/>
      <c r="K60" s="63"/>
      <c r="L60" s="63"/>
      <c r="M60" s="63"/>
      <c r="N60" s="63"/>
    </row>
    <row r="61" spans="1:14" x14ac:dyDescent="0.3">
      <c r="A61" s="18">
        <f>Table15678910111230[[#This Row],[Full Name]]</f>
        <v>0</v>
      </c>
      <c r="B61" s="22" t="str">
        <f>IF(Table15678910111230[[#This Row],[Full Name]]="","",IF(IFERROR(IFERROR(VLOOKUP(Table15678910111230[[#This Row],[Full Name]],'Mens League'!B:B,1,FALSE),VLOOKUP(Table15678910111230[[#This Row],[Full Name]],'Women''s League'!B:B,1,FALSE)),"NEEDS ADDING")="NEEDS ADDING","NEEDS ADDING","OK"))</f>
        <v/>
      </c>
      <c r="C61" s="22" t="str">
        <f>IF(Table15678910111230[[#This Row],[Position]]="","",IF(Table15678910111230[[#This Row],[Rank]]=1,30,IF(Table15678910111230[[#This Row],[Rank]]=2,29,IF(Table15678910111230[[#This Row],[Rank]]=3,28,IF(Table15678910111230[[#This Row],[Rank]]=4,27,IF(Table15678910111230[[#This Row],[Rank]]=5,26,IF(Table15678910111230[[#This Row],[Rank]]=6,25,IF(Table15678910111230[[#This Row],[Rank]]=7,24,IF(Table15678910111230[[#This Row],[Rank]]=8,23,IF(Table15678910111230[[#This Row],[Rank]]=9,22,IF(Table15678910111230[[#This Row],[Rank]]=10,21,IF(Table15678910111230[[#This Row],[Rank]]=11,20,IF(Table15678910111230[[#This Row],[Rank]]=12,19,IF(Table15678910111230[[#This Row],[Rank]]=13,18,IF(Table15678910111230[[#This Row],[Rank]]=14,17,IF(Table15678910111230[[#This Row],[Rank]]=15,16,IF(Table15678910111230[[#This Row],[Rank]]=16,15,IF(Table15678910111230[[#This Row],[Rank]]=17,14,IF(Table15678910111230[[#This Row],[Rank]]=18,13,IF(Table15678910111230[[#This Row],[Rank]]=19,12,IF(Table15678910111230[[#This Row],[Rank]]=20,11,IF(Table15678910111230[[#This Row],[Rank]]=21,10,IF(Table15678910111230[[#This Row],[Rank]]=22,9,IF(Table15678910111230[[#This Row],[Rank]]=23,8,IF(Table15678910111230[[#This Row],[Rank]]=24,7,IF(Table15678910111230[[#This Row],[Rank]]=25,6,IF(Table15678910111230[[#This Row],[Rank]]=26,5,IF(Table15678910111230[[#This Row],[Rank]]=27,4,IF(Table15678910111230[[#This Row],[Rank]]=28,3,IF(Table15678910111230[[#This Row],[Rank]]=29,2,IF(Table15678910111230[[#This Row],[Rank]]=30,1,0)))))))))))))))))))))))))))))))</f>
        <v/>
      </c>
      <c r="D61" s="49" t="str">
        <f>IF(Table15678910111230[[#This Row],[Category]]="","",IF(Table15678910111230[[#This Row],[Category]]="M",COUNTIF($I$2:$I61,"M"),IF(Table15678910111230[[#This Row],[Category]]="F",COUNTIF($I$2:$I61,"F"),0)))</f>
        <v/>
      </c>
      <c r="E61" s="26"/>
      <c r="F61" s="27"/>
      <c r="G61" s="28"/>
      <c r="H61" s="28"/>
      <c r="I61" s="29"/>
      <c r="J61" s="63"/>
      <c r="K61" s="63"/>
      <c r="L61" s="63"/>
      <c r="M61" s="63"/>
      <c r="N61" s="63"/>
    </row>
    <row r="62" spans="1:14" x14ac:dyDescent="0.3">
      <c r="A62" s="18">
        <f>Table15678910111230[[#This Row],[Full Name]]</f>
        <v>0</v>
      </c>
      <c r="B62" s="22" t="str">
        <f>IF(Table15678910111230[[#This Row],[Full Name]]="","",IF(IFERROR(IFERROR(VLOOKUP(Table15678910111230[[#This Row],[Full Name]],'Mens League'!B:B,1,FALSE),VLOOKUP(Table15678910111230[[#This Row],[Full Name]],'Women''s League'!B:B,1,FALSE)),"NEEDS ADDING")="NEEDS ADDING","NEEDS ADDING","OK"))</f>
        <v/>
      </c>
      <c r="C62" s="22" t="str">
        <f>IF(Table15678910111230[[#This Row],[Position]]="","",IF(Table15678910111230[[#This Row],[Rank]]=1,30,IF(Table15678910111230[[#This Row],[Rank]]=2,29,IF(Table15678910111230[[#This Row],[Rank]]=3,28,IF(Table15678910111230[[#This Row],[Rank]]=4,27,IF(Table15678910111230[[#This Row],[Rank]]=5,26,IF(Table15678910111230[[#This Row],[Rank]]=6,25,IF(Table15678910111230[[#This Row],[Rank]]=7,24,IF(Table15678910111230[[#This Row],[Rank]]=8,23,IF(Table15678910111230[[#This Row],[Rank]]=9,22,IF(Table15678910111230[[#This Row],[Rank]]=10,21,IF(Table15678910111230[[#This Row],[Rank]]=11,20,IF(Table15678910111230[[#This Row],[Rank]]=12,19,IF(Table15678910111230[[#This Row],[Rank]]=13,18,IF(Table15678910111230[[#This Row],[Rank]]=14,17,IF(Table15678910111230[[#This Row],[Rank]]=15,16,IF(Table15678910111230[[#This Row],[Rank]]=16,15,IF(Table15678910111230[[#This Row],[Rank]]=17,14,IF(Table15678910111230[[#This Row],[Rank]]=18,13,IF(Table15678910111230[[#This Row],[Rank]]=19,12,IF(Table15678910111230[[#This Row],[Rank]]=20,11,IF(Table15678910111230[[#This Row],[Rank]]=21,10,IF(Table15678910111230[[#This Row],[Rank]]=22,9,IF(Table15678910111230[[#This Row],[Rank]]=23,8,IF(Table15678910111230[[#This Row],[Rank]]=24,7,IF(Table15678910111230[[#This Row],[Rank]]=25,6,IF(Table15678910111230[[#This Row],[Rank]]=26,5,IF(Table15678910111230[[#This Row],[Rank]]=27,4,IF(Table15678910111230[[#This Row],[Rank]]=28,3,IF(Table15678910111230[[#This Row],[Rank]]=29,2,IF(Table15678910111230[[#This Row],[Rank]]=30,1,0)))))))))))))))))))))))))))))))</f>
        <v/>
      </c>
      <c r="D62" s="49" t="str">
        <f>IF(Table15678910111230[[#This Row],[Category]]="","",IF(Table15678910111230[[#This Row],[Category]]="M",COUNTIF($I$2:$I62,"M"),IF(Table15678910111230[[#This Row],[Category]]="F",COUNTIF($I$2:$I62,"F"),0)))</f>
        <v/>
      </c>
      <c r="E62" s="26"/>
      <c r="F62" s="27"/>
      <c r="G62" s="28"/>
      <c r="H62" s="28"/>
      <c r="I62" s="29"/>
      <c r="J62" s="63"/>
      <c r="K62" s="63"/>
      <c r="L62" s="63"/>
      <c r="M62" s="63"/>
      <c r="N62" s="63"/>
    </row>
    <row r="63" spans="1:14" x14ac:dyDescent="0.3">
      <c r="A63" s="18">
        <f>Table15678910111230[[#This Row],[Full Name]]</f>
        <v>0</v>
      </c>
      <c r="B63" s="22" t="str">
        <f>IF(Table15678910111230[[#This Row],[Full Name]]="","",IF(IFERROR(IFERROR(VLOOKUP(Table15678910111230[[#This Row],[Full Name]],'Mens League'!B:B,1,FALSE),VLOOKUP(Table15678910111230[[#This Row],[Full Name]],'Women''s League'!B:B,1,FALSE)),"NEEDS ADDING")="NEEDS ADDING","NEEDS ADDING","OK"))</f>
        <v/>
      </c>
      <c r="C63" s="22" t="str">
        <f>IF(Table15678910111230[[#This Row],[Position]]="","",IF(Table15678910111230[[#This Row],[Rank]]=1,30,IF(Table15678910111230[[#This Row],[Rank]]=2,29,IF(Table15678910111230[[#This Row],[Rank]]=3,28,IF(Table15678910111230[[#This Row],[Rank]]=4,27,IF(Table15678910111230[[#This Row],[Rank]]=5,26,IF(Table15678910111230[[#This Row],[Rank]]=6,25,IF(Table15678910111230[[#This Row],[Rank]]=7,24,IF(Table15678910111230[[#This Row],[Rank]]=8,23,IF(Table15678910111230[[#This Row],[Rank]]=9,22,IF(Table15678910111230[[#This Row],[Rank]]=10,21,IF(Table15678910111230[[#This Row],[Rank]]=11,20,IF(Table15678910111230[[#This Row],[Rank]]=12,19,IF(Table15678910111230[[#This Row],[Rank]]=13,18,IF(Table15678910111230[[#This Row],[Rank]]=14,17,IF(Table15678910111230[[#This Row],[Rank]]=15,16,IF(Table15678910111230[[#This Row],[Rank]]=16,15,IF(Table15678910111230[[#This Row],[Rank]]=17,14,IF(Table15678910111230[[#This Row],[Rank]]=18,13,IF(Table15678910111230[[#This Row],[Rank]]=19,12,IF(Table15678910111230[[#This Row],[Rank]]=20,11,IF(Table15678910111230[[#This Row],[Rank]]=21,10,IF(Table15678910111230[[#This Row],[Rank]]=22,9,IF(Table15678910111230[[#This Row],[Rank]]=23,8,IF(Table15678910111230[[#This Row],[Rank]]=24,7,IF(Table15678910111230[[#This Row],[Rank]]=25,6,IF(Table15678910111230[[#This Row],[Rank]]=26,5,IF(Table15678910111230[[#This Row],[Rank]]=27,4,IF(Table15678910111230[[#This Row],[Rank]]=28,3,IF(Table15678910111230[[#This Row],[Rank]]=29,2,IF(Table15678910111230[[#This Row],[Rank]]=30,1,0)))))))))))))))))))))))))))))))</f>
        <v/>
      </c>
      <c r="D63" s="49" t="str">
        <f>IF(Table15678910111230[[#This Row],[Category]]="","",IF(Table15678910111230[[#This Row],[Category]]="M",COUNTIF($I$2:$I63,"M"),IF(Table15678910111230[[#This Row],[Category]]="F",COUNTIF($I$2:$I63,"F"),0)))</f>
        <v/>
      </c>
      <c r="E63" s="26"/>
      <c r="F63" s="27"/>
      <c r="G63" s="28"/>
      <c r="H63" s="28"/>
      <c r="I63" s="29"/>
      <c r="J63" s="63"/>
      <c r="K63" s="63"/>
      <c r="L63" s="63"/>
      <c r="M63" s="63"/>
      <c r="N63" s="63"/>
    </row>
    <row r="64" spans="1:14" x14ac:dyDescent="0.3">
      <c r="A64" s="18">
        <f>Table15678910111230[[#This Row],[Full Name]]</f>
        <v>0</v>
      </c>
      <c r="B64" s="22" t="str">
        <f>IF(Table15678910111230[[#This Row],[Full Name]]="","",IF(IFERROR(IFERROR(VLOOKUP(Table15678910111230[[#This Row],[Full Name]],'Mens League'!B:B,1,FALSE),VLOOKUP(Table15678910111230[[#This Row],[Full Name]],'Women''s League'!B:B,1,FALSE)),"NEEDS ADDING")="NEEDS ADDING","NEEDS ADDING","OK"))</f>
        <v/>
      </c>
      <c r="C64" s="22" t="str">
        <f>IF(Table15678910111230[[#This Row],[Position]]="","",IF(Table15678910111230[[#This Row],[Rank]]=1,30,IF(Table15678910111230[[#This Row],[Rank]]=2,29,IF(Table15678910111230[[#This Row],[Rank]]=3,28,IF(Table15678910111230[[#This Row],[Rank]]=4,27,IF(Table15678910111230[[#This Row],[Rank]]=5,26,IF(Table15678910111230[[#This Row],[Rank]]=6,25,IF(Table15678910111230[[#This Row],[Rank]]=7,24,IF(Table15678910111230[[#This Row],[Rank]]=8,23,IF(Table15678910111230[[#This Row],[Rank]]=9,22,IF(Table15678910111230[[#This Row],[Rank]]=10,21,IF(Table15678910111230[[#This Row],[Rank]]=11,20,IF(Table15678910111230[[#This Row],[Rank]]=12,19,IF(Table15678910111230[[#This Row],[Rank]]=13,18,IF(Table15678910111230[[#This Row],[Rank]]=14,17,IF(Table15678910111230[[#This Row],[Rank]]=15,16,IF(Table15678910111230[[#This Row],[Rank]]=16,15,IF(Table15678910111230[[#This Row],[Rank]]=17,14,IF(Table15678910111230[[#This Row],[Rank]]=18,13,IF(Table15678910111230[[#This Row],[Rank]]=19,12,IF(Table15678910111230[[#This Row],[Rank]]=20,11,IF(Table15678910111230[[#This Row],[Rank]]=21,10,IF(Table15678910111230[[#This Row],[Rank]]=22,9,IF(Table15678910111230[[#This Row],[Rank]]=23,8,IF(Table15678910111230[[#This Row],[Rank]]=24,7,IF(Table15678910111230[[#This Row],[Rank]]=25,6,IF(Table15678910111230[[#This Row],[Rank]]=26,5,IF(Table15678910111230[[#This Row],[Rank]]=27,4,IF(Table15678910111230[[#This Row],[Rank]]=28,3,IF(Table15678910111230[[#This Row],[Rank]]=29,2,IF(Table15678910111230[[#This Row],[Rank]]=30,1,0)))))))))))))))))))))))))))))))</f>
        <v/>
      </c>
      <c r="D64" s="59" t="str">
        <f>IF(Table15678910111230[[#This Row],[Category]]="","",IF(Table15678910111230[[#This Row],[Category]]="M",COUNTIF($I$2:$I67,"M"),IF(Table15678910111230[[#This Row],[Category]]="F",COUNTIF($I$2:$I67,"F"),0)))</f>
        <v/>
      </c>
      <c r="E64" s="26"/>
      <c r="F64" s="27"/>
      <c r="G64" s="28"/>
      <c r="H64" s="28"/>
      <c r="I64" s="29"/>
      <c r="J64" s="63"/>
      <c r="K64" s="63"/>
      <c r="L64" s="63"/>
      <c r="M64" s="63"/>
      <c r="N64" s="63"/>
    </row>
    <row r="65" spans="1:14" x14ac:dyDescent="0.3">
      <c r="A65" s="18">
        <f>Table15678910111230[[#This Row],[Full Name]]</f>
        <v>0</v>
      </c>
      <c r="B65" s="21" t="str">
        <f>IF(Table15678910111230[[#This Row],[Full Name]]="","",IF(IFERROR(IFERROR(VLOOKUP(Table15678910111230[[#This Row],[Full Name]],'Mens League'!B:B,1,FALSE),VLOOKUP(Table15678910111230[[#This Row],[Full Name]],'Women''s League'!B:B,1,FALSE)),"NEEDS ADDING")="NEEDS ADDING","NEEDS ADDING","OK"))</f>
        <v/>
      </c>
      <c r="C65" s="21" t="str">
        <f>IF(Table15678910111230[[#This Row],[Position]]="","",IF(Table15678910111230[[#This Row],[Rank]]=1,30,IF(Table15678910111230[[#This Row],[Rank]]=2,29,IF(Table15678910111230[[#This Row],[Rank]]=3,28,IF(Table15678910111230[[#This Row],[Rank]]=4,27,IF(Table15678910111230[[#This Row],[Rank]]=5,26,IF(Table15678910111230[[#This Row],[Rank]]=6,25,IF(Table15678910111230[[#This Row],[Rank]]=7,24,IF(Table15678910111230[[#This Row],[Rank]]=8,23,IF(Table15678910111230[[#This Row],[Rank]]=9,22,IF(Table15678910111230[[#This Row],[Rank]]=10,21,IF(Table15678910111230[[#This Row],[Rank]]=11,20,IF(Table15678910111230[[#This Row],[Rank]]=12,19,IF(Table15678910111230[[#This Row],[Rank]]=13,18,IF(Table15678910111230[[#This Row],[Rank]]=14,17,IF(Table15678910111230[[#This Row],[Rank]]=15,16,IF(Table15678910111230[[#This Row],[Rank]]=16,15,IF(Table15678910111230[[#This Row],[Rank]]=17,14,IF(Table15678910111230[[#This Row],[Rank]]=18,13,IF(Table15678910111230[[#This Row],[Rank]]=19,12,IF(Table15678910111230[[#This Row],[Rank]]=20,11,IF(Table15678910111230[[#This Row],[Rank]]=21,10,IF(Table15678910111230[[#This Row],[Rank]]=22,9,IF(Table15678910111230[[#This Row],[Rank]]=23,8,IF(Table15678910111230[[#This Row],[Rank]]=24,7,IF(Table15678910111230[[#This Row],[Rank]]=25,6,IF(Table15678910111230[[#This Row],[Rank]]=26,5,IF(Table15678910111230[[#This Row],[Rank]]=27,4,IF(Table15678910111230[[#This Row],[Rank]]=28,3,IF(Table15678910111230[[#This Row],[Rank]]=29,2,IF(Table15678910111230[[#This Row],[Rank]]=30,1,0)))))))))))))))))))))))))))))))</f>
        <v/>
      </c>
      <c r="D65" s="49" t="str">
        <f>IF(Table15678910111230[[#This Row],[Category]]="","",IF(Table15678910111230[[#This Row],[Category]]="M",COUNTIF($I$2:$I65,"M"),IF(Table15678910111230[[#This Row],[Category]]="F",COUNTIF($I$2:$I65,"F"),0)))</f>
        <v/>
      </c>
      <c r="E65" s="26"/>
      <c r="F65" s="27"/>
      <c r="G65" s="28"/>
      <c r="H65" s="28"/>
      <c r="I65" s="29"/>
      <c r="J65" s="63"/>
      <c r="K65" s="63"/>
      <c r="L65" s="63"/>
      <c r="M65" s="63"/>
      <c r="N65" s="63"/>
    </row>
    <row r="66" spans="1:14" x14ac:dyDescent="0.3">
      <c r="A66" s="18">
        <f>Table15678910111230[[#This Row],[Full Name]]</f>
        <v>0</v>
      </c>
      <c r="B66" s="22" t="str">
        <f>IF(Table15678910111230[[#This Row],[Full Name]]="","",IF(IFERROR(IFERROR(VLOOKUP(Table15678910111230[[#This Row],[Full Name]],'Mens League'!B:B,1,FALSE),VLOOKUP(Table15678910111230[[#This Row],[Full Name]],'Women''s League'!B:B,1,FALSE)),"NEEDS ADDING")="NEEDS ADDING","NEEDS ADDING","OK"))</f>
        <v/>
      </c>
      <c r="C66" s="22" t="str">
        <f>IF(Table15678910111230[[#This Row],[Position]]="","",IF(Table15678910111230[[#This Row],[Rank]]=1,30,IF(Table15678910111230[[#This Row],[Rank]]=2,29,IF(Table15678910111230[[#This Row],[Rank]]=3,28,IF(Table15678910111230[[#This Row],[Rank]]=4,27,IF(Table15678910111230[[#This Row],[Rank]]=5,26,IF(Table15678910111230[[#This Row],[Rank]]=6,25,IF(Table15678910111230[[#This Row],[Rank]]=7,24,IF(Table15678910111230[[#This Row],[Rank]]=8,23,IF(Table15678910111230[[#This Row],[Rank]]=9,22,IF(Table15678910111230[[#This Row],[Rank]]=10,21,IF(Table15678910111230[[#This Row],[Rank]]=11,20,IF(Table15678910111230[[#This Row],[Rank]]=12,19,IF(Table15678910111230[[#This Row],[Rank]]=13,18,IF(Table15678910111230[[#This Row],[Rank]]=14,17,IF(Table15678910111230[[#This Row],[Rank]]=15,16,IF(Table15678910111230[[#This Row],[Rank]]=16,15,IF(Table15678910111230[[#This Row],[Rank]]=17,14,IF(Table15678910111230[[#This Row],[Rank]]=18,13,IF(Table15678910111230[[#This Row],[Rank]]=19,12,IF(Table15678910111230[[#This Row],[Rank]]=20,11,IF(Table15678910111230[[#This Row],[Rank]]=21,10,IF(Table15678910111230[[#This Row],[Rank]]=22,9,IF(Table15678910111230[[#This Row],[Rank]]=23,8,IF(Table15678910111230[[#This Row],[Rank]]=24,7,IF(Table15678910111230[[#This Row],[Rank]]=25,6,IF(Table15678910111230[[#This Row],[Rank]]=26,5,IF(Table15678910111230[[#This Row],[Rank]]=27,4,IF(Table15678910111230[[#This Row],[Rank]]=28,3,IF(Table15678910111230[[#This Row],[Rank]]=29,2,IF(Table15678910111230[[#This Row],[Rank]]=30,1,0)))))))))))))))))))))))))))))))</f>
        <v/>
      </c>
      <c r="D66" s="49" t="str">
        <f>IF(Table15678910111230[[#This Row],[Category]]="","",IF(Table15678910111230[[#This Row],[Category]]="M",COUNTIF($I$2:$I66,"M"),IF(Table15678910111230[[#This Row],[Category]]="F",COUNTIF($I$2:$I66,"F"),0)))</f>
        <v/>
      </c>
      <c r="E66" s="26"/>
      <c r="F66" s="27"/>
      <c r="G66" s="28"/>
      <c r="H66" s="28"/>
      <c r="I66" s="29"/>
      <c r="J66" s="63"/>
      <c r="K66" s="63"/>
      <c r="L66" s="63"/>
      <c r="M66" s="63"/>
      <c r="N66" s="63"/>
    </row>
    <row r="67" spans="1:14" x14ac:dyDescent="0.3">
      <c r="A67" s="18">
        <f>Table15678910111230[[#This Row],[Full Name]]</f>
        <v>0</v>
      </c>
      <c r="B67" s="22" t="str">
        <f>IF(Table15678910111230[[#This Row],[Full Name]]="","",IF(IFERROR(IFERROR(VLOOKUP(Table15678910111230[[#This Row],[Full Name]],'Mens League'!B:B,1,FALSE),VLOOKUP(Table15678910111230[[#This Row],[Full Name]],'Women''s League'!B:B,1,FALSE)),"NEEDS ADDING")="NEEDS ADDING","NEEDS ADDING","OK"))</f>
        <v/>
      </c>
      <c r="C67" s="22" t="str">
        <f>IF(Table15678910111230[[#This Row],[Position]]="","",IF(Table15678910111230[[#This Row],[Rank]]=1,30,IF(Table15678910111230[[#This Row],[Rank]]=2,29,IF(Table15678910111230[[#This Row],[Rank]]=3,28,IF(Table15678910111230[[#This Row],[Rank]]=4,27,IF(Table15678910111230[[#This Row],[Rank]]=5,26,IF(Table15678910111230[[#This Row],[Rank]]=6,25,IF(Table15678910111230[[#This Row],[Rank]]=7,24,IF(Table15678910111230[[#This Row],[Rank]]=8,23,IF(Table15678910111230[[#This Row],[Rank]]=9,22,IF(Table15678910111230[[#This Row],[Rank]]=10,21,IF(Table15678910111230[[#This Row],[Rank]]=11,20,IF(Table15678910111230[[#This Row],[Rank]]=12,19,IF(Table15678910111230[[#This Row],[Rank]]=13,18,IF(Table15678910111230[[#This Row],[Rank]]=14,17,IF(Table15678910111230[[#This Row],[Rank]]=15,16,IF(Table15678910111230[[#This Row],[Rank]]=16,15,IF(Table15678910111230[[#This Row],[Rank]]=17,14,IF(Table15678910111230[[#This Row],[Rank]]=18,13,IF(Table15678910111230[[#This Row],[Rank]]=19,12,IF(Table15678910111230[[#This Row],[Rank]]=20,11,IF(Table15678910111230[[#This Row],[Rank]]=21,10,IF(Table15678910111230[[#This Row],[Rank]]=22,9,IF(Table15678910111230[[#This Row],[Rank]]=23,8,IF(Table15678910111230[[#This Row],[Rank]]=24,7,IF(Table15678910111230[[#This Row],[Rank]]=25,6,IF(Table15678910111230[[#This Row],[Rank]]=26,5,IF(Table15678910111230[[#This Row],[Rank]]=27,4,IF(Table15678910111230[[#This Row],[Rank]]=28,3,IF(Table15678910111230[[#This Row],[Rank]]=29,2,IF(Table15678910111230[[#This Row],[Rank]]=30,1,0)))))))))))))))))))))))))))))))</f>
        <v/>
      </c>
      <c r="D67" s="49" t="str">
        <f>IF(Table15678910111230[[#This Row],[Category]]="","",IF(Table15678910111230[[#This Row],[Category]]="M",COUNTIF($I$2:$I67,"M"),IF(Table15678910111230[[#This Row],[Category]]="F",COUNTIF($I$2:$I67,"F"),0)))</f>
        <v/>
      </c>
      <c r="E67" s="26"/>
      <c r="F67" s="27"/>
      <c r="G67" s="28"/>
      <c r="H67" s="28"/>
      <c r="I67" s="29"/>
      <c r="J67" s="63"/>
      <c r="K67" s="63"/>
      <c r="L67" s="63"/>
      <c r="M67" s="63"/>
      <c r="N67" s="63"/>
    </row>
  </sheetData>
  <conditionalFormatting sqref="B2:B67">
    <cfRule type="containsText" dxfId="27" priority="1" operator="containsText" text="OK">
      <formula>NOT(ISERROR(SEARCH("OK",B2)))</formula>
    </cfRule>
    <cfRule type="containsText" dxfId="26" priority="2" operator="containsText" text="NEEDS ADDING">
      <formula>NOT(ISERROR(SEARCH("NEEDS ADDING",B2)))</formula>
    </cfRule>
  </conditionalFormatting>
  <pageMargins left="0.7" right="0.7" top="0.75" bottom="0.75" header="0.3" footer="0.3"/>
  <pageSetup orientation="portrait" r:id="rId1"/>
  <tableParts count="1">
    <tablePart r:id="rId2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47BB53-C8E3-42EE-877A-01C843D959BF}">
  <sheetPr>
    <tabColor rgb="FF00B0F0"/>
  </sheetPr>
  <dimension ref="A1:N67"/>
  <sheetViews>
    <sheetView topLeftCell="B1" workbookViewId="0">
      <selection activeCell="E2" sqref="E2:N33"/>
    </sheetView>
  </sheetViews>
  <sheetFormatPr defaultRowHeight="14.4" x14ac:dyDescent="0.3"/>
  <cols>
    <col min="1" max="1" width="23.33203125" hidden="1" customWidth="1"/>
    <col min="2" max="2" width="23.33203125" customWidth="1"/>
    <col min="3" max="4" width="13.6640625" customWidth="1"/>
    <col min="5" max="5" width="16" bestFit="1" customWidth="1"/>
    <col min="6" max="6" width="12.109375" style="13" bestFit="1" customWidth="1"/>
    <col min="7" max="7" width="12" bestFit="1" customWidth="1"/>
    <col min="8" max="8" width="23.33203125" bestFit="1" customWidth="1"/>
    <col min="9" max="9" width="17.33203125" bestFit="1" customWidth="1"/>
  </cols>
  <sheetData>
    <row r="1" spans="1:14" ht="33.6" x14ac:dyDescent="0.3">
      <c r="A1" s="14" t="s">
        <v>17</v>
      </c>
      <c r="B1" s="14" t="s">
        <v>84</v>
      </c>
      <c r="C1" s="14" t="s">
        <v>22</v>
      </c>
      <c r="D1" s="14" t="s">
        <v>83</v>
      </c>
      <c r="E1" s="15" t="s">
        <v>18</v>
      </c>
      <c r="F1" s="16" t="s">
        <v>24</v>
      </c>
      <c r="G1" s="15" t="s">
        <v>23</v>
      </c>
      <c r="H1" s="15" t="s">
        <v>0</v>
      </c>
      <c r="I1" s="17" t="s">
        <v>25</v>
      </c>
      <c r="J1" s="64" t="s">
        <v>161</v>
      </c>
      <c r="K1" s="64" t="s">
        <v>162</v>
      </c>
      <c r="L1" s="64" t="s">
        <v>163</v>
      </c>
      <c r="M1" s="64" t="s">
        <v>164</v>
      </c>
      <c r="N1" s="64" t="s">
        <v>166</v>
      </c>
    </row>
    <row r="2" spans="1:14" x14ac:dyDescent="0.3">
      <c r="A2" s="18">
        <f>Table156789101112[[#This Row],[Full Name]]</f>
        <v>0</v>
      </c>
      <c r="B2" s="22" t="str">
        <f>IF(Table156789101112[[#This Row],[Full Name]]="","",IF(IFERROR(IFERROR(VLOOKUP(Table156789101112[[#This Row],[Full Name]],'Mens League'!B:B,1,FALSE),VLOOKUP(Table156789101112[[#This Row],[Full Name]],'Women''s League'!B:B,1,FALSE)),"NEEDS ADDING")="NEEDS ADDING","NEEDS ADDING","OK"))</f>
        <v/>
      </c>
      <c r="C2" s="18" t="str">
        <f>IF(Table156789101112[[#This Row],[Position]]="","",IF(Table156789101112[[#This Row],[Rank]]=1,30,IF(Table156789101112[[#This Row],[Rank]]=2,29,IF(Table156789101112[[#This Row],[Rank]]=3,28,IF(Table156789101112[[#This Row],[Rank]]=4,27,IF(Table156789101112[[#This Row],[Rank]]=5,26,IF(Table156789101112[[#This Row],[Rank]]=6,25,IF(Table156789101112[[#This Row],[Rank]]=7,24,IF(Table156789101112[[#This Row],[Rank]]=8,23,IF(Table156789101112[[#This Row],[Rank]]=9,22,IF(Table156789101112[[#This Row],[Rank]]=10,21,IF(Table156789101112[[#This Row],[Rank]]=11,20,IF(Table156789101112[[#This Row],[Rank]]=12,19,IF(Table156789101112[[#This Row],[Rank]]=13,18,IF(Table156789101112[[#This Row],[Rank]]=14,17,IF(Table156789101112[[#This Row],[Rank]]=15,16,IF(Table156789101112[[#This Row],[Rank]]=16,15,IF(Table156789101112[[#This Row],[Rank]]=17,14,IF(Table156789101112[[#This Row],[Rank]]=18,13,IF(Table156789101112[[#This Row],[Rank]]=19,12,IF(Table156789101112[[#This Row],[Rank]]=20,11,IF(Table156789101112[[#This Row],[Rank]]=21,10,IF(Table156789101112[[#This Row],[Rank]]=22,9,IF(Table156789101112[[#This Row],[Rank]]=23,8,IF(Table156789101112[[#This Row],[Rank]]=24,7,IF(Table156789101112[[#This Row],[Rank]]=25,6,IF(Table156789101112[[#This Row],[Rank]]=26,5,IF(Table156789101112[[#This Row],[Rank]]=27,4,IF(Table156789101112[[#This Row],[Rank]]=28,3,IF(Table156789101112[[#This Row],[Rank]]=29,2,IF(Table156789101112[[#This Row],[Rank]]=30,1,0)))))))))))))))))))))))))))))))</f>
        <v/>
      </c>
      <c r="D2" s="4" t="str">
        <f>IF(Table156789101112[[#This Row],[Category]]="","",IF(Table156789101112[[#This Row],[Category]]="M",COUNTIF($I$2:$I2,"M"),IF(Table156789101112[[#This Row],[Category]]="F",COUNTIF($I$2:$I2,"F"),0)))</f>
        <v/>
      </c>
      <c r="E2" s="26"/>
      <c r="F2" s="27"/>
      <c r="G2" s="28"/>
      <c r="H2" s="28"/>
      <c r="I2" s="29"/>
      <c r="J2" s="63"/>
      <c r="K2" s="63"/>
      <c r="L2" s="63"/>
      <c r="M2" s="63"/>
      <c r="N2" s="63"/>
    </row>
    <row r="3" spans="1:14" x14ac:dyDescent="0.3">
      <c r="A3" s="18">
        <f>Table156789101112[[#This Row],[Full Name]]</f>
        <v>0</v>
      </c>
      <c r="B3" s="20" t="str">
        <f>IF(Table156789101112[[#This Row],[Full Name]]="","",IF(IFERROR(IFERROR(VLOOKUP(Table156789101112[[#This Row],[Full Name]],'Mens League'!B:B,1,FALSE),VLOOKUP(Table156789101112[[#This Row],[Full Name]],'Women''s League'!B:B,1,FALSE)),"NEEDS ADDING")="NEEDS ADDING","NEEDS ADDING","OK"))</f>
        <v/>
      </c>
      <c r="C3" s="20" t="str">
        <f>IF(Table156789101112[[#This Row],[Position]]="","",IF(Table156789101112[[#This Row],[Rank]]=1,30,IF(Table156789101112[[#This Row],[Rank]]=2,29,IF(Table156789101112[[#This Row],[Rank]]=3,28,IF(Table156789101112[[#This Row],[Rank]]=4,27,IF(Table156789101112[[#This Row],[Rank]]=5,26,IF(Table156789101112[[#This Row],[Rank]]=6,25,IF(Table156789101112[[#This Row],[Rank]]=7,24,IF(Table156789101112[[#This Row],[Rank]]=8,23,IF(Table156789101112[[#This Row],[Rank]]=9,22,IF(Table156789101112[[#This Row],[Rank]]=10,21,IF(Table156789101112[[#This Row],[Rank]]=11,20,IF(Table156789101112[[#This Row],[Rank]]=12,19,IF(Table156789101112[[#This Row],[Rank]]=13,18,IF(Table156789101112[[#This Row],[Rank]]=14,17,IF(Table156789101112[[#This Row],[Rank]]=15,16,IF(Table156789101112[[#This Row],[Rank]]=16,15,IF(Table156789101112[[#This Row],[Rank]]=17,14,IF(Table156789101112[[#This Row],[Rank]]=18,13,IF(Table156789101112[[#This Row],[Rank]]=19,12,IF(Table156789101112[[#This Row],[Rank]]=20,11,IF(Table156789101112[[#This Row],[Rank]]=21,10,IF(Table156789101112[[#This Row],[Rank]]=22,9,IF(Table156789101112[[#This Row],[Rank]]=23,8,IF(Table156789101112[[#This Row],[Rank]]=24,7,IF(Table156789101112[[#This Row],[Rank]]=25,6,IF(Table156789101112[[#This Row],[Rank]]=26,5,IF(Table156789101112[[#This Row],[Rank]]=27,4,IF(Table156789101112[[#This Row],[Rank]]=28,3,IF(Table156789101112[[#This Row],[Rank]]=29,2,IF(Table156789101112[[#This Row],[Rank]]=30,1,0)))))))))))))))))))))))))))))))</f>
        <v/>
      </c>
      <c r="D3" s="4" t="str">
        <f>IF(Table156789101112[[#This Row],[Category]]="","",IF(Table156789101112[[#This Row],[Category]]="M",COUNTIF($I$2:$I3,"M"),IF(Table156789101112[[#This Row],[Category]]="F",COUNTIF($I$2:$I3,"F"),0)))</f>
        <v/>
      </c>
      <c r="E3" s="26"/>
      <c r="F3" s="27"/>
      <c r="G3" s="28"/>
      <c r="H3" s="28"/>
      <c r="I3" s="29"/>
      <c r="J3" s="63"/>
      <c r="K3" s="63"/>
      <c r="L3" s="63"/>
      <c r="M3" s="63"/>
      <c r="N3" s="63"/>
    </row>
    <row r="4" spans="1:14" x14ac:dyDescent="0.3">
      <c r="A4" s="18">
        <f>Table156789101112[[#This Row],[Full Name]]</f>
        <v>0</v>
      </c>
      <c r="B4" s="20" t="str">
        <f>IF(Table156789101112[[#This Row],[Full Name]]="","",IF(IFERROR(IFERROR(VLOOKUP(Table156789101112[[#This Row],[Full Name]],'Mens League'!B:B,1,FALSE),VLOOKUP(Table156789101112[[#This Row],[Full Name]],'Women''s League'!B:B,1,FALSE)),"NEEDS ADDING")="NEEDS ADDING","NEEDS ADDING","OK"))</f>
        <v/>
      </c>
      <c r="C4" s="20" t="str">
        <f>IF(Table156789101112[[#This Row],[Position]]="","",IF(Table156789101112[[#This Row],[Rank]]=1,30,IF(Table156789101112[[#This Row],[Rank]]=2,29,IF(Table156789101112[[#This Row],[Rank]]=3,28,IF(Table156789101112[[#This Row],[Rank]]=4,27,IF(Table156789101112[[#This Row],[Rank]]=5,26,IF(Table156789101112[[#This Row],[Rank]]=6,25,IF(Table156789101112[[#This Row],[Rank]]=7,24,IF(Table156789101112[[#This Row],[Rank]]=8,23,IF(Table156789101112[[#This Row],[Rank]]=9,22,IF(Table156789101112[[#This Row],[Rank]]=10,21,IF(Table156789101112[[#This Row],[Rank]]=11,20,IF(Table156789101112[[#This Row],[Rank]]=12,19,IF(Table156789101112[[#This Row],[Rank]]=13,18,IF(Table156789101112[[#This Row],[Rank]]=14,17,IF(Table156789101112[[#This Row],[Rank]]=15,16,IF(Table156789101112[[#This Row],[Rank]]=16,15,IF(Table156789101112[[#This Row],[Rank]]=17,14,IF(Table156789101112[[#This Row],[Rank]]=18,13,IF(Table156789101112[[#This Row],[Rank]]=19,12,IF(Table156789101112[[#This Row],[Rank]]=20,11,IF(Table156789101112[[#This Row],[Rank]]=21,10,IF(Table156789101112[[#This Row],[Rank]]=22,9,IF(Table156789101112[[#This Row],[Rank]]=23,8,IF(Table156789101112[[#This Row],[Rank]]=24,7,IF(Table156789101112[[#This Row],[Rank]]=25,6,IF(Table156789101112[[#This Row],[Rank]]=26,5,IF(Table156789101112[[#This Row],[Rank]]=27,4,IF(Table156789101112[[#This Row],[Rank]]=28,3,IF(Table156789101112[[#This Row],[Rank]]=29,2,IF(Table156789101112[[#This Row],[Rank]]=30,1,0)))))))))))))))))))))))))))))))</f>
        <v/>
      </c>
      <c r="D4" s="4" t="str">
        <f>IF(Table156789101112[[#This Row],[Category]]="","",IF(Table156789101112[[#This Row],[Category]]="M",COUNTIF($I$2:$I4,"M"),IF(Table156789101112[[#This Row],[Category]]="F",COUNTIF($I$2:$I4,"F"),0)))</f>
        <v/>
      </c>
      <c r="E4" s="26"/>
      <c r="F4" s="27"/>
      <c r="G4" s="28"/>
      <c r="H4" s="28"/>
      <c r="I4" s="29"/>
      <c r="J4" s="63"/>
      <c r="K4" s="63"/>
      <c r="L4" s="63"/>
      <c r="M4" s="63"/>
      <c r="N4" s="63"/>
    </row>
    <row r="5" spans="1:14" x14ac:dyDescent="0.3">
      <c r="A5" s="18">
        <f>Table156789101112[[#This Row],[Full Name]]</f>
        <v>0</v>
      </c>
      <c r="B5" s="20" t="str">
        <f>IF(Table156789101112[[#This Row],[Full Name]]="","",IF(IFERROR(IFERROR(VLOOKUP(Table156789101112[[#This Row],[Full Name]],'Mens League'!B:B,1,FALSE),VLOOKUP(Table156789101112[[#This Row],[Full Name]],'Women''s League'!B:B,1,FALSE)),"NEEDS ADDING")="NEEDS ADDING","NEEDS ADDING","OK"))</f>
        <v/>
      </c>
      <c r="C5" s="20" t="str">
        <f>IF(Table156789101112[[#This Row],[Position]]="","",IF(Table156789101112[[#This Row],[Rank]]=1,30,IF(Table156789101112[[#This Row],[Rank]]=2,29,IF(Table156789101112[[#This Row],[Rank]]=3,28,IF(Table156789101112[[#This Row],[Rank]]=4,27,IF(Table156789101112[[#This Row],[Rank]]=5,26,IF(Table156789101112[[#This Row],[Rank]]=6,25,IF(Table156789101112[[#This Row],[Rank]]=7,24,IF(Table156789101112[[#This Row],[Rank]]=8,23,IF(Table156789101112[[#This Row],[Rank]]=9,22,IF(Table156789101112[[#This Row],[Rank]]=10,21,IF(Table156789101112[[#This Row],[Rank]]=11,20,IF(Table156789101112[[#This Row],[Rank]]=12,19,IF(Table156789101112[[#This Row],[Rank]]=13,18,IF(Table156789101112[[#This Row],[Rank]]=14,17,IF(Table156789101112[[#This Row],[Rank]]=15,16,IF(Table156789101112[[#This Row],[Rank]]=16,15,IF(Table156789101112[[#This Row],[Rank]]=17,14,IF(Table156789101112[[#This Row],[Rank]]=18,13,IF(Table156789101112[[#This Row],[Rank]]=19,12,IF(Table156789101112[[#This Row],[Rank]]=20,11,IF(Table156789101112[[#This Row],[Rank]]=21,10,IF(Table156789101112[[#This Row],[Rank]]=22,9,IF(Table156789101112[[#This Row],[Rank]]=23,8,IF(Table156789101112[[#This Row],[Rank]]=24,7,IF(Table156789101112[[#This Row],[Rank]]=25,6,IF(Table156789101112[[#This Row],[Rank]]=26,5,IF(Table156789101112[[#This Row],[Rank]]=27,4,IF(Table156789101112[[#This Row],[Rank]]=28,3,IF(Table156789101112[[#This Row],[Rank]]=29,2,IF(Table156789101112[[#This Row],[Rank]]=30,1,0)))))))))))))))))))))))))))))))</f>
        <v/>
      </c>
      <c r="D5" s="4" t="str">
        <f>IF(Table156789101112[[#This Row],[Category]]="","",IF(Table156789101112[[#This Row],[Category]]="M",COUNTIF($I$2:$I5,"M"),IF(Table156789101112[[#This Row],[Category]]="F",COUNTIF($I$2:$I5,"F"),0)))</f>
        <v/>
      </c>
      <c r="E5" s="26"/>
      <c r="F5" s="27"/>
      <c r="G5" s="28"/>
      <c r="H5" s="28"/>
      <c r="I5" s="29"/>
      <c r="J5" s="63"/>
      <c r="K5" s="63"/>
      <c r="L5" s="63"/>
      <c r="M5" s="63"/>
      <c r="N5" s="63"/>
    </row>
    <row r="6" spans="1:14" x14ac:dyDescent="0.3">
      <c r="A6" s="18">
        <f>Table156789101112[[#This Row],[Full Name]]</f>
        <v>0</v>
      </c>
      <c r="B6" s="20" t="str">
        <f>IF(Table156789101112[[#This Row],[Full Name]]="","",IF(IFERROR(IFERROR(VLOOKUP(Table156789101112[[#This Row],[Full Name]],'Mens League'!B:B,1,FALSE),VLOOKUP(Table156789101112[[#This Row],[Full Name]],'Women''s League'!B:B,1,FALSE)),"NEEDS ADDING")="NEEDS ADDING","NEEDS ADDING","OK"))</f>
        <v/>
      </c>
      <c r="C6" s="20" t="str">
        <f>IF(Table156789101112[[#This Row],[Position]]="","",IF(Table156789101112[[#This Row],[Rank]]=1,30,IF(Table156789101112[[#This Row],[Rank]]=2,29,IF(Table156789101112[[#This Row],[Rank]]=3,28,IF(Table156789101112[[#This Row],[Rank]]=4,27,IF(Table156789101112[[#This Row],[Rank]]=5,26,IF(Table156789101112[[#This Row],[Rank]]=6,25,IF(Table156789101112[[#This Row],[Rank]]=7,24,IF(Table156789101112[[#This Row],[Rank]]=8,23,IF(Table156789101112[[#This Row],[Rank]]=9,22,IF(Table156789101112[[#This Row],[Rank]]=10,21,IF(Table156789101112[[#This Row],[Rank]]=11,20,IF(Table156789101112[[#This Row],[Rank]]=12,19,IF(Table156789101112[[#This Row],[Rank]]=13,18,IF(Table156789101112[[#This Row],[Rank]]=14,17,IF(Table156789101112[[#This Row],[Rank]]=15,16,IF(Table156789101112[[#This Row],[Rank]]=16,15,IF(Table156789101112[[#This Row],[Rank]]=17,14,IF(Table156789101112[[#This Row],[Rank]]=18,13,IF(Table156789101112[[#This Row],[Rank]]=19,12,IF(Table156789101112[[#This Row],[Rank]]=20,11,IF(Table156789101112[[#This Row],[Rank]]=21,10,IF(Table156789101112[[#This Row],[Rank]]=22,9,IF(Table156789101112[[#This Row],[Rank]]=23,8,IF(Table156789101112[[#This Row],[Rank]]=24,7,IF(Table156789101112[[#This Row],[Rank]]=25,6,IF(Table156789101112[[#This Row],[Rank]]=26,5,IF(Table156789101112[[#This Row],[Rank]]=27,4,IF(Table156789101112[[#This Row],[Rank]]=28,3,IF(Table156789101112[[#This Row],[Rank]]=29,2,IF(Table156789101112[[#This Row],[Rank]]=30,1,0)))))))))))))))))))))))))))))))</f>
        <v/>
      </c>
      <c r="D6" s="4" t="str">
        <f>IF(Table156789101112[[#This Row],[Category]]="","",IF(Table156789101112[[#This Row],[Category]]="M",COUNTIF($I$2:$I6,"M"),IF(Table156789101112[[#This Row],[Category]]="F",COUNTIF($I$2:$I6,"F"),0)))</f>
        <v/>
      </c>
      <c r="E6" s="26"/>
      <c r="F6" s="27"/>
      <c r="G6" s="28"/>
      <c r="H6" s="28"/>
      <c r="I6" s="29"/>
      <c r="J6" s="63"/>
      <c r="K6" s="63"/>
      <c r="L6" s="63"/>
      <c r="M6" s="63"/>
      <c r="N6" s="63"/>
    </row>
    <row r="7" spans="1:14" x14ac:dyDescent="0.3">
      <c r="A7" s="18">
        <f>Table156789101112[[#This Row],[Full Name]]</f>
        <v>0</v>
      </c>
      <c r="B7" s="20" t="str">
        <f>IF(Table156789101112[[#This Row],[Full Name]]="","",IF(IFERROR(IFERROR(VLOOKUP(Table156789101112[[#This Row],[Full Name]],'Mens League'!B:B,1,FALSE),VLOOKUP(Table156789101112[[#This Row],[Full Name]],'Women''s League'!B:B,1,FALSE)),"NEEDS ADDING")="NEEDS ADDING","NEEDS ADDING","OK"))</f>
        <v/>
      </c>
      <c r="C7" s="20" t="str">
        <f>IF(Table156789101112[[#This Row],[Position]]="","",IF(Table156789101112[[#This Row],[Rank]]=1,30,IF(Table156789101112[[#This Row],[Rank]]=2,29,IF(Table156789101112[[#This Row],[Rank]]=3,28,IF(Table156789101112[[#This Row],[Rank]]=4,27,IF(Table156789101112[[#This Row],[Rank]]=5,26,IF(Table156789101112[[#This Row],[Rank]]=6,25,IF(Table156789101112[[#This Row],[Rank]]=7,24,IF(Table156789101112[[#This Row],[Rank]]=8,23,IF(Table156789101112[[#This Row],[Rank]]=9,22,IF(Table156789101112[[#This Row],[Rank]]=10,21,IF(Table156789101112[[#This Row],[Rank]]=11,20,IF(Table156789101112[[#This Row],[Rank]]=12,19,IF(Table156789101112[[#This Row],[Rank]]=13,18,IF(Table156789101112[[#This Row],[Rank]]=14,17,IF(Table156789101112[[#This Row],[Rank]]=15,16,IF(Table156789101112[[#This Row],[Rank]]=16,15,IF(Table156789101112[[#This Row],[Rank]]=17,14,IF(Table156789101112[[#This Row],[Rank]]=18,13,IF(Table156789101112[[#This Row],[Rank]]=19,12,IF(Table156789101112[[#This Row],[Rank]]=20,11,IF(Table156789101112[[#This Row],[Rank]]=21,10,IF(Table156789101112[[#This Row],[Rank]]=22,9,IF(Table156789101112[[#This Row],[Rank]]=23,8,IF(Table156789101112[[#This Row],[Rank]]=24,7,IF(Table156789101112[[#This Row],[Rank]]=25,6,IF(Table156789101112[[#This Row],[Rank]]=26,5,IF(Table156789101112[[#This Row],[Rank]]=27,4,IF(Table156789101112[[#This Row],[Rank]]=28,3,IF(Table156789101112[[#This Row],[Rank]]=29,2,IF(Table156789101112[[#This Row],[Rank]]=30,1,0)))))))))))))))))))))))))))))))</f>
        <v/>
      </c>
      <c r="D7" s="4" t="str">
        <f>IF(Table156789101112[[#This Row],[Category]]="","",IF(Table156789101112[[#This Row],[Category]]="M",COUNTIF($I$2:$I7,"M"),IF(Table156789101112[[#This Row],[Category]]="F",COUNTIF($I$2:$I7,"F"),0)))</f>
        <v/>
      </c>
      <c r="E7" s="26"/>
      <c r="F7" s="27"/>
      <c r="G7" s="28"/>
      <c r="H7" s="28"/>
      <c r="I7" s="29"/>
      <c r="J7" s="63"/>
      <c r="K7" s="63"/>
      <c r="L7" s="63"/>
      <c r="M7" s="63"/>
      <c r="N7" s="63"/>
    </row>
    <row r="8" spans="1:14" x14ac:dyDescent="0.3">
      <c r="A8" s="18">
        <f>Table156789101112[[#This Row],[Full Name]]</f>
        <v>0</v>
      </c>
      <c r="B8" s="20" t="str">
        <f>IF(Table156789101112[[#This Row],[Full Name]]="","",IF(IFERROR(IFERROR(VLOOKUP(Table156789101112[[#This Row],[Full Name]],'Mens League'!B:B,1,FALSE),VLOOKUP(Table156789101112[[#This Row],[Full Name]],'Women''s League'!B:B,1,FALSE)),"NEEDS ADDING")="NEEDS ADDING","NEEDS ADDING","OK"))</f>
        <v/>
      </c>
      <c r="C8" s="20" t="str">
        <f>IF(Table156789101112[[#This Row],[Position]]="","",IF(Table156789101112[[#This Row],[Rank]]=1,30,IF(Table156789101112[[#This Row],[Rank]]=2,29,IF(Table156789101112[[#This Row],[Rank]]=3,28,IF(Table156789101112[[#This Row],[Rank]]=4,27,IF(Table156789101112[[#This Row],[Rank]]=5,26,IF(Table156789101112[[#This Row],[Rank]]=6,25,IF(Table156789101112[[#This Row],[Rank]]=7,24,IF(Table156789101112[[#This Row],[Rank]]=8,23,IF(Table156789101112[[#This Row],[Rank]]=9,22,IF(Table156789101112[[#This Row],[Rank]]=10,21,IF(Table156789101112[[#This Row],[Rank]]=11,20,IF(Table156789101112[[#This Row],[Rank]]=12,19,IF(Table156789101112[[#This Row],[Rank]]=13,18,IF(Table156789101112[[#This Row],[Rank]]=14,17,IF(Table156789101112[[#This Row],[Rank]]=15,16,IF(Table156789101112[[#This Row],[Rank]]=16,15,IF(Table156789101112[[#This Row],[Rank]]=17,14,IF(Table156789101112[[#This Row],[Rank]]=18,13,IF(Table156789101112[[#This Row],[Rank]]=19,12,IF(Table156789101112[[#This Row],[Rank]]=20,11,IF(Table156789101112[[#This Row],[Rank]]=21,10,IF(Table156789101112[[#This Row],[Rank]]=22,9,IF(Table156789101112[[#This Row],[Rank]]=23,8,IF(Table156789101112[[#This Row],[Rank]]=24,7,IF(Table156789101112[[#This Row],[Rank]]=25,6,IF(Table156789101112[[#This Row],[Rank]]=26,5,IF(Table156789101112[[#This Row],[Rank]]=27,4,IF(Table156789101112[[#This Row],[Rank]]=28,3,IF(Table156789101112[[#This Row],[Rank]]=29,2,IF(Table156789101112[[#This Row],[Rank]]=30,1,0)))))))))))))))))))))))))))))))</f>
        <v/>
      </c>
      <c r="D8" s="4" t="str">
        <f>IF(Table156789101112[[#This Row],[Category]]="","",IF(Table156789101112[[#This Row],[Category]]="M",COUNTIF($I$2:$I8,"M"),IF(Table156789101112[[#This Row],[Category]]="F",COUNTIF($I$2:$I8,"F"),0)))</f>
        <v/>
      </c>
      <c r="E8" s="26"/>
      <c r="F8" s="27"/>
      <c r="G8" s="28"/>
      <c r="H8" s="28"/>
      <c r="I8" s="29"/>
      <c r="J8" s="63"/>
      <c r="K8" s="63"/>
      <c r="L8" s="63"/>
      <c r="M8" s="63"/>
      <c r="N8" s="63"/>
    </row>
    <row r="9" spans="1:14" x14ac:dyDescent="0.3">
      <c r="A9" s="18">
        <f>Table156789101112[[#This Row],[Full Name]]</f>
        <v>0</v>
      </c>
      <c r="B9" s="20" t="str">
        <f>IF(Table156789101112[[#This Row],[Full Name]]="","",IF(IFERROR(IFERROR(VLOOKUP(Table156789101112[[#This Row],[Full Name]],'Mens League'!B:B,1,FALSE),VLOOKUP(Table156789101112[[#This Row],[Full Name]],'Women''s League'!B:B,1,FALSE)),"NEEDS ADDING")="NEEDS ADDING","NEEDS ADDING","OK"))</f>
        <v/>
      </c>
      <c r="C9" s="20" t="str">
        <f>IF(Table156789101112[[#This Row],[Position]]="","",IF(Table156789101112[[#This Row],[Rank]]=1,30,IF(Table156789101112[[#This Row],[Rank]]=2,29,IF(Table156789101112[[#This Row],[Rank]]=3,28,IF(Table156789101112[[#This Row],[Rank]]=4,27,IF(Table156789101112[[#This Row],[Rank]]=5,26,IF(Table156789101112[[#This Row],[Rank]]=6,25,IF(Table156789101112[[#This Row],[Rank]]=7,24,IF(Table156789101112[[#This Row],[Rank]]=8,23,IF(Table156789101112[[#This Row],[Rank]]=9,22,IF(Table156789101112[[#This Row],[Rank]]=10,21,IF(Table156789101112[[#This Row],[Rank]]=11,20,IF(Table156789101112[[#This Row],[Rank]]=12,19,IF(Table156789101112[[#This Row],[Rank]]=13,18,IF(Table156789101112[[#This Row],[Rank]]=14,17,IF(Table156789101112[[#This Row],[Rank]]=15,16,IF(Table156789101112[[#This Row],[Rank]]=16,15,IF(Table156789101112[[#This Row],[Rank]]=17,14,IF(Table156789101112[[#This Row],[Rank]]=18,13,IF(Table156789101112[[#This Row],[Rank]]=19,12,IF(Table156789101112[[#This Row],[Rank]]=20,11,IF(Table156789101112[[#This Row],[Rank]]=21,10,IF(Table156789101112[[#This Row],[Rank]]=22,9,IF(Table156789101112[[#This Row],[Rank]]=23,8,IF(Table156789101112[[#This Row],[Rank]]=24,7,IF(Table156789101112[[#This Row],[Rank]]=25,6,IF(Table156789101112[[#This Row],[Rank]]=26,5,IF(Table156789101112[[#This Row],[Rank]]=27,4,IF(Table156789101112[[#This Row],[Rank]]=28,3,IF(Table156789101112[[#This Row],[Rank]]=29,2,IF(Table156789101112[[#This Row],[Rank]]=30,1,0)))))))))))))))))))))))))))))))</f>
        <v/>
      </c>
      <c r="D9" s="4" t="str">
        <f>IF(Table156789101112[[#This Row],[Category]]="","",IF(Table156789101112[[#This Row],[Category]]="M",COUNTIF($I$2:$I9,"M"),IF(Table156789101112[[#This Row],[Category]]="F",COUNTIF($I$2:$I9,"F"),0)))</f>
        <v/>
      </c>
      <c r="E9" s="26"/>
      <c r="F9" s="27"/>
      <c r="G9" s="28"/>
      <c r="H9" s="28"/>
      <c r="I9" s="29"/>
      <c r="J9" s="63"/>
      <c r="K9" s="63"/>
      <c r="L9" s="63"/>
      <c r="M9" s="63"/>
      <c r="N9" s="63"/>
    </row>
    <row r="10" spans="1:14" x14ac:dyDescent="0.3">
      <c r="A10" s="18">
        <f>Table156789101112[[#This Row],[Full Name]]</f>
        <v>0</v>
      </c>
      <c r="B10" s="20" t="str">
        <f>IF(Table156789101112[[#This Row],[Full Name]]="","",IF(IFERROR(IFERROR(VLOOKUP(Table156789101112[[#This Row],[Full Name]],'Mens League'!B:B,1,FALSE),VLOOKUP(Table156789101112[[#This Row],[Full Name]],'Women''s League'!B:B,1,FALSE)),"NEEDS ADDING")="NEEDS ADDING","NEEDS ADDING","OK"))</f>
        <v/>
      </c>
      <c r="C10" s="20" t="str">
        <f>IF(Table156789101112[[#This Row],[Position]]="","",IF(Table156789101112[[#This Row],[Rank]]=1,30,IF(Table156789101112[[#This Row],[Rank]]=2,29,IF(Table156789101112[[#This Row],[Rank]]=3,28,IF(Table156789101112[[#This Row],[Rank]]=4,27,IF(Table156789101112[[#This Row],[Rank]]=5,26,IF(Table156789101112[[#This Row],[Rank]]=6,25,IF(Table156789101112[[#This Row],[Rank]]=7,24,IF(Table156789101112[[#This Row],[Rank]]=8,23,IF(Table156789101112[[#This Row],[Rank]]=9,22,IF(Table156789101112[[#This Row],[Rank]]=10,21,IF(Table156789101112[[#This Row],[Rank]]=11,20,IF(Table156789101112[[#This Row],[Rank]]=12,19,IF(Table156789101112[[#This Row],[Rank]]=13,18,IF(Table156789101112[[#This Row],[Rank]]=14,17,IF(Table156789101112[[#This Row],[Rank]]=15,16,IF(Table156789101112[[#This Row],[Rank]]=16,15,IF(Table156789101112[[#This Row],[Rank]]=17,14,IF(Table156789101112[[#This Row],[Rank]]=18,13,IF(Table156789101112[[#This Row],[Rank]]=19,12,IF(Table156789101112[[#This Row],[Rank]]=20,11,IF(Table156789101112[[#This Row],[Rank]]=21,10,IF(Table156789101112[[#This Row],[Rank]]=22,9,IF(Table156789101112[[#This Row],[Rank]]=23,8,IF(Table156789101112[[#This Row],[Rank]]=24,7,IF(Table156789101112[[#This Row],[Rank]]=25,6,IF(Table156789101112[[#This Row],[Rank]]=26,5,IF(Table156789101112[[#This Row],[Rank]]=27,4,IF(Table156789101112[[#This Row],[Rank]]=28,3,IF(Table156789101112[[#This Row],[Rank]]=29,2,IF(Table156789101112[[#This Row],[Rank]]=30,1,0)))))))))))))))))))))))))))))))</f>
        <v/>
      </c>
      <c r="D10" s="4" t="str">
        <f>IF(Table156789101112[[#This Row],[Category]]="","",IF(Table156789101112[[#This Row],[Category]]="M",COUNTIF($I$2:$I10,"M"),IF(Table156789101112[[#This Row],[Category]]="F",COUNTIF($I$2:$I10,"F"),0)))</f>
        <v/>
      </c>
      <c r="E10" s="26"/>
      <c r="F10" s="27"/>
      <c r="G10" s="28"/>
      <c r="H10" s="28"/>
      <c r="I10" s="29"/>
      <c r="J10" s="63"/>
      <c r="K10" s="63"/>
      <c r="L10" s="63"/>
      <c r="M10" s="63"/>
      <c r="N10" s="63"/>
    </row>
    <row r="11" spans="1:14" x14ac:dyDescent="0.3">
      <c r="A11" s="18">
        <f>Table156789101112[[#This Row],[Full Name]]</f>
        <v>0</v>
      </c>
      <c r="B11" s="20" t="str">
        <f>IF(Table156789101112[[#This Row],[Full Name]]="","",IF(IFERROR(IFERROR(VLOOKUP(Table156789101112[[#This Row],[Full Name]],'Mens League'!B:B,1,FALSE),VLOOKUP(Table156789101112[[#This Row],[Full Name]],'Women''s League'!B:B,1,FALSE)),"NEEDS ADDING")="NEEDS ADDING","NEEDS ADDING","OK"))</f>
        <v/>
      </c>
      <c r="C11" s="20" t="str">
        <f>IF(Table156789101112[[#This Row],[Position]]="","",IF(Table156789101112[[#This Row],[Rank]]=1,30,IF(Table156789101112[[#This Row],[Rank]]=2,29,IF(Table156789101112[[#This Row],[Rank]]=3,28,IF(Table156789101112[[#This Row],[Rank]]=4,27,IF(Table156789101112[[#This Row],[Rank]]=5,26,IF(Table156789101112[[#This Row],[Rank]]=6,25,IF(Table156789101112[[#This Row],[Rank]]=7,24,IF(Table156789101112[[#This Row],[Rank]]=8,23,IF(Table156789101112[[#This Row],[Rank]]=9,22,IF(Table156789101112[[#This Row],[Rank]]=10,21,IF(Table156789101112[[#This Row],[Rank]]=11,20,IF(Table156789101112[[#This Row],[Rank]]=12,19,IF(Table156789101112[[#This Row],[Rank]]=13,18,IF(Table156789101112[[#This Row],[Rank]]=14,17,IF(Table156789101112[[#This Row],[Rank]]=15,16,IF(Table156789101112[[#This Row],[Rank]]=16,15,IF(Table156789101112[[#This Row],[Rank]]=17,14,IF(Table156789101112[[#This Row],[Rank]]=18,13,IF(Table156789101112[[#This Row],[Rank]]=19,12,IF(Table156789101112[[#This Row],[Rank]]=20,11,IF(Table156789101112[[#This Row],[Rank]]=21,10,IF(Table156789101112[[#This Row],[Rank]]=22,9,IF(Table156789101112[[#This Row],[Rank]]=23,8,IF(Table156789101112[[#This Row],[Rank]]=24,7,IF(Table156789101112[[#This Row],[Rank]]=25,6,IF(Table156789101112[[#This Row],[Rank]]=26,5,IF(Table156789101112[[#This Row],[Rank]]=27,4,IF(Table156789101112[[#This Row],[Rank]]=28,3,IF(Table156789101112[[#This Row],[Rank]]=29,2,IF(Table156789101112[[#This Row],[Rank]]=30,1,0)))))))))))))))))))))))))))))))</f>
        <v/>
      </c>
      <c r="D11" s="4" t="str">
        <f>IF(Table156789101112[[#This Row],[Category]]="","",IF(Table156789101112[[#This Row],[Category]]="M",COUNTIF($I$2:$I11,"M"),IF(Table156789101112[[#This Row],[Category]]="F",COUNTIF($I$2:$I11,"F"),0)))</f>
        <v/>
      </c>
      <c r="E11" s="26"/>
      <c r="F11" s="27"/>
      <c r="G11" s="28"/>
      <c r="H11" s="28"/>
      <c r="I11" s="29"/>
      <c r="J11" s="63"/>
      <c r="K11" s="63"/>
      <c r="L11" s="63"/>
      <c r="M11" s="63"/>
      <c r="N11" s="63"/>
    </row>
    <row r="12" spans="1:14" x14ac:dyDescent="0.3">
      <c r="A12" s="18">
        <f>Table156789101112[[#This Row],[Full Name]]</f>
        <v>0</v>
      </c>
      <c r="B12" s="20" t="str">
        <f>IF(Table156789101112[[#This Row],[Full Name]]="","",IF(IFERROR(IFERROR(VLOOKUP(Table156789101112[[#This Row],[Full Name]],'Mens League'!B:B,1,FALSE),VLOOKUP(Table156789101112[[#This Row],[Full Name]],'Women''s League'!B:B,1,FALSE)),"NEEDS ADDING")="NEEDS ADDING","NEEDS ADDING","OK"))</f>
        <v/>
      </c>
      <c r="C12" s="20" t="str">
        <f>IF(Table156789101112[[#This Row],[Position]]="","",IF(Table156789101112[[#This Row],[Rank]]=1,30,IF(Table156789101112[[#This Row],[Rank]]=2,29,IF(Table156789101112[[#This Row],[Rank]]=3,28,IF(Table156789101112[[#This Row],[Rank]]=4,27,IF(Table156789101112[[#This Row],[Rank]]=5,26,IF(Table156789101112[[#This Row],[Rank]]=6,25,IF(Table156789101112[[#This Row],[Rank]]=7,24,IF(Table156789101112[[#This Row],[Rank]]=8,23,IF(Table156789101112[[#This Row],[Rank]]=9,22,IF(Table156789101112[[#This Row],[Rank]]=10,21,IF(Table156789101112[[#This Row],[Rank]]=11,20,IF(Table156789101112[[#This Row],[Rank]]=12,19,IF(Table156789101112[[#This Row],[Rank]]=13,18,IF(Table156789101112[[#This Row],[Rank]]=14,17,IF(Table156789101112[[#This Row],[Rank]]=15,16,IF(Table156789101112[[#This Row],[Rank]]=16,15,IF(Table156789101112[[#This Row],[Rank]]=17,14,IF(Table156789101112[[#This Row],[Rank]]=18,13,IF(Table156789101112[[#This Row],[Rank]]=19,12,IF(Table156789101112[[#This Row],[Rank]]=20,11,IF(Table156789101112[[#This Row],[Rank]]=21,10,IF(Table156789101112[[#This Row],[Rank]]=22,9,IF(Table156789101112[[#This Row],[Rank]]=23,8,IF(Table156789101112[[#This Row],[Rank]]=24,7,IF(Table156789101112[[#This Row],[Rank]]=25,6,IF(Table156789101112[[#This Row],[Rank]]=26,5,IF(Table156789101112[[#This Row],[Rank]]=27,4,IF(Table156789101112[[#This Row],[Rank]]=28,3,IF(Table156789101112[[#This Row],[Rank]]=29,2,IF(Table156789101112[[#This Row],[Rank]]=30,1,0)))))))))))))))))))))))))))))))</f>
        <v/>
      </c>
      <c r="D12" s="4" t="str">
        <f>IF(Table156789101112[[#This Row],[Category]]="","",IF(Table156789101112[[#This Row],[Category]]="M",COUNTIF($I$2:$I12,"M"),IF(Table156789101112[[#This Row],[Category]]="F",COUNTIF($I$2:$I12,"F"),0)))</f>
        <v/>
      </c>
      <c r="E12" s="26"/>
      <c r="F12" s="27"/>
      <c r="G12" s="28"/>
      <c r="H12" s="28"/>
      <c r="I12" s="29"/>
      <c r="J12" s="63"/>
      <c r="K12" s="63"/>
      <c r="L12" s="63"/>
      <c r="M12" s="63"/>
      <c r="N12" s="63"/>
    </row>
    <row r="13" spans="1:14" x14ac:dyDescent="0.3">
      <c r="A13" s="18">
        <f>Table156789101112[[#This Row],[Full Name]]</f>
        <v>0</v>
      </c>
      <c r="B13" s="20" t="str">
        <f>IF(Table156789101112[[#This Row],[Full Name]]="","",IF(IFERROR(IFERROR(VLOOKUP(Table156789101112[[#This Row],[Full Name]],'Mens League'!B:B,1,FALSE),VLOOKUP(Table156789101112[[#This Row],[Full Name]],'Women''s League'!B:B,1,FALSE)),"NEEDS ADDING")="NEEDS ADDING","NEEDS ADDING","OK"))</f>
        <v/>
      </c>
      <c r="C13" s="20" t="str">
        <f>IF(Table156789101112[[#This Row],[Position]]="","",IF(Table156789101112[[#This Row],[Rank]]=1,30,IF(Table156789101112[[#This Row],[Rank]]=2,29,IF(Table156789101112[[#This Row],[Rank]]=3,28,IF(Table156789101112[[#This Row],[Rank]]=4,27,IF(Table156789101112[[#This Row],[Rank]]=5,26,IF(Table156789101112[[#This Row],[Rank]]=6,25,IF(Table156789101112[[#This Row],[Rank]]=7,24,IF(Table156789101112[[#This Row],[Rank]]=8,23,IF(Table156789101112[[#This Row],[Rank]]=9,22,IF(Table156789101112[[#This Row],[Rank]]=10,21,IF(Table156789101112[[#This Row],[Rank]]=11,20,IF(Table156789101112[[#This Row],[Rank]]=12,19,IF(Table156789101112[[#This Row],[Rank]]=13,18,IF(Table156789101112[[#This Row],[Rank]]=14,17,IF(Table156789101112[[#This Row],[Rank]]=15,16,IF(Table156789101112[[#This Row],[Rank]]=16,15,IF(Table156789101112[[#This Row],[Rank]]=17,14,IF(Table156789101112[[#This Row],[Rank]]=18,13,IF(Table156789101112[[#This Row],[Rank]]=19,12,IF(Table156789101112[[#This Row],[Rank]]=20,11,IF(Table156789101112[[#This Row],[Rank]]=21,10,IF(Table156789101112[[#This Row],[Rank]]=22,9,IF(Table156789101112[[#This Row],[Rank]]=23,8,IF(Table156789101112[[#This Row],[Rank]]=24,7,IF(Table156789101112[[#This Row],[Rank]]=25,6,IF(Table156789101112[[#This Row],[Rank]]=26,5,IF(Table156789101112[[#This Row],[Rank]]=27,4,IF(Table156789101112[[#This Row],[Rank]]=28,3,IF(Table156789101112[[#This Row],[Rank]]=29,2,IF(Table156789101112[[#This Row],[Rank]]=30,1,0)))))))))))))))))))))))))))))))</f>
        <v/>
      </c>
      <c r="D13" s="4" t="str">
        <f>IF(Table156789101112[[#This Row],[Category]]="","",IF(Table156789101112[[#This Row],[Category]]="M",COUNTIF($I$2:$I13,"M"),IF(Table156789101112[[#This Row],[Category]]="F",COUNTIF($I$2:$I13,"F"),0)))</f>
        <v/>
      </c>
      <c r="E13" s="26"/>
      <c r="F13" s="27"/>
      <c r="G13" s="28"/>
      <c r="H13" s="28"/>
      <c r="I13" s="29"/>
      <c r="J13" s="63"/>
      <c r="K13" s="63"/>
      <c r="L13" s="63"/>
      <c r="M13" s="63"/>
      <c r="N13" s="63"/>
    </row>
    <row r="14" spans="1:14" x14ac:dyDescent="0.3">
      <c r="A14" s="18">
        <f>Table156789101112[[#This Row],[Full Name]]</f>
        <v>0</v>
      </c>
      <c r="B14" s="20" t="str">
        <f>IF(Table156789101112[[#This Row],[Full Name]]="","",IF(IFERROR(IFERROR(VLOOKUP(Table156789101112[[#This Row],[Full Name]],'Mens League'!B:B,1,FALSE),VLOOKUP(Table156789101112[[#This Row],[Full Name]],'Women''s League'!B:B,1,FALSE)),"NEEDS ADDING")="NEEDS ADDING","NEEDS ADDING","OK"))</f>
        <v/>
      </c>
      <c r="C14" s="20" t="str">
        <f>IF(Table156789101112[[#This Row],[Position]]="","",IF(Table156789101112[[#This Row],[Rank]]=1,30,IF(Table156789101112[[#This Row],[Rank]]=2,29,IF(Table156789101112[[#This Row],[Rank]]=3,28,IF(Table156789101112[[#This Row],[Rank]]=4,27,IF(Table156789101112[[#This Row],[Rank]]=5,26,IF(Table156789101112[[#This Row],[Rank]]=6,25,IF(Table156789101112[[#This Row],[Rank]]=7,24,IF(Table156789101112[[#This Row],[Rank]]=8,23,IF(Table156789101112[[#This Row],[Rank]]=9,22,IF(Table156789101112[[#This Row],[Rank]]=10,21,IF(Table156789101112[[#This Row],[Rank]]=11,20,IF(Table156789101112[[#This Row],[Rank]]=12,19,IF(Table156789101112[[#This Row],[Rank]]=13,18,IF(Table156789101112[[#This Row],[Rank]]=14,17,IF(Table156789101112[[#This Row],[Rank]]=15,16,IF(Table156789101112[[#This Row],[Rank]]=16,15,IF(Table156789101112[[#This Row],[Rank]]=17,14,IF(Table156789101112[[#This Row],[Rank]]=18,13,IF(Table156789101112[[#This Row],[Rank]]=19,12,IF(Table156789101112[[#This Row],[Rank]]=20,11,IF(Table156789101112[[#This Row],[Rank]]=21,10,IF(Table156789101112[[#This Row],[Rank]]=22,9,IF(Table156789101112[[#This Row],[Rank]]=23,8,IF(Table156789101112[[#This Row],[Rank]]=24,7,IF(Table156789101112[[#This Row],[Rank]]=25,6,IF(Table156789101112[[#This Row],[Rank]]=26,5,IF(Table156789101112[[#This Row],[Rank]]=27,4,IF(Table156789101112[[#This Row],[Rank]]=28,3,IF(Table156789101112[[#This Row],[Rank]]=29,2,IF(Table156789101112[[#This Row],[Rank]]=30,1,0)))))))))))))))))))))))))))))))</f>
        <v/>
      </c>
      <c r="D14" s="4" t="str">
        <f>IF(Table156789101112[[#This Row],[Category]]="","",IF(Table156789101112[[#This Row],[Category]]="M",COUNTIF($I$2:$I14,"M"),IF(Table156789101112[[#This Row],[Category]]="F",COUNTIF($I$2:$I14,"F"),0)))</f>
        <v/>
      </c>
      <c r="E14" s="26"/>
      <c r="F14" s="27"/>
      <c r="G14" s="28"/>
      <c r="H14" s="28"/>
      <c r="I14" s="29"/>
      <c r="J14" s="63"/>
      <c r="K14" s="63"/>
      <c r="L14" s="63"/>
      <c r="M14" s="63"/>
      <c r="N14" s="63"/>
    </row>
    <row r="15" spans="1:14" x14ac:dyDescent="0.3">
      <c r="A15" s="19">
        <f>Table156789101112[[#This Row],[Full Name]]</f>
        <v>0</v>
      </c>
      <c r="B15" s="21" t="str">
        <f>IF(Table156789101112[[#This Row],[Full Name]]="","",IF(IFERROR(IFERROR(VLOOKUP(Table156789101112[[#This Row],[Full Name]],'Mens League'!B:B,1,FALSE),VLOOKUP(Table156789101112[[#This Row],[Full Name]],'Women''s League'!B:B,1,FALSE)),"NEEDS ADDING")="NEEDS ADDING","NEEDS ADDING","OK"))</f>
        <v/>
      </c>
      <c r="C15" s="21" t="str">
        <f>IF(Table156789101112[[#This Row],[Position]]="","",IF(Table156789101112[[#This Row],[Rank]]=1,30,IF(Table156789101112[[#This Row],[Rank]]=2,29,IF(Table156789101112[[#This Row],[Rank]]=3,28,IF(Table156789101112[[#This Row],[Rank]]=4,27,IF(Table156789101112[[#This Row],[Rank]]=5,26,IF(Table156789101112[[#This Row],[Rank]]=6,25,IF(Table156789101112[[#This Row],[Rank]]=7,24,IF(Table156789101112[[#This Row],[Rank]]=8,23,IF(Table156789101112[[#This Row],[Rank]]=9,22,IF(Table156789101112[[#This Row],[Rank]]=10,21,IF(Table156789101112[[#This Row],[Rank]]=11,20,IF(Table156789101112[[#This Row],[Rank]]=12,19,IF(Table156789101112[[#This Row],[Rank]]=13,18,IF(Table156789101112[[#This Row],[Rank]]=14,17,IF(Table156789101112[[#This Row],[Rank]]=15,16,IF(Table156789101112[[#This Row],[Rank]]=16,15,IF(Table156789101112[[#This Row],[Rank]]=17,14,IF(Table156789101112[[#This Row],[Rank]]=18,13,IF(Table156789101112[[#This Row],[Rank]]=19,12,IF(Table156789101112[[#This Row],[Rank]]=20,11,IF(Table156789101112[[#This Row],[Rank]]=21,10,IF(Table156789101112[[#This Row],[Rank]]=22,9,IF(Table156789101112[[#This Row],[Rank]]=23,8,IF(Table156789101112[[#This Row],[Rank]]=24,7,IF(Table156789101112[[#This Row],[Rank]]=25,6,IF(Table156789101112[[#This Row],[Rank]]=26,5,IF(Table156789101112[[#This Row],[Rank]]=27,4,IF(Table156789101112[[#This Row],[Rank]]=28,3,IF(Table156789101112[[#This Row],[Rank]]=29,2,IF(Table156789101112[[#This Row],[Rank]]=30,1,0)))))))))))))))))))))))))))))))</f>
        <v/>
      </c>
      <c r="D15" s="4" t="str">
        <f>IF(Table156789101112[[#This Row],[Category]]="","",IF(Table156789101112[[#This Row],[Category]]="M",COUNTIF($I$2:$I15,"M"),IF(Table156789101112[[#This Row],[Category]]="F",COUNTIF($I$2:$I15,"F"),0)))</f>
        <v/>
      </c>
      <c r="E15" s="30"/>
      <c r="F15" s="31"/>
      <c r="G15" s="32"/>
      <c r="H15" s="32"/>
      <c r="I15" s="33"/>
      <c r="J15" s="63"/>
      <c r="K15" s="63"/>
      <c r="L15" s="63"/>
      <c r="M15" s="63"/>
      <c r="N15" s="63"/>
    </row>
    <row r="16" spans="1:14" x14ac:dyDescent="0.3">
      <c r="A16" s="19">
        <f>Table156789101112[[#This Row],[Full Name]]</f>
        <v>0</v>
      </c>
      <c r="B16" s="21" t="str">
        <f>IF(Table156789101112[[#This Row],[Full Name]]="","",IF(IFERROR(IFERROR(VLOOKUP(Table156789101112[[#This Row],[Full Name]],'Mens League'!B:B,1,FALSE),VLOOKUP(Table156789101112[[#This Row],[Full Name]],'Women''s League'!B:B,1,FALSE)),"NEEDS ADDING")="NEEDS ADDING","NEEDS ADDING","OK"))</f>
        <v/>
      </c>
      <c r="C16" s="21" t="str">
        <f>IF(Table156789101112[[#This Row],[Position]]="","",IF(Table156789101112[[#This Row],[Rank]]=1,30,IF(Table156789101112[[#This Row],[Rank]]=2,29,IF(Table156789101112[[#This Row],[Rank]]=3,28,IF(Table156789101112[[#This Row],[Rank]]=4,27,IF(Table156789101112[[#This Row],[Rank]]=5,26,IF(Table156789101112[[#This Row],[Rank]]=6,25,IF(Table156789101112[[#This Row],[Rank]]=7,24,IF(Table156789101112[[#This Row],[Rank]]=8,23,IF(Table156789101112[[#This Row],[Rank]]=9,22,IF(Table156789101112[[#This Row],[Rank]]=10,21,IF(Table156789101112[[#This Row],[Rank]]=11,20,IF(Table156789101112[[#This Row],[Rank]]=12,19,IF(Table156789101112[[#This Row],[Rank]]=13,18,IF(Table156789101112[[#This Row],[Rank]]=14,17,IF(Table156789101112[[#This Row],[Rank]]=15,16,IF(Table156789101112[[#This Row],[Rank]]=16,15,IF(Table156789101112[[#This Row],[Rank]]=17,14,IF(Table156789101112[[#This Row],[Rank]]=18,13,IF(Table156789101112[[#This Row],[Rank]]=19,12,IF(Table156789101112[[#This Row],[Rank]]=20,11,IF(Table156789101112[[#This Row],[Rank]]=21,10,IF(Table156789101112[[#This Row],[Rank]]=22,9,IF(Table156789101112[[#This Row],[Rank]]=23,8,IF(Table156789101112[[#This Row],[Rank]]=24,7,IF(Table156789101112[[#This Row],[Rank]]=25,6,IF(Table156789101112[[#This Row],[Rank]]=26,5,IF(Table156789101112[[#This Row],[Rank]]=27,4,IF(Table156789101112[[#This Row],[Rank]]=28,3,IF(Table156789101112[[#This Row],[Rank]]=29,2,IF(Table156789101112[[#This Row],[Rank]]=30,1,0)))))))))))))))))))))))))))))))</f>
        <v/>
      </c>
      <c r="D16" s="4" t="str">
        <f>IF(Table156789101112[[#This Row],[Category]]="","",IF(Table156789101112[[#This Row],[Category]]="M",COUNTIF($I$2:$I16,"M"),IF(Table156789101112[[#This Row],[Category]]="F",COUNTIF($I$2:$I16,"F"),0)))</f>
        <v/>
      </c>
      <c r="E16" s="26"/>
      <c r="F16" s="27"/>
      <c r="G16" s="28"/>
      <c r="H16" s="28"/>
      <c r="I16" s="29"/>
      <c r="J16" s="63"/>
      <c r="K16" s="63"/>
      <c r="L16" s="63"/>
      <c r="M16" s="63"/>
      <c r="N16" s="63"/>
    </row>
    <row r="17" spans="1:14" x14ac:dyDescent="0.3">
      <c r="A17" s="19">
        <f>Table156789101112[[#This Row],[Full Name]]</f>
        <v>0</v>
      </c>
      <c r="B17" s="21" t="str">
        <f>IF(Table156789101112[[#This Row],[Full Name]]="","",IF(IFERROR(IFERROR(VLOOKUP(Table156789101112[[#This Row],[Full Name]],'Mens League'!B:B,1,FALSE),VLOOKUP(Table156789101112[[#This Row],[Full Name]],'Women''s League'!B:B,1,FALSE)),"NEEDS ADDING")="NEEDS ADDING","NEEDS ADDING","OK"))</f>
        <v/>
      </c>
      <c r="C17" s="21" t="str">
        <f>IF(Table156789101112[[#This Row],[Position]]="","",IF(Table156789101112[[#This Row],[Rank]]=1,30,IF(Table156789101112[[#This Row],[Rank]]=2,29,IF(Table156789101112[[#This Row],[Rank]]=3,28,IF(Table156789101112[[#This Row],[Rank]]=4,27,IF(Table156789101112[[#This Row],[Rank]]=5,26,IF(Table156789101112[[#This Row],[Rank]]=6,25,IF(Table156789101112[[#This Row],[Rank]]=7,24,IF(Table156789101112[[#This Row],[Rank]]=8,23,IF(Table156789101112[[#This Row],[Rank]]=9,22,IF(Table156789101112[[#This Row],[Rank]]=10,21,IF(Table156789101112[[#This Row],[Rank]]=11,20,IF(Table156789101112[[#This Row],[Rank]]=12,19,IF(Table156789101112[[#This Row],[Rank]]=13,18,IF(Table156789101112[[#This Row],[Rank]]=14,17,IF(Table156789101112[[#This Row],[Rank]]=15,16,IF(Table156789101112[[#This Row],[Rank]]=16,15,IF(Table156789101112[[#This Row],[Rank]]=17,14,IF(Table156789101112[[#This Row],[Rank]]=18,13,IF(Table156789101112[[#This Row],[Rank]]=19,12,IF(Table156789101112[[#This Row],[Rank]]=20,11,IF(Table156789101112[[#This Row],[Rank]]=21,10,IF(Table156789101112[[#This Row],[Rank]]=22,9,IF(Table156789101112[[#This Row],[Rank]]=23,8,IF(Table156789101112[[#This Row],[Rank]]=24,7,IF(Table156789101112[[#This Row],[Rank]]=25,6,IF(Table156789101112[[#This Row],[Rank]]=26,5,IF(Table156789101112[[#This Row],[Rank]]=27,4,IF(Table156789101112[[#This Row],[Rank]]=28,3,IF(Table156789101112[[#This Row],[Rank]]=29,2,IF(Table156789101112[[#This Row],[Rank]]=30,1,0)))))))))))))))))))))))))))))))</f>
        <v/>
      </c>
      <c r="D17" s="4" t="str">
        <f>IF(Table156789101112[[#This Row],[Category]]="","",IF(Table156789101112[[#This Row],[Category]]="M",COUNTIF($I$2:$I17,"M"),IF(Table156789101112[[#This Row],[Category]]="F",COUNTIF($I$2:$I17,"F"),0)))</f>
        <v/>
      </c>
      <c r="E17" s="26"/>
      <c r="F17" s="27"/>
      <c r="G17" s="28"/>
      <c r="H17" s="28"/>
      <c r="I17" s="29"/>
      <c r="J17" s="63"/>
      <c r="K17" s="63"/>
      <c r="L17" s="63"/>
      <c r="M17" s="63"/>
      <c r="N17" s="63"/>
    </row>
    <row r="18" spans="1:14" x14ac:dyDescent="0.3">
      <c r="A18" s="19">
        <f>Table156789101112[[#This Row],[Full Name]]</f>
        <v>0</v>
      </c>
      <c r="B18" s="21" t="str">
        <f>IF(Table156789101112[[#This Row],[Full Name]]="","",IF(IFERROR(IFERROR(VLOOKUP(Table156789101112[[#This Row],[Full Name]],'Mens League'!B:B,1,FALSE),VLOOKUP(Table156789101112[[#This Row],[Full Name]],'Women''s League'!B:B,1,FALSE)),"NEEDS ADDING")="NEEDS ADDING","NEEDS ADDING","OK"))</f>
        <v/>
      </c>
      <c r="C18" s="21" t="str">
        <f>IF(Table156789101112[[#This Row],[Position]]="","",IF(Table156789101112[[#This Row],[Rank]]=1,30,IF(Table156789101112[[#This Row],[Rank]]=2,29,IF(Table156789101112[[#This Row],[Rank]]=3,28,IF(Table156789101112[[#This Row],[Rank]]=4,27,IF(Table156789101112[[#This Row],[Rank]]=5,26,IF(Table156789101112[[#This Row],[Rank]]=6,25,IF(Table156789101112[[#This Row],[Rank]]=7,24,IF(Table156789101112[[#This Row],[Rank]]=8,23,IF(Table156789101112[[#This Row],[Rank]]=9,22,IF(Table156789101112[[#This Row],[Rank]]=10,21,IF(Table156789101112[[#This Row],[Rank]]=11,20,IF(Table156789101112[[#This Row],[Rank]]=12,19,IF(Table156789101112[[#This Row],[Rank]]=13,18,IF(Table156789101112[[#This Row],[Rank]]=14,17,IF(Table156789101112[[#This Row],[Rank]]=15,16,IF(Table156789101112[[#This Row],[Rank]]=16,15,IF(Table156789101112[[#This Row],[Rank]]=17,14,IF(Table156789101112[[#This Row],[Rank]]=18,13,IF(Table156789101112[[#This Row],[Rank]]=19,12,IF(Table156789101112[[#This Row],[Rank]]=20,11,IF(Table156789101112[[#This Row],[Rank]]=21,10,IF(Table156789101112[[#This Row],[Rank]]=22,9,IF(Table156789101112[[#This Row],[Rank]]=23,8,IF(Table156789101112[[#This Row],[Rank]]=24,7,IF(Table156789101112[[#This Row],[Rank]]=25,6,IF(Table156789101112[[#This Row],[Rank]]=26,5,IF(Table156789101112[[#This Row],[Rank]]=27,4,IF(Table156789101112[[#This Row],[Rank]]=28,3,IF(Table156789101112[[#This Row],[Rank]]=29,2,IF(Table156789101112[[#This Row],[Rank]]=30,1,0)))))))))))))))))))))))))))))))</f>
        <v/>
      </c>
      <c r="D18" s="4" t="str">
        <f>IF(Table156789101112[[#This Row],[Category]]="","",IF(Table156789101112[[#This Row],[Category]]="M",COUNTIF($I$2:$I18,"M"),IF(Table156789101112[[#This Row],[Category]]="F",COUNTIF($I$2:$I18,"F"),0)))</f>
        <v/>
      </c>
      <c r="E18" s="26"/>
      <c r="F18" s="27"/>
      <c r="G18" s="28"/>
      <c r="H18" s="28"/>
      <c r="I18" s="29"/>
      <c r="J18" s="63"/>
      <c r="K18" s="63"/>
      <c r="L18" s="63"/>
      <c r="M18" s="63"/>
      <c r="N18" s="63"/>
    </row>
    <row r="19" spans="1:14" x14ac:dyDescent="0.3">
      <c r="A19" s="19">
        <f>Table156789101112[[#This Row],[Full Name]]</f>
        <v>0</v>
      </c>
      <c r="B19" s="21" t="str">
        <f>IF(Table156789101112[[#This Row],[Full Name]]="","",IF(IFERROR(IFERROR(VLOOKUP(Table156789101112[[#This Row],[Full Name]],'Mens League'!B:B,1,FALSE),VLOOKUP(Table156789101112[[#This Row],[Full Name]],'Women''s League'!B:B,1,FALSE)),"NEEDS ADDING")="NEEDS ADDING","NEEDS ADDING","OK"))</f>
        <v/>
      </c>
      <c r="C19" s="21" t="str">
        <f>IF(Table156789101112[[#This Row],[Position]]="","",IF(Table156789101112[[#This Row],[Rank]]=1,30,IF(Table156789101112[[#This Row],[Rank]]=2,29,IF(Table156789101112[[#This Row],[Rank]]=3,28,IF(Table156789101112[[#This Row],[Rank]]=4,27,IF(Table156789101112[[#This Row],[Rank]]=5,26,IF(Table156789101112[[#This Row],[Rank]]=6,25,IF(Table156789101112[[#This Row],[Rank]]=7,24,IF(Table156789101112[[#This Row],[Rank]]=8,23,IF(Table156789101112[[#This Row],[Rank]]=9,22,IF(Table156789101112[[#This Row],[Rank]]=10,21,IF(Table156789101112[[#This Row],[Rank]]=11,20,IF(Table156789101112[[#This Row],[Rank]]=12,19,IF(Table156789101112[[#This Row],[Rank]]=13,18,IF(Table156789101112[[#This Row],[Rank]]=14,17,IF(Table156789101112[[#This Row],[Rank]]=15,16,IF(Table156789101112[[#This Row],[Rank]]=16,15,IF(Table156789101112[[#This Row],[Rank]]=17,14,IF(Table156789101112[[#This Row],[Rank]]=18,13,IF(Table156789101112[[#This Row],[Rank]]=19,12,IF(Table156789101112[[#This Row],[Rank]]=20,11,IF(Table156789101112[[#This Row],[Rank]]=21,10,IF(Table156789101112[[#This Row],[Rank]]=22,9,IF(Table156789101112[[#This Row],[Rank]]=23,8,IF(Table156789101112[[#This Row],[Rank]]=24,7,IF(Table156789101112[[#This Row],[Rank]]=25,6,IF(Table156789101112[[#This Row],[Rank]]=26,5,IF(Table156789101112[[#This Row],[Rank]]=27,4,IF(Table156789101112[[#This Row],[Rank]]=28,3,IF(Table156789101112[[#This Row],[Rank]]=29,2,IF(Table156789101112[[#This Row],[Rank]]=30,1,0)))))))))))))))))))))))))))))))</f>
        <v/>
      </c>
      <c r="D19" s="4" t="str">
        <f>IF(Table156789101112[[#This Row],[Category]]="","",IF(Table156789101112[[#This Row],[Category]]="M",COUNTIF($I$2:$I19,"M"),IF(Table156789101112[[#This Row],[Category]]="F",COUNTIF($I$2:$I19,"F"),0)))</f>
        <v/>
      </c>
      <c r="E19" s="26"/>
      <c r="F19" s="27"/>
      <c r="G19" s="28"/>
      <c r="H19" s="28"/>
      <c r="I19" s="29"/>
      <c r="J19" s="63"/>
      <c r="K19" s="63"/>
      <c r="L19" s="63"/>
      <c r="M19" s="63"/>
      <c r="N19" s="63"/>
    </row>
    <row r="20" spans="1:14" x14ac:dyDescent="0.3">
      <c r="A20" s="19">
        <f>Table156789101112[[#This Row],[Full Name]]</f>
        <v>0</v>
      </c>
      <c r="B20" s="21" t="str">
        <f>IF(Table156789101112[[#This Row],[Full Name]]="","",IF(IFERROR(IFERROR(VLOOKUP(Table156789101112[[#This Row],[Full Name]],'Mens League'!B:B,1,FALSE),VLOOKUP(Table156789101112[[#This Row],[Full Name]],'Women''s League'!B:B,1,FALSE)),"NEEDS ADDING")="NEEDS ADDING","NEEDS ADDING","OK"))</f>
        <v/>
      </c>
      <c r="C20" s="21" t="str">
        <f>IF(Table156789101112[[#This Row],[Position]]="","",IF(Table156789101112[[#This Row],[Rank]]=1,30,IF(Table156789101112[[#This Row],[Rank]]=2,29,IF(Table156789101112[[#This Row],[Rank]]=3,28,IF(Table156789101112[[#This Row],[Rank]]=4,27,IF(Table156789101112[[#This Row],[Rank]]=5,26,IF(Table156789101112[[#This Row],[Rank]]=6,25,IF(Table156789101112[[#This Row],[Rank]]=7,24,IF(Table156789101112[[#This Row],[Rank]]=8,23,IF(Table156789101112[[#This Row],[Rank]]=9,22,IF(Table156789101112[[#This Row],[Rank]]=10,21,IF(Table156789101112[[#This Row],[Rank]]=11,20,IF(Table156789101112[[#This Row],[Rank]]=12,19,IF(Table156789101112[[#This Row],[Rank]]=13,18,IF(Table156789101112[[#This Row],[Rank]]=14,17,IF(Table156789101112[[#This Row],[Rank]]=15,16,IF(Table156789101112[[#This Row],[Rank]]=16,15,IF(Table156789101112[[#This Row],[Rank]]=17,14,IF(Table156789101112[[#This Row],[Rank]]=18,13,IF(Table156789101112[[#This Row],[Rank]]=19,12,IF(Table156789101112[[#This Row],[Rank]]=20,11,IF(Table156789101112[[#This Row],[Rank]]=21,10,IF(Table156789101112[[#This Row],[Rank]]=22,9,IF(Table156789101112[[#This Row],[Rank]]=23,8,IF(Table156789101112[[#This Row],[Rank]]=24,7,IF(Table156789101112[[#This Row],[Rank]]=25,6,IF(Table156789101112[[#This Row],[Rank]]=26,5,IF(Table156789101112[[#This Row],[Rank]]=27,4,IF(Table156789101112[[#This Row],[Rank]]=28,3,IF(Table156789101112[[#This Row],[Rank]]=29,2,IF(Table156789101112[[#This Row],[Rank]]=30,1,0)))))))))))))))))))))))))))))))</f>
        <v/>
      </c>
      <c r="D20" s="4" t="str">
        <f>IF(Table156789101112[[#This Row],[Category]]="","",IF(Table156789101112[[#This Row],[Category]]="M",COUNTIF($I$2:$I20,"M"),IF(Table156789101112[[#This Row],[Category]]="F",COUNTIF($I$2:$I20,"F"),0)))</f>
        <v/>
      </c>
      <c r="E20" s="26"/>
      <c r="F20" s="27"/>
      <c r="G20" s="28"/>
      <c r="H20" s="28"/>
      <c r="I20" s="29"/>
      <c r="J20" s="63"/>
      <c r="K20" s="63"/>
      <c r="L20" s="63"/>
      <c r="M20" s="63"/>
      <c r="N20" s="63"/>
    </row>
    <row r="21" spans="1:14" x14ac:dyDescent="0.3">
      <c r="A21" s="19">
        <f>Table156789101112[[#This Row],[Full Name]]</f>
        <v>0</v>
      </c>
      <c r="B21" s="21" t="str">
        <f>IF(Table156789101112[[#This Row],[Full Name]]="","",IF(IFERROR(IFERROR(VLOOKUP(Table156789101112[[#This Row],[Full Name]],'Mens League'!B:B,1,FALSE),VLOOKUP(Table156789101112[[#This Row],[Full Name]],'Women''s League'!B:B,1,FALSE)),"NEEDS ADDING")="NEEDS ADDING","NEEDS ADDING","OK"))</f>
        <v/>
      </c>
      <c r="C21" s="21" t="str">
        <f>IF(Table156789101112[[#This Row],[Position]]="","",IF(Table156789101112[[#This Row],[Rank]]=1,30,IF(Table156789101112[[#This Row],[Rank]]=2,29,IF(Table156789101112[[#This Row],[Rank]]=3,28,IF(Table156789101112[[#This Row],[Rank]]=4,27,IF(Table156789101112[[#This Row],[Rank]]=5,26,IF(Table156789101112[[#This Row],[Rank]]=6,25,IF(Table156789101112[[#This Row],[Rank]]=7,24,IF(Table156789101112[[#This Row],[Rank]]=8,23,IF(Table156789101112[[#This Row],[Rank]]=9,22,IF(Table156789101112[[#This Row],[Rank]]=10,21,IF(Table156789101112[[#This Row],[Rank]]=11,20,IF(Table156789101112[[#This Row],[Rank]]=12,19,IF(Table156789101112[[#This Row],[Rank]]=13,18,IF(Table156789101112[[#This Row],[Rank]]=14,17,IF(Table156789101112[[#This Row],[Rank]]=15,16,IF(Table156789101112[[#This Row],[Rank]]=16,15,IF(Table156789101112[[#This Row],[Rank]]=17,14,IF(Table156789101112[[#This Row],[Rank]]=18,13,IF(Table156789101112[[#This Row],[Rank]]=19,12,IF(Table156789101112[[#This Row],[Rank]]=20,11,IF(Table156789101112[[#This Row],[Rank]]=21,10,IF(Table156789101112[[#This Row],[Rank]]=22,9,IF(Table156789101112[[#This Row],[Rank]]=23,8,IF(Table156789101112[[#This Row],[Rank]]=24,7,IF(Table156789101112[[#This Row],[Rank]]=25,6,IF(Table156789101112[[#This Row],[Rank]]=26,5,IF(Table156789101112[[#This Row],[Rank]]=27,4,IF(Table156789101112[[#This Row],[Rank]]=28,3,IF(Table156789101112[[#This Row],[Rank]]=29,2,IF(Table156789101112[[#This Row],[Rank]]=30,1,0)))))))))))))))))))))))))))))))</f>
        <v/>
      </c>
      <c r="D21" s="4" t="str">
        <f>IF(Table156789101112[[#This Row],[Category]]="","",IF(Table156789101112[[#This Row],[Category]]="M",COUNTIF($I$2:$I21,"M"),IF(Table156789101112[[#This Row],[Category]]="F",COUNTIF($I$2:$I21,"F"),0)))</f>
        <v/>
      </c>
      <c r="E21" s="26"/>
      <c r="F21" s="27"/>
      <c r="G21" s="28"/>
      <c r="H21" s="28"/>
      <c r="I21" s="29"/>
      <c r="J21" s="63"/>
      <c r="K21" s="63"/>
      <c r="L21" s="63"/>
      <c r="M21" s="63"/>
      <c r="N21" s="63"/>
    </row>
    <row r="22" spans="1:14" x14ac:dyDescent="0.3">
      <c r="A22" s="19">
        <f>Table156789101112[[#This Row],[Full Name]]</f>
        <v>0</v>
      </c>
      <c r="B22" s="21" t="str">
        <f>IF(Table156789101112[[#This Row],[Full Name]]="","",IF(IFERROR(IFERROR(VLOOKUP(Table156789101112[[#This Row],[Full Name]],'Mens League'!B:B,1,FALSE),VLOOKUP(Table156789101112[[#This Row],[Full Name]],'Women''s League'!B:B,1,FALSE)),"NEEDS ADDING")="NEEDS ADDING","NEEDS ADDING","OK"))</f>
        <v/>
      </c>
      <c r="C22" s="21" t="str">
        <f>IF(Table156789101112[[#This Row],[Position]]="","",IF(Table156789101112[[#This Row],[Rank]]=1,30,IF(Table156789101112[[#This Row],[Rank]]=2,29,IF(Table156789101112[[#This Row],[Rank]]=3,28,IF(Table156789101112[[#This Row],[Rank]]=4,27,IF(Table156789101112[[#This Row],[Rank]]=5,26,IF(Table156789101112[[#This Row],[Rank]]=6,25,IF(Table156789101112[[#This Row],[Rank]]=7,24,IF(Table156789101112[[#This Row],[Rank]]=8,23,IF(Table156789101112[[#This Row],[Rank]]=9,22,IF(Table156789101112[[#This Row],[Rank]]=10,21,IF(Table156789101112[[#This Row],[Rank]]=11,20,IF(Table156789101112[[#This Row],[Rank]]=12,19,IF(Table156789101112[[#This Row],[Rank]]=13,18,IF(Table156789101112[[#This Row],[Rank]]=14,17,IF(Table156789101112[[#This Row],[Rank]]=15,16,IF(Table156789101112[[#This Row],[Rank]]=16,15,IF(Table156789101112[[#This Row],[Rank]]=17,14,IF(Table156789101112[[#This Row],[Rank]]=18,13,IF(Table156789101112[[#This Row],[Rank]]=19,12,IF(Table156789101112[[#This Row],[Rank]]=20,11,IF(Table156789101112[[#This Row],[Rank]]=21,10,IF(Table156789101112[[#This Row],[Rank]]=22,9,IF(Table156789101112[[#This Row],[Rank]]=23,8,IF(Table156789101112[[#This Row],[Rank]]=24,7,IF(Table156789101112[[#This Row],[Rank]]=25,6,IF(Table156789101112[[#This Row],[Rank]]=26,5,IF(Table156789101112[[#This Row],[Rank]]=27,4,IF(Table156789101112[[#This Row],[Rank]]=28,3,IF(Table156789101112[[#This Row],[Rank]]=29,2,IF(Table156789101112[[#This Row],[Rank]]=30,1,0)))))))))))))))))))))))))))))))</f>
        <v/>
      </c>
      <c r="D22" s="4" t="str">
        <f>IF(Table156789101112[[#This Row],[Category]]="","",IF(Table156789101112[[#This Row],[Category]]="M",COUNTIF($I$2:$I22,"M"),IF(Table156789101112[[#This Row],[Category]]="F",COUNTIF($I$2:$I22,"F"),0)))</f>
        <v/>
      </c>
      <c r="E22" s="26"/>
      <c r="F22" s="27"/>
      <c r="G22" s="28"/>
      <c r="H22" s="28"/>
      <c r="I22" s="29"/>
      <c r="J22" s="63"/>
      <c r="K22" s="63"/>
      <c r="L22" s="63"/>
      <c r="M22" s="63"/>
      <c r="N22" s="63"/>
    </row>
    <row r="23" spans="1:14" x14ac:dyDescent="0.3">
      <c r="A23" s="19">
        <f>Table156789101112[[#This Row],[Full Name]]</f>
        <v>0</v>
      </c>
      <c r="B23" s="21" t="str">
        <f>IF(Table156789101112[[#This Row],[Full Name]]="","",IF(IFERROR(IFERROR(VLOOKUP(Table156789101112[[#This Row],[Full Name]],'Mens League'!B:B,1,FALSE),VLOOKUP(Table156789101112[[#This Row],[Full Name]],'Women''s League'!B:B,1,FALSE)),"NEEDS ADDING")="NEEDS ADDING","NEEDS ADDING","OK"))</f>
        <v/>
      </c>
      <c r="C23" s="21" t="str">
        <f>IF(Table156789101112[[#This Row],[Position]]="","",IF(Table156789101112[[#This Row],[Rank]]=1,30,IF(Table156789101112[[#This Row],[Rank]]=2,29,IF(Table156789101112[[#This Row],[Rank]]=3,28,IF(Table156789101112[[#This Row],[Rank]]=4,27,IF(Table156789101112[[#This Row],[Rank]]=5,26,IF(Table156789101112[[#This Row],[Rank]]=6,25,IF(Table156789101112[[#This Row],[Rank]]=7,24,IF(Table156789101112[[#This Row],[Rank]]=8,23,IF(Table156789101112[[#This Row],[Rank]]=9,22,IF(Table156789101112[[#This Row],[Rank]]=10,21,IF(Table156789101112[[#This Row],[Rank]]=11,20,IF(Table156789101112[[#This Row],[Rank]]=12,19,IF(Table156789101112[[#This Row],[Rank]]=13,18,IF(Table156789101112[[#This Row],[Rank]]=14,17,IF(Table156789101112[[#This Row],[Rank]]=15,16,IF(Table156789101112[[#This Row],[Rank]]=16,15,IF(Table156789101112[[#This Row],[Rank]]=17,14,IF(Table156789101112[[#This Row],[Rank]]=18,13,IF(Table156789101112[[#This Row],[Rank]]=19,12,IF(Table156789101112[[#This Row],[Rank]]=20,11,IF(Table156789101112[[#This Row],[Rank]]=21,10,IF(Table156789101112[[#This Row],[Rank]]=22,9,IF(Table156789101112[[#This Row],[Rank]]=23,8,IF(Table156789101112[[#This Row],[Rank]]=24,7,IF(Table156789101112[[#This Row],[Rank]]=25,6,IF(Table156789101112[[#This Row],[Rank]]=26,5,IF(Table156789101112[[#This Row],[Rank]]=27,4,IF(Table156789101112[[#This Row],[Rank]]=28,3,IF(Table156789101112[[#This Row],[Rank]]=29,2,IF(Table156789101112[[#This Row],[Rank]]=30,1,0)))))))))))))))))))))))))))))))</f>
        <v/>
      </c>
      <c r="D23" s="4" t="str">
        <f>IF(Table156789101112[[#This Row],[Category]]="","",IF(Table156789101112[[#This Row],[Category]]="M",COUNTIF($I$2:$I23,"M"),IF(Table156789101112[[#This Row],[Category]]="F",COUNTIF($I$2:$I23,"F"),0)))</f>
        <v/>
      </c>
      <c r="E23" s="26"/>
      <c r="F23" s="27"/>
      <c r="G23" s="28"/>
      <c r="H23" s="28"/>
      <c r="I23" s="29"/>
      <c r="J23" s="63"/>
      <c r="K23" s="63"/>
      <c r="L23" s="63"/>
      <c r="M23" s="63"/>
      <c r="N23" s="63"/>
    </row>
    <row r="24" spans="1:14" x14ac:dyDescent="0.3">
      <c r="A24" s="19">
        <f>Table156789101112[[#This Row],[Full Name]]</f>
        <v>0</v>
      </c>
      <c r="B24" s="21" t="str">
        <f>IF(Table156789101112[[#This Row],[Full Name]]="","",IF(IFERROR(IFERROR(VLOOKUP(Table156789101112[[#This Row],[Full Name]],'Mens League'!B:B,1,FALSE),VLOOKUP(Table156789101112[[#This Row],[Full Name]],'Women''s League'!B:B,1,FALSE)),"NEEDS ADDING")="NEEDS ADDING","NEEDS ADDING","OK"))</f>
        <v/>
      </c>
      <c r="C24" s="21" t="str">
        <f>IF(Table156789101112[[#This Row],[Position]]="","",IF(Table156789101112[[#This Row],[Rank]]=1,30,IF(Table156789101112[[#This Row],[Rank]]=2,29,IF(Table156789101112[[#This Row],[Rank]]=3,28,IF(Table156789101112[[#This Row],[Rank]]=4,27,IF(Table156789101112[[#This Row],[Rank]]=5,26,IF(Table156789101112[[#This Row],[Rank]]=6,25,IF(Table156789101112[[#This Row],[Rank]]=7,24,IF(Table156789101112[[#This Row],[Rank]]=8,23,IF(Table156789101112[[#This Row],[Rank]]=9,22,IF(Table156789101112[[#This Row],[Rank]]=10,21,IF(Table156789101112[[#This Row],[Rank]]=11,20,IF(Table156789101112[[#This Row],[Rank]]=12,19,IF(Table156789101112[[#This Row],[Rank]]=13,18,IF(Table156789101112[[#This Row],[Rank]]=14,17,IF(Table156789101112[[#This Row],[Rank]]=15,16,IF(Table156789101112[[#This Row],[Rank]]=16,15,IF(Table156789101112[[#This Row],[Rank]]=17,14,IF(Table156789101112[[#This Row],[Rank]]=18,13,IF(Table156789101112[[#This Row],[Rank]]=19,12,IF(Table156789101112[[#This Row],[Rank]]=20,11,IF(Table156789101112[[#This Row],[Rank]]=21,10,IF(Table156789101112[[#This Row],[Rank]]=22,9,IF(Table156789101112[[#This Row],[Rank]]=23,8,IF(Table156789101112[[#This Row],[Rank]]=24,7,IF(Table156789101112[[#This Row],[Rank]]=25,6,IF(Table156789101112[[#This Row],[Rank]]=26,5,IF(Table156789101112[[#This Row],[Rank]]=27,4,IF(Table156789101112[[#This Row],[Rank]]=28,3,IF(Table156789101112[[#This Row],[Rank]]=29,2,IF(Table156789101112[[#This Row],[Rank]]=30,1,0)))))))))))))))))))))))))))))))</f>
        <v/>
      </c>
      <c r="D24" s="4" t="str">
        <f>IF(Table156789101112[[#This Row],[Category]]="","",IF(Table156789101112[[#This Row],[Category]]="M",COUNTIF($I$2:$I24,"M"),IF(Table156789101112[[#This Row],[Category]]="F",COUNTIF($I$2:$I24,"F"),0)))</f>
        <v/>
      </c>
      <c r="E24" s="26"/>
      <c r="F24" s="27"/>
      <c r="G24" s="28"/>
      <c r="H24" s="28"/>
      <c r="I24" s="29"/>
      <c r="J24" s="63"/>
      <c r="K24" s="63"/>
      <c r="L24" s="63"/>
      <c r="M24" s="63"/>
      <c r="N24" s="63"/>
    </row>
    <row r="25" spans="1:14" x14ac:dyDescent="0.3">
      <c r="A25" s="19">
        <f>Table156789101112[[#This Row],[Full Name]]</f>
        <v>0</v>
      </c>
      <c r="B25" s="21" t="str">
        <f>IF(Table156789101112[[#This Row],[Full Name]]="","",IF(IFERROR(IFERROR(VLOOKUP(Table156789101112[[#This Row],[Full Name]],'Mens League'!B:B,1,FALSE),VLOOKUP(Table156789101112[[#This Row],[Full Name]],'Women''s League'!B:B,1,FALSE)),"NEEDS ADDING")="NEEDS ADDING","NEEDS ADDING","OK"))</f>
        <v/>
      </c>
      <c r="C25" s="21" t="str">
        <f>IF(Table156789101112[[#This Row],[Position]]="","",IF(Table156789101112[[#This Row],[Rank]]=1,30,IF(Table156789101112[[#This Row],[Rank]]=2,29,IF(Table156789101112[[#This Row],[Rank]]=3,28,IF(Table156789101112[[#This Row],[Rank]]=4,27,IF(Table156789101112[[#This Row],[Rank]]=5,26,IF(Table156789101112[[#This Row],[Rank]]=6,25,IF(Table156789101112[[#This Row],[Rank]]=7,24,IF(Table156789101112[[#This Row],[Rank]]=8,23,IF(Table156789101112[[#This Row],[Rank]]=9,22,IF(Table156789101112[[#This Row],[Rank]]=10,21,IF(Table156789101112[[#This Row],[Rank]]=11,20,IF(Table156789101112[[#This Row],[Rank]]=12,19,IF(Table156789101112[[#This Row],[Rank]]=13,18,IF(Table156789101112[[#This Row],[Rank]]=14,17,IF(Table156789101112[[#This Row],[Rank]]=15,16,IF(Table156789101112[[#This Row],[Rank]]=16,15,IF(Table156789101112[[#This Row],[Rank]]=17,14,IF(Table156789101112[[#This Row],[Rank]]=18,13,IF(Table156789101112[[#This Row],[Rank]]=19,12,IF(Table156789101112[[#This Row],[Rank]]=20,11,IF(Table156789101112[[#This Row],[Rank]]=21,10,IF(Table156789101112[[#This Row],[Rank]]=22,9,IF(Table156789101112[[#This Row],[Rank]]=23,8,IF(Table156789101112[[#This Row],[Rank]]=24,7,IF(Table156789101112[[#This Row],[Rank]]=25,6,IF(Table156789101112[[#This Row],[Rank]]=26,5,IF(Table156789101112[[#This Row],[Rank]]=27,4,IF(Table156789101112[[#This Row],[Rank]]=28,3,IF(Table156789101112[[#This Row],[Rank]]=29,2,IF(Table156789101112[[#This Row],[Rank]]=30,1,0)))))))))))))))))))))))))))))))</f>
        <v/>
      </c>
      <c r="D25" s="4" t="str">
        <f>IF(Table156789101112[[#This Row],[Category]]="","",IF(Table156789101112[[#This Row],[Category]]="M",COUNTIF($I$2:$I25,"M"),IF(Table156789101112[[#This Row],[Category]]="F",COUNTIF($I$2:$I25,"F"),0)))</f>
        <v/>
      </c>
      <c r="E25" s="26"/>
      <c r="F25" s="27"/>
      <c r="G25" s="28"/>
      <c r="H25" s="28"/>
      <c r="I25" s="29"/>
      <c r="J25" s="63"/>
      <c r="K25" s="63"/>
      <c r="L25" s="63"/>
      <c r="M25" s="63"/>
      <c r="N25" s="63"/>
    </row>
    <row r="26" spans="1:14" x14ac:dyDescent="0.3">
      <c r="A26" s="19">
        <f>Table156789101112[[#This Row],[Full Name]]</f>
        <v>0</v>
      </c>
      <c r="B26" s="21" t="str">
        <f>IF(Table156789101112[[#This Row],[Full Name]]="","",IF(IFERROR(IFERROR(VLOOKUP(Table156789101112[[#This Row],[Full Name]],'Mens League'!B:B,1,FALSE),VLOOKUP(Table156789101112[[#This Row],[Full Name]],'Women''s League'!B:B,1,FALSE)),"NEEDS ADDING")="NEEDS ADDING","NEEDS ADDING","OK"))</f>
        <v/>
      </c>
      <c r="C26" s="21" t="str">
        <f>IF(Table156789101112[[#This Row],[Position]]="","",IF(Table156789101112[[#This Row],[Rank]]=1,30,IF(Table156789101112[[#This Row],[Rank]]=2,29,IF(Table156789101112[[#This Row],[Rank]]=3,28,IF(Table156789101112[[#This Row],[Rank]]=4,27,IF(Table156789101112[[#This Row],[Rank]]=5,26,IF(Table156789101112[[#This Row],[Rank]]=6,25,IF(Table156789101112[[#This Row],[Rank]]=7,24,IF(Table156789101112[[#This Row],[Rank]]=8,23,IF(Table156789101112[[#This Row],[Rank]]=9,22,IF(Table156789101112[[#This Row],[Rank]]=10,21,IF(Table156789101112[[#This Row],[Rank]]=11,20,IF(Table156789101112[[#This Row],[Rank]]=12,19,IF(Table156789101112[[#This Row],[Rank]]=13,18,IF(Table156789101112[[#This Row],[Rank]]=14,17,IF(Table156789101112[[#This Row],[Rank]]=15,16,IF(Table156789101112[[#This Row],[Rank]]=16,15,IF(Table156789101112[[#This Row],[Rank]]=17,14,IF(Table156789101112[[#This Row],[Rank]]=18,13,IF(Table156789101112[[#This Row],[Rank]]=19,12,IF(Table156789101112[[#This Row],[Rank]]=20,11,IF(Table156789101112[[#This Row],[Rank]]=21,10,IF(Table156789101112[[#This Row],[Rank]]=22,9,IF(Table156789101112[[#This Row],[Rank]]=23,8,IF(Table156789101112[[#This Row],[Rank]]=24,7,IF(Table156789101112[[#This Row],[Rank]]=25,6,IF(Table156789101112[[#This Row],[Rank]]=26,5,IF(Table156789101112[[#This Row],[Rank]]=27,4,IF(Table156789101112[[#This Row],[Rank]]=28,3,IF(Table156789101112[[#This Row],[Rank]]=29,2,IF(Table156789101112[[#This Row],[Rank]]=30,1,0)))))))))))))))))))))))))))))))</f>
        <v/>
      </c>
      <c r="D26" s="4" t="str">
        <f>IF(Table156789101112[[#This Row],[Category]]="","",IF(Table156789101112[[#This Row],[Category]]="M",COUNTIF($I$2:$I26,"M"),IF(Table156789101112[[#This Row],[Category]]="F",COUNTIF($I$2:$I26,"F"),0)))</f>
        <v/>
      </c>
      <c r="E26" s="26"/>
      <c r="F26" s="27"/>
      <c r="G26" s="28"/>
      <c r="H26" s="28"/>
      <c r="I26" s="29"/>
      <c r="J26" s="63"/>
      <c r="K26" s="63"/>
      <c r="L26" s="63"/>
      <c r="M26" s="63"/>
      <c r="N26" s="63"/>
    </row>
    <row r="27" spans="1:14" x14ac:dyDescent="0.3">
      <c r="A27" s="19">
        <f>Table156789101112[[#This Row],[Full Name]]</f>
        <v>0</v>
      </c>
      <c r="B27" s="21" t="str">
        <f>IF(Table156789101112[[#This Row],[Full Name]]="","",IF(IFERROR(IFERROR(VLOOKUP(Table156789101112[[#This Row],[Full Name]],'Mens League'!B:B,1,FALSE),VLOOKUP(Table156789101112[[#This Row],[Full Name]],'Women''s League'!B:B,1,FALSE)),"NEEDS ADDING")="NEEDS ADDING","NEEDS ADDING","OK"))</f>
        <v/>
      </c>
      <c r="C27" s="21" t="str">
        <f>IF(Table156789101112[[#This Row],[Position]]="","",IF(Table156789101112[[#This Row],[Rank]]=1,30,IF(Table156789101112[[#This Row],[Rank]]=2,29,IF(Table156789101112[[#This Row],[Rank]]=3,28,IF(Table156789101112[[#This Row],[Rank]]=4,27,IF(Table156789101112[[#This Row],[Rank]]=5,26,IF(Table156789101112[[#This Row],[Rank]]=6,25,IF(Table156789101112[[#This Row],[Rank]]=7,24,IF(Table156789101112[[#This Row],[Rank]]=8,23,IF(Table156789101112[[#This Row],[Rank]]=9,22,IF(Table156789101112[[#This Row],[Rank]]=10,21,IF(Table156789101112[[#This Row],[Rank]]=11,20,IF(Table156789101112[[#This Row],[Rank]]=12,19,IF(Table156789101112[[#This Row],[Rank]]=13,18,IF(Table156789101112[[#This Row],[Rank]]=14,17,IF(Table156789101112[[#This Row],[Rank]]=15,16,IF(Table156789101112[[#This Row],[Rank]]=16,15,IF(Table156789101112[[#This Row],[Rank]]=17,14,IF(Table156789101112[[#This Row],[Rank]]=18,13,IF(Table156789101112[[#This Row],[Rank]]=19,12,IF(Table156789101112[[#This Row],[Rank]]=20,11,IF(Table156789101112[[#This Row],[Rank]]=21,10,IF(Table156789101112[[#This Row],[Rank]]=22,9,IF(Table156789101112[[#This Row],[Rank]]=23,8,IF(Table156789101112[[#This Row],[Rank]]=24,7,IF(Table156789101112[[#This Row],[Rank]]=25,6,IF(Table156789101112[[#This Row],[Rank]]=26,5,IF(Table156789101112[[#This Row],[Rank]]=27,4,IF(Table156789101112[[#This Row],[Rank]]=28,3,IF(Table156789101112[[#This Row],[Rank]]=29,2,IF(Table156789101112[[#This Row],[Rank]]=30,1,0)))))))))))))))))))))))))))))))</f>
        <v/>
      </c>
      <c r="D27" s="4" t="str">
        <f>IF(Table156789101112[[#This Row],[Category]]="","",IF(Table156789101112[[#This Row],[Category]]="M",COUNTIF($I$2:$I27,"M"),IF(Table156789101112[[#This Row],[Category]]="F",COUNTIF($I$2:$I27,"F"),0)))</f>
        <v/>
      </c>
      <c r="E27" s="26"/>
      <c r="F27" s="27"/>
      <c r="G27" s="28"/>
      <c r="H27" s="28"/>
      <c r="I27" s="29"/>
      <c r="J27" s="63"/>
      <c r="K27" s="63"/>
      <c r="L27" s="63"/>
      <c r="M27" s="63"/>
      <c r="N27" s="63"/>
    </row>
    <row r="28" spans="1:14" x14ac:dyDescent="0.3">
      <c r="A28" s="19">
        <f>Table156789101112[[#This Row],[Full Name]]</f>
        <v>0</v>
      </c>
      <c r="B28" s="21" t="str">
        <f>IF(Table156789101112[[#This Row],[Full Name]]="","",IF(IFERROR(IFERROR(VLOOKUP(Table156789101112[[#This Row],[Full Name]],'Mens League'!B:B,1,FALSE),VLOOKUP(Table156789101112[[#This Row],[Full Name]],'Women''s League'!B:B,1,FALSE)),"NEEDS ADDING")="NEEDS ADDING","NEEDS ADDING","OK"))</f>
        <v/>
      </c>
      <c r="C28" s="21" t="str">
        <f>IF(Table156789101112[[#This Row],[Position]]="","",IF(Table156789101112[[#This Row],[Rank]]=1,30,IF(Table156789101112[[#This Row],[Rank]]=2,29,IF(Table156789101112[[#This Row],[Rank]]=3,28,IF(Table156789101112[[#This Row],[Rank]]=4,27,IF(Table156789101112[[#This Row],[Rank]]=5,26,IF(Table156789101112[[#This Row],[Rank]]=6,25,IF(Table156789101112[[#This Row],[Rank]]=7,24,IF(Table156789101112[[#This Row],[Rank]]=8,23,IF(Table156789101112[[#This Row],[Rank]]=9,22,IF(Table156789101112[[#This Row],[Rank]]=10,21,IF(Table156789101112[[#This Row],[Rank]]=11,20,IF(Table156789101112[[#This Row],[Rank]]=12,19,IF(Table156789101112[[#This Row],[Rank]]=13,18,IF(Table156789101112[[#This Row],[Rank]]=14,17,IF(Table156789101112[[#This Row],[Rank]]=15,16,IF(Table156789101112[[#This Row],[Rank]]=16,15,IF(Table156789101112[[#This Row],[Rank]]=17,14,IF(Table156789101112[[#This Row],[Rank]]=18,13,IF(Table156789101112[[#This Row],[Rank]]=19,12,IF(Table156789101112[[#This Row],[Rank]]=20,11,IF(Table156789101112[[#This Row],[Rank]]=21,10,IF(Table156789101112[[#This Row],[Rank]]=22,9,IF(Table156789101112[[#This Row],[Rank]]=23,8,IF(Table156789101112[[#This Row],[Rank]]=24,7,IF(Table156789101112[[#This Row],[Rank]]=25,6,IF(Table156789101112[[#This Row],[Rank]]=26,5,IF(Table156789101112[[#This Row],[Rank]]=27,4,IF(Table156789101112[[#This Row],[Rank]]=28,3,IF(Table156789101112[[#This Row],[Rank]]=29,2,IF(Table156789101112[[#This Row],[Rank]]=30,1,0)))))))))))))))))))))))))))))))</f>
        <v/>
      </c>
      <c r="D28" s="4" t="str">
        <f>IF(Table156789101112[[#This Row],[Category]]="","",IF(Table156789101112[[#This Row],[Category]]="M",COUNTIF($I$2:$I28,"M"),IF(Table156789101112[[#This Row],[Category]]="F",COUNTIF($I$2:$I28,"F"),0)))</f>
        <v/>
      </c>
      <c r="E28" s="26"/>
      <c r="F28" s="27"/>
      <c r="G28" s="28"/>
      <c r="H28" s="28"/>
      <c r="I28" s="29"/>
      <c r="J28" s="63"/>
      <c r="K28" s="63"/>
      <c r="L28" s="63"/>
      <c r="M28" s="63"/>
      <c r="N28" s="63"/>
    </row>
    <row r="29" spans="1:14" x14ac:dyDescent="0.3">
      <c r="A29" s="19">
        <f>Table156789101112[[#This Row],[Full Name]]</f>
        <v>0</v>
      </c>
      <c r="B29" s="21" t="str">
        <f>IF(Table156789101112[[#This Row],[Full Name]]="","",IF(IFERROR(IFERROR(VLOOKUP(Table156789101112[[#This Row],[Full Name]],'Mens League'!B:B,1,FALSE),VLOOKUP(Table156789101112[[#This Row],[Full Name]],'Women''s League'!B:B,1,FALSE)),"NEEDS ADDING")="NEEDS ADDING","NEEDS ADDING","OK"))</f>
        <v/>
      </c>
      <c r="C29" s="21" t="str">
        <f>IF(Table156789101112[[#This Row],[Position]]="","",IF(Table156789101112[[#This Row],[Rank]]=1,30,IF(Table156789101112[[#This Row],[Rank]]=2,29,IF(Table156789101112[[#This Row],[Rank]]=3,28,IF(Table156789101112[[#This Row],[Rank]]=4,27,IF(Table156789101112[[#This Row],[Rank]]=5,26,IF(Table156789101112[[#This Row],[Rank]]=6,25,IF(Table156789101112[[#This Row],[Rank]]=7,24,IF(Table156789101112[[#This Row],[Rank]]=8,23,IF(Table156789101112[[#This Row],[Rank]]=9,22,IF(Table156789101112[[#This Row],[Rank]]=10,21,IF(Table156789101112[[#This Row],[Rank]]=11,20,IF(Table156789101112[[#This Row],[Rank]]=12,19,IF(Table156789101112[[#This Row],[Rank]]=13,18,IF(Table156789101112[[#This Row],[Rank]]=14,17,IF(Table156789101112[[#This Row],[Rank]]=15,16,IF(Table156789101112[[#This Row],[Rank]]=16,15,IF(Table156789101112[[#This Row],[Rank]]=17,14,IF(Table156789101112[[#This Row],[Rank]]=18,13,IF(Table156789101112[[#This Row],[Rank]]=19,12,IF(Table156789101112[[#This Row],[Rank]]=20,11,IF(Table156789101112[[#This Row],[Rank]]=21,10,IF(Table156789101112[[#This Row],[Rank]]=22,9,IF(Table156789101112[[#This Row],[Rank]]=23,8,IF(Table156789101112[[#This Row],[Rank]]=24,7,IF(Table156789101112[[#This Row],[Rank]]=25,6,IF(Table156789101112[[#This Row],[Rank]]=26,5,IF(Table156789101112[[#This Row],[Rank]]=27,4,IF(Table156789101112[[#This Row],[Rank]]=28,3,IF(Table156789101112[[#This Row],[Rank]]=29,2,IF(Table156789101112[[#This Row],[Rank]]=30,1,0)))))))))))))))))))))))))))))))</f>
        <v/>
      </c>
      <c r="D29" s="4" t="str">
        <f>IF(Table156789101112[[#This Row],[Category]]="","",IF(Table156789101112[[#This Row],[Category]]="M",COUNTIF($I$2:$I29,"M"),IF(Table156789101112[[#This Row],[Category]]="F",COUNTIF($I$2:$I29,"F"),0)))</f>
        <v/>
      </c>
      <c r="E29" s="26"/>
      <c r="F29" s="27"/>
      <c r="G29" s="28"/>
      <c r="H29" s="28"/>
      <c r="I29" s="29"/>
      <c r="J29" s="63"/>
      <c r="K29" s="63"/>
      <c r="L29" s="63"/>
      <c r="M29" s="63"/>
      <c r="N29" s="63"/>
    </row>
    <row r="30" spans="1:14" x14ac:dyDescent="0.3">
      <c r="A30" s="19">
        <f>Table156789101112[[#This Row],[Full Name]]</f>
        <v>0</v>
      </c>
      <c r="B30" s="21" t="str">
        <f>IF(Table156789101112[[#This Row],[Full Name]]="","",IF(IFERROR(IFERROR(VLOOKUP(Table156789101112[[#This Row],[Full Name]],'Mens League'!B:B,1,FALSE),VLOOKUP(Table156789101112[[#This Row],[Full Name]],'Women''s League'!B:B,1,FALSE)),"NEEDS ADDING")="NEEDS ADDING","NEEDS ADDING","OK"))</f>
        <v/>
      </c>
      <c r="C30" s="21" t="str">
        <f>IF(Table156789101112[[#This Row],[Position]]="","",IF(Table156789101112[[#This Row],[Rank]]=1,30,IF(Table156789101112[[#This Row],[Rank]]=2,29,IF(Table156789101112[[#This Row],[Rank]]=3,28,IF(Table156789101112[[#This Row],[Rank]]=4,27,IF(Table156789101112[[#This Row],[Rank]]=5,26,IF(Table156789101112[[#This Row],[Rank]]=6,25,IF(Table156789101112[[#This Row],[Rank]]=7,24,IF(Table156789101112[[#This Row],[Rank]]=8,23,IF(Table156789101112[[#This Row],[Rank]]=9,22,IF(Table156789101112[[#This Row],[Rank]]=10,21,IF(Table156789101112[[#This Row],[Rank]]=11,20,IF(Table156789101112[[#This Row],[Rank]]=12,19,IF(Table156789101112[[#This Row],[Rank]]=13,18,IF(Table156789101112[[#This Row],[Rank]]=14,17,IF(Table156789101112[[#This Row],[Rank]]=15,16,IF(Table156789101112[[#This Row],[Rank]]=16,15,IF(Table156789101112[[#This Row],[Rank]]=17,14,IF(Table156789101112[[#This Row],[Rank]]=18,13,IF(Table156789101112[[#This Row],[Rank]]=19,12,IF(Table156789101112[[#This Row],[Rank]]=20,11,IF(Table156789101112[[#This Row],[Rank]]=21,10,IF(Table156789101112[[#This Row],[Rank]]=22,9,IF(Table156789101112[[#This Row],[Rank]]=23,8,IF(Table156789101112[[#This Row],[Rank]]=24,7,IF(Table156789101112[[#This Row],[Rank]]=25,6,IF(Table156789101112[[#This Row],[Rank]]=26,5,IF(Table156789101112[[#This Row],[Rank]]=27,4,IF(Table156789101112[[#This Row],[Rank]]=28,3,IF(Table156789101112[[#This Row],[Rank]]=29,2,IF(Table156789101112[[#This Row],[Rank]]=30,1,0)))))))))))))))))))))))))))))))</f>
        <v/>
      </c>
      <c r="D30" s="4" t="str">
        <f>IF(Table156789101112[[#This Row],[Category]]="","",IF(Table156789101112[[#This Row],[Category]]="M",COUNTIF($I$2:$I30,"M"),IF(Table156789101112[[#This Row],[Category]]="F",COUNTIF($I$2:$I30,"F"),0)))</f>
        <v/>
      </c>
      <c r="E30" s="26"/>
      <c r="F30" s="27"/>
      <c r="G30" s="28"/>
      <c r="H30" s="28"/>
      <c r="I30" s="29"/>
      <c r="J30" s="63"/>
      <c r="K30" s="63"/>
      <c r="L30" s="63"/>
      <c r="M30" s="63"/>
      <c r="N30" s="63"/>
    </row>
    <row r="31" spans="1:14" x14ac:dyDescent="0.3">
      <c r="A31" s="19">
        <f>Table156789101112[[#This Row],[Full Name]]</f>
        <v>0</v>
      </c>
      <c r="B31" s="21" t="str">
        <f>IF(Table156789101112[[#This Row],[Full Name]]="","",IF(IFERROR(IFERROR(VLOOKUP(Table156789101112[[#This Row],[Full Name]],'Mens League'!B:B,1,FALSE),VLOOKUP(Table156789101112[[#This Row],[Full Name]],'Women''s League'!B:B,1,FALSE)),"NEEDS ADDING")="NEEDS ADDING","NEEDS ADDING","OK"))</f>
        <v/>
      </c>
      <c r="C31" s="21" t="str">
        <f>IF(Table156789101112[[#This Row],[Position]]="","",IF(Table156789101112[[#This Row],[Rank]]=1,30,IF(Table156789101112[[#This Row],[Rank]]=2,29,IF(Table156789101112[[#This Row],[Rank]]=3,28,IF(Table156789101112[[#This Row],[Rank]]=4,27,IF(Table156789101112[[#This Row],[Rank]]=5,26,IF(Table156789101112[[#This Row],[Rank]]=6,25,IF(Table156789101112[[#This Row],[Rank]]=7,24,IF(Table156789101112[[#This Row],[Rank]]=8,23,IF(Table156789101112[[#This Row],[Rank]]=9,22,IF(Table156789101112[[#This Row],[Rank]]=10,21,IF(Table156789101112[[#This Row],[Rank]]=11,20,IF(Table156789101112[[#This Row],[Rank]]=12,19,IF(Table156789101112[[#This Row],[Rank]]=13,18,IF(Table156789101112[[#This Row],[Rank]]=14,17,IF(Table156789101112[[#This Row],[Rank]]=15,16,IF(Table156789101112[[#This Row],[Rank]]=16,15,IF(Table156789101112[[#This Row],[Rank]]=17,14,IF(Table156789101112[[#This Row],[Rank]]=18,13,IF(Table156789101112[[#This Row],[Rank]]=19,12,IF(Table156789101112[[#This Row],[Rank]]=20,11,IF(Table156789101112[[#This Row],[Rank]]=21,10,IF(Table156789101112[[#This Row],[Rank]]=22,9,IF(Table156789101112[[#This Row],[Rank]]=23,8,IF(Table156789101112[[#This Row],[Rank]]=24,7,IF(Table156789101112[[#This Row],[Rank]]=25,6,IF(Table156789101112[[#This Row],[Rank]]=26,5,IF(Table156789101112[[#This Row],[Rank]]=27,4,IF(Table156789101112[[#This Row],[Rank]]=28,3,IF(Table156789101112[[#This Row],[Rank]]=29,2,IF(Table156789101112[[#This Row],[Rank]]=30,1,0)))))))))))))))))))))))))))))))</f>
        <v/>
      </c>
      <c r="D31" s="4" t="str">
        <f>IF(Table156789101112[[#This Row],[Category]]="","",IF(Table156789101112[[#This Row],[Category]]="M",COUNTIF($I$2:$I31,"M"),IF(Table156789101112[[#This Row],[Category]]="F",COUNTIF($I$2:$I31,"F"),0)))</f>
        <v/>
      </c>
      <c r="E31" s="26"/>
      <c r="F31" s="27"/>
      <c r="G31" s="28"/>
      <c r="H31" s="28"/>
      <c r="I31" s="29"/>
      <c r="J31" s="63"/>
      <c r="K31" s="63"/>
      <c r="L31" s="63"/>
      <c r="M31" s="63"/>
      <c r="N31" s="63"/>
    </row>
    <row r="32" spans="1:14" x14ac:dyDescent="0.3">
      <c r="A32" s="19">
        <f>Table156789101112[[#This Row],[Full Name]]</f>
        <v>0</v>
      </c>
      <c r="B32" s="21" t="str">
        <f>IF(Table156789101112[[#This Row],[Full Name]]="","",IF(IFERROR(IFERROR(VLOOKUP(Table156789101112[[#This Row],[Full Name]],'Mens League'!B:B,1,FALSE),VLOOKUP(Table156789101112[[#This Row],[Full Name]],'Women''s League'!B:B,1,FALSE)),"NEEDS ADDING")="NEEDS ADDING","NEEDS ADDING","OK"))</f>
        <v/>
      </c>
      <c r="C32" s="21" t="str">
        <f>IF(Table156789101112[[#This Row],[Position]]="","",IF(Table156789101112[[#This Row],[Rank]]=1,30,IF(Table156789101112[[#This Row],[Rank]]=2,29,IF(Table156789101112[[#This Row],[Rank]]=3,28,IF(Table156789101112[[#This Row],[Rank]]=4,27,IF(Table156789101112[[#This Row],[Rank]]=5,26,IF(Table156789101112[[#This Row],[Rank]]=6,25,IF(Table156789101112[[#This Row],[Rank]]=7,24,IF(Table156789101112[[#This Row],[Rank]]=8,23,IF(Table156789101112[[#This Row],[Rank]]=9,22,IF(Table156789101112[[#This Row],[Rank]]=10,21,IF(Table156789101112[[#This Row],[Rank]]=11,20,IF(Table156789101112[[#This Row],[Rank]]=12,19,IF(Table156789101112[[#This Row],[Rank]]=13,18,IF(Table156789101112[[#This Row],[Rank]]=14,17,IF(Table156789101112[[#This Row],[Rank]]=15,16,IF(Table156789101112[[#This Row],[Rank]]=16,15,IF(Table156789101112[[#This Row],[Rank]]=17,14,IF(Table156789101112[[#This Row],[Rank]]=18,13,IF(Table156789101112[[#This Row],[Rank]]=19,12,IF(Table156789101112[[#This Row],[Rank]]=20,11,IF(Table156789101112[[#This Row],[Rank]]=21,10,IF(Table156789101112[[#This Row],[Rank]]=22,9,IF(Table156789101112[[#This Row],[Rank]]=23,8,IF(Table156789101112[[#This Row],[Rank]]=24,7,IF(Table156789101112[[#This Row],[Rank]]=25,6,IF(Table156789101112[[#This Row],[Rank]]=26,5,IF(Table156789101112[[#This Row],[Rank]]=27,4,IF(Table156789101112[[#This Row],[Rank]]=28,3,IF(Table156789101112[[#This Row],[Rank]]=29,2,IF(Table156789101112[[#This Row],[Rank]]=30,1,0)))))))))))))))))))))))))))))))</f>
        <v/>
      </c>
      <c r="D32" s="4" t="str">
        <f>IF(Table156789101112[[#This Row],[Category]]="","",IF(Table156789101112[[#This Row],[Category]]="M",COUNTIF($I$2:$I32,"M"),IF(Table156789101112[[#This Row],[Category]]="F",COUNTIF($I$2:$I32,"F"),0)))</f>
        <v/>
      </c>
      <c r="E32" s="26"/>
      <c r="F32" s="27"/>
      <c r="G32" s="28"/>
      <c r="H32" s="28"/>
      <c r="I32" s="29"/>
      <c r="J32" s="63"/>
      <c r="K32" s="63"/>
      <c r="L32" s="63"/>
      <c r="M32" s="63"/>
      <c r="N32" s="63"/>
    </row>
    <row r="33" spans="1:14" x14ac:dyDescent="0.3">
      <c r="A33" s="19">
        <f>Table156789101112[[#This Row],[Full Name]]</f>
        <v>0</v>
      </c>
      <c r="B33" s="21" t="str">
        <f>IF(Table156789101112[[#This Row],[Full Name]]="","",IF(IFERROR(IFERROR(VLOOKUP(Table156789101112[[#This Row],[Full Name]],'Mens League'!B:B,1,FALSE),VLOOKUP(Table156789101112[[#This Row],[Full Name]],'Women''s League'!B:B,1,FALSE)),"NEEDS ADDING")="NEEDS ADDING","NEEDS ADDING","OK"))</f>
        <v/>
      </c>
      <c r="C33" s="21" t="str">
        <f>IF(Table156789101112[[#This Row],[Position]]="","",IF(Table156789101112[[#This Row],[Rank]]=1,30,IF(Table156789101112[[#This Row],[Rank]]=2,29,IF(Table156789101112[[#This Row],[Rank]]=3,28,IF(Table156789101112[[#This Row],[Rank]]=4,27,IF(Table156789101112[[#This Row],[Rank]]=5,26,IF(Table156789101112[[#This Row],[Rank]]=6,25,IF(Table156789101112[[#This Row],[Rank]]=7,24,IF(Table156789101112[[#This Row],[Rank]]=8,23,IF(Table156789101112[[#This Row],[Rank]]=9,22,IF(Table156789101112[[#This Row],[Rank]]=10,21,IF(Table156789101112[[#This Row],[Rank]]=11,20,IF(Table156789101112[[#This Row],[Rank]]=12,19,IF(Table156789101112[[#This Row],[Rank]]=13,18,IF(Table156789101112[[#This Row],[Rank]]=14,17,IF(Table156789101112[[#This Row],[Rank]]=15,16,IF(Table156789101112[[#This Row],[Rank]]=16,15,IF(Table156789101112[[#This Row],[Rank]]=17,14,IF(Table156789101112[[#This Row],[Rank]]=18,13,IF(Table156789101112[[#This Row],[Rank]]=19,12,IF(Table156789101112[[#This Row],[Rank]]=20,11,IF(Table156789101112[[#This Row],[Rank]]=21,10,IF(Table156789101112[[#This Row],[Rank]]=22,9,IF(Table156789101112[[#This Row],[Rank]]=23,8,IF(Table156789101112[[#This Row],[Rank]]=24,7,IF(Table156789101112[[#This Row],[Rank]]=25,6,IF(Table156789101112[[#This Row],[Rank]]=26,5,IF(Table156789101112[[#This Row],[Rank]]=27,4,IF(Table156789101112[[#This Row],[Rank]]=28,3,IF(Table156789101112[[#This Row],[Rank]]=29,2,IF(Table156789101112[[#This Row],[Rank]]=30,1,0)))))))))))))))))))))))))))))))</f>
        <v/>
      </c>
      <c r="D33" s="4" t="str">
        <f>IF(Table156789101112[[#This Row],[Category]]="","",IF(Table156789101112[[#This Row],[Category]]="M",COUNTIF($I$2:$I33,"M"),IF(Table156789101112[[#This Row],[Category]]="F",COUNTIF($I$2:$I33,"F"),0)))</f>
        <v/>
      </c>
      <c r="E33" s="26"/>
      <c r="F33" s="27"/>
      <c r="G33" s="28"/>
      <c r="H33" s="28"/>
      <c r="I33" s="29"/>
      <c r="J33" s="63"/>
      <c r="K33" s="63"/>
      <c r="L33" s="63"/>
      <c r="M33" s="63"/>
      <c r="N33" s="63"/>
    </row>
    <row r="34" spans="1:14" x14ac:dyDescent="0.3">
      <c r="A34" s="19">
        <f>Table156789101112[[#This Row],[Full Name]]</f>
        <v>0</v>
      </c>
      <c r="B34" s="21" t="str">
        <f>IF(Table156789101112[[#This Row],[Full Name]]="","",IF(IFERROR(IFERROR(VLOOKUP(Table156789101112[[#This Row],[Full Name]],'Mens League'!B:B,1,FALSE),VLOOKUP(Table156789101112[[#This Row],[Full Name]],'Women''s League'!B:B,1,FALSE)),"NEEDS ADDING")="NEEDS ADDING","NEEDS ADDING","OK"))</f>
        <v/>
      </c>
      <c r="C34" s="21" t="str">
        <f>IF(Table156789101112[[#This Row],[Position]]="","",IF(Table156789101112[[#This Row],[Rank]]=1,30,IF(Table156789101112[[#This Row],[Rank]]=2,29,IF(Table156789101112[[#This Row],[Rank]]=3,28,IF(Table156789101112[[#This Row],[Rank]]=4,27,IF(Table156789101112[[#This Row],[Rank]]=5,26,IF(Table156789101112[[#This Row],[Rank]]=6,25,IF(Table156789101112[[#This Row],[Rank]]=7,24,IF(Table156789101112[[#This Row],[Rank]]=8,23,IF(Table156789101112[[#This Row],[Rank]]=9,22,IF(Table156789101112[[#This Row],[Rank]]=10,21,IF(Table156789101112[[#This Row],[Rank]]=11,20,IF(Table156789101112[[#This Row],[Rank]]=12,19,IF(Table156789101112[[#This Row],[Rank]]=13,18,IF(Table156789101112[[#This Row],[Rank]]=14,17,IF(Table156789101112[[#This Row],[Rank]]=15,16,IF(Table156789101112[[#This Row],[Rank]]=16,15,IF(Table156789101112[[#This Row],[Rank]]=17,14,IF(Table156789101112[[#This Row],[Rank]]=18,13,IF(Table156789101112[[#This Row],[Rank]]=19,12,IF(Table156789101112[[#This Row],[Rank]]=20,11,IF(Table156789101112[[#This Row],[Rank]]=21,10,IF(Table156789101112[[#This Row],[Rank]]=22,9,IF(Table156789101112[[#This Row],[Rank]]=23,8,IF(Table156789101112[[#This Row],[Rank]]=24,7,IF(Table156789101112[[#This Row],[Rank]]=25,6,IF(Table156789101112[[#This Row],[Rank]]=26,5,IF(Table156789101112[[#This Row],[Rank]]=27,4,IF(Table156789101112[[#This Row],[Rank]]=28,3,IF(Table156789101112[[#This Row],[Rank]]=29,2,IF(Table156789101112[[#This Row],[Rank]]=30,1,0)))))))))))))))))))))))))))))))</f>
        <v/>
      </c>
      <c r="D34" s="4" t="str">
        <f>IF(Table156789101112[[#This Row],[Category]]="","",IF(Table156789101112[[#This Row],[Category]]="M",COUNTIF($I$2:$I34,"M"),IF(Table156789101112[[#This Row],[Category]]="F",COUNTIF($I$2:$I34,"F"),0)))</f>
        <v/>
      </c>
      <c r="E34" s="26"/>
      <c r="F34" s="27"/>
      <c r="G34" s="28"/>
      <c r="H34" s="28"/>
      <c r="I34" s="29"/>
      <c r="J34" s="63"/>
      <c r="K34" s="63"/>
      <c r="L34" s="63"/>
      <c r="M34" s="63"/>
      <c r="N34" s="63"/>
    </row>
    <row r="35" spans="1:14" x14ac:dyDescent="0.3">
      <c r="A35" s="19">
        <f>Table156789101112[[#This Row],[Full Name]]</f>
        <v>0</v>
      </c>
      <c r="B35" s="21" t="str">
        <f>IF(Table156789101112[[#This Row],[Full Name]]="","",IF(IFERROR(IFERROR(VLOOKUP(Table156789101112[[#This Row],[Full Name]],'Mens League'!B:B,1,FALSE),VLOOKUP(Table156789101112[[#This Row],[Full Name]],'Women''s League'!B:B,1,FALSE)),"NEEDS ADDING")="NEEDS ADDING","NEEDS ADDING","OK"))</f>
        <v/>
      </c>
      <c r="C35" s="21" t="str">
        <f>IF(Table156789101112[[#This Row],[Position]]="","",IF(Table156789101112[[#This Row],[Rank]]=1,30,IF(Table156789101112[[#This Row],[Rank]]=2,29,IF(Table156789101112[[#This Row],[Rank]]=3,28,IF(Table156789101112[[#This Row],[Rank]]=4,27,IF(Table156789101112[[#This Row],[Rank]]=5,26,IF(Table156789101112[[#This Row],[Rank]]=6,25,IF(Table156789101112[[#This Row],[Rank]]=7,24,IF(Table156789101112[[#This Row],[Rank]]=8,23,IF(Table156789101112[[#This Row],[Rank]]=9,22,IF(Table156789101112[[#This Row],[Rank]]=10,21,IF(Table156789101112[[#This Row],[Rank]]=11,20,IF(Table156789101112[[#This Row],[Rank]]=12,19,IF(Table156789101112[[#This Row],[Rank]]=13,18,IF(Table156789101112[[#This Row],[Rank]]=14,17,IF(Table156789101112[[#This Row],[Rank]]=15,16,IF(Table156789101112[[#This Row],[Rank]]=16,15,IF(Table156789101112[[#This Row],[Rank]]=17,14,IF(Table156789101112[[#This Row],[Rank]]=18,13,IF(Table156789101112[[#This Row],[Rank]]=19,12,IF(Table156789101112[[#This Row],[Rank]]=20,11,IF(Table156789101112[[#This Row],[Rank]]=21,10,IF(Table156789101112[[#This Row],[Rank]]=22,9,IF(Table156789101112[[#This Row],[Rank]]=23,8,IF(Table156789101112[[#This Row],[Rank]]=24,7,IF(Table156789101112[[#This Row],[Rank]]=25,6,IF(Table156789101112[[#This Row],[Rank]]=26,5,IF(Table156789101112[[#This Row],[Rank]]=27,4,IF(Table156789101112[[#This Row],[Rank]]=28,3,IF(Table156789101112[[#This Row],[Rank]]=29,2,IF(Table156789101112[[#This Row],[Rank]]=30,1,0)))))))))))))))))))))))))))))))</f>
        <v/>
      </c>
      <c r="D35" s="4" t="str">
        <f>IF(Table156789101112[[#This Row],[Category]]="","",IF(Table156789101112[[#This Row],[Category]]="M",COUNTIF($I$2:$I35,"M"),IF(Table156789101112[[#This Row],[Category]]="F",COUNTIF($I$2:$I35,"F"),0)))</f>
        <v/>
      </c>
      <c r="E35" s="26"/>
      <c r="F35" s="27"/>
      <c r="G35" s="28"/>
      <c r="H35" s="28"/>
      <c r="I35" s="29"/>
      <c r="J35" s="63"/>
      <c r="K35" s="63"/>
      <c r="L35" s="63"/>
      <c r="M35" s="63"/>
      <c r="N35" s="63"/>
    </row>
    <row r="36" spans="1:14" x14ac:dyDescent="0.3">
      <c r="A36" s="19">
        <f>Table156789101112[[#This Row],[Full Name]]</f>
        <v>0</v>
      </c>
      <c r="B36" s="21" t="str">
        <f>IF(Table156789101112[[#This Row],[Full Name]]="","",IF(IFERROR(IFERROR(VLOOKUP(Table156789101112[[#This Row],[Full Name]],'Mens League'!B:B,1,FALSE),VLOOKUP(Table156789101112[[#This Row],[Full Name]],'Women''s League'!B:B,1,FALSE)),"NEEDS ADDING")="NEEDS ADDING","NEEDS ADDING","OK"))</f>
        <v/>
      </c>
      <c r="C36" s="21" t="str">
        <f>IF(Table156789101112[[#This Row],[Position]]="","",IF(Table156789101112[[#This Row],[Rank]]=1,30,IF(Table156789101112[[#This Row],[Rank]]=2,29,IF(Table156789101112[[#This Row],[Rank]]=3,28,IF(Table156789101112[[#This Row],[Rank]]=4,27,IF(Table156789101112[[#This Row],[Rank]]=5,26,IF(Table156789101112[[#This Row],[Rank]]=6,25,IF(Table156789101112[[#This Row],[Rank]]=7,24,IF(Table156789101112[[#This Row],[Rank]]=8,23,IF(Table156789101112[[#This Row],[Rank]]=9,22,IF(Table156789101112[[#This Row],[Rank]]=10,21,IF(Table156789101112[[#This Row],[Rank]]=11,20,IF(Table156789101112[[#This Row],[Rank]]=12,19,IF(Table156789101112[[#This Row],[Rank]]=13,18,IF(Table156789101112[[#This Row],[Rank]]=14,17,IF(Table156789101112[[#This Row],[Rank]]=15,16,IF(Table156789101112[[#This Row],[Rank]]=16,15,IF(Table156789101112[[#This Row],[Rank]]=17,14,IF(Table156789101112[[#This Row],[Rank]]=18,13,IF(Table156789101112[[#This Row],[Rank]]=19,12,IF(Table156789101112[[#This Row],[Rank]]=20,11,IF(Table156789101112[[#This Row],[Rank]]=21,10,IF(Table156789101112[[#This Row],[Rank]]=22,9,IF(Table156789101112[[#This Row],[Rank]]=23,8,IF(Table156789101112[[#This Row],[Rank]]=24,7,IF(Table156789101112[[#This Row],[Rank]]=25,6,IF(Table156789101112[[#This Row],[Rank]]=26,5,IF(Table156789101112[[#This Row],[Rank]]=27,4,IF(Table156789101112[[#This Row],[Rank]]=28,3,IF(Table156789101112[[#This Row],[Rank]]=29,2,IF(Table156789101112[[#This Row],[Rank]]=30,1,0)))))))))))))))))))))))))))))))</f>
        <v/>
      </c>
      <c r="D36" s="4" t="str">
        <f>IF(Table156789101112[[#This Row],[Category]]="","",IF(Table156789101112[[#This Row],[Category]]="M",COUNTIF($I$2:$I36,"M"),IF(Table156789101112[[#This Row],[Category]]="F",COUNTIF($I$2:$I36,"F"),0)))</f>
        <v/>
      </c>
      <c r="E36" s="26"/>
      <c r="F36" s="27"/>
      <c r="G36" s="28"/>
      <c r="H36" s="28"/>
      <c r="I36" s="29"/>
      <c r="J36" s="63"/>
      <c r="K36" s="63"/>
      <c r="L36" s="63"/>
      <c r="M36" s="63"/>
      <c r="N36" s="63"/>
    </row>
    <row r="37" spans="1:14" x14ac:dyDescent="0.3">
      <c r="A37" s="19">
        <f>Table156789101112[[#This Row],[Full Name]]</f>
        <v>0</v>
      </c>
      <c r="B37" s="21" t="str">
        <f>IF(Table156789101112[[#This Row],[Full Name]]="","",IF(IFERROR(IFERROR(VLOOKUP(Table156789101112[[#This Row],[Full Name]],'Mens League'!B:B,1,FALSE),VLOOKUP(Table156789101112[[#This Row],[Full Name]],'Women''s League'!B:B,1,FALSE)),"NEEDS ADDING")="NEEDS ADDING","NEEDS ADDING","OK"))</f>
        <v/>
      </c>
      <c r="C37" s="21" t="str">
        <f>IF(Table156789101112[[#This Row],[Position]]="","",IF(Table156789101112[[#This Row],[Rank]]=1,30,IF(Table156789101112[[#This Row],[Rank]]=2,29,IF(Table156789101112[[#This Row],[Rank]]=3,28,IF(Table156789101112[[#This Row],[Rank]]=4,27,IF(Table156789101112[[#This Row],[Rank]]=5,26,IF(Table156789101112[[#This Row],[Rank]]=6,25,IF(Table156789101112[[#This Row],[Rank]]=7,24,IF(Table156789101112[[#This Row],[Rank]]=8,23,IF(Table156789101112[[#This Row],[Rank]]=9,22,IF(Table156789101112[[#This Row],[Rank]]=10,21,IF(Table156789101112[[#This Row],[Rank]]=11,20,IF(Table156789101112[[#This Row],[Rank]]=12,19,IF(Table156789101112[[#This Row],[Rank]]=13,18,IF(Table156789101112[[#This Row],[Rank]]=14,17,IF(Table156789101112[[#This Row],[Rank]]=15,16,IF(Table156789101112[[#This Row],[Rank]]=16,15,IF(Table156789101112[[#This Row],[Rank]]=17,14,IF(Table156789101112[[#This Row],[Rank]]=18,13,IF(Table156789101112[[#This Row],[Rank]]=19,12,IF(Table156789101112[[#This Row],[Rank]]=20,11,IF(Table156789101112[[#This Row],[Rank]]=21,10,IF(Table156789101112[[#This Row],[Rank]]=22,9,IF(Table156789101112[[#This Row],[Rank]]=23,8,IF(Table156789101112[[#This Row],[Rank]]=24,7,IF(Table156789101112[[#This Row],[Rank]]=25,6,IF(Table156789101112[[#This Row],[Rank]]=26,5,IF(Table156789101112[[#This Row],[Rank]]=27,4,IF(Table156789101112[[#This Row],[Rank]]=28,3,IF(Table156789101112[[#This Row],[Rank]]=29,2,IF(Table156789101112[[#This Row],[Rank]]=30,1,0)))))))))))))))))))))))))))))))</f>
        <v/>
      </c>
      <c r="D37" s="4" t="str">
        <f>IF(Table156789101112[[#This Row],[Category]]="","",IF(Table156789101112[[#This Row],[Category]]="M",COUNTIF($I$2:$I37,"M"),IF(Table156789101112[[#This Row],[Category]]="F",COUNTIF($I$2:$I37,"F"),0)))</f>
        <v/>
      </c>
      <c r="E37" s="26"/>
      <c r="F37" s="27"/>
      <c r="G37" s="28"/>
      <c r="H37" s="28"/>
      <c r="I37" s="29"/>
      <c r="J37" s="63"/>
      <c r="K37" s="63"/>
      <c r="L37" s="63"/>
      <c r="M37" s="63"/>
      <c r="N37" s="63"/>
    </row>
    <row r="38" spans="1:14" x14ac:dyDescent="0.3">
      <c r="A38" s="19">
        <f>Table156789101112[[#This Row],[Full Name]]</f>
        <v>0</v>
      </c>
      <c r="B38" s="21" t="str">
        <f>IF(Table156789101112[[#This Row],[Full Name]]="","",IF(IFERROR(IFERROR(VLOOKUP(Table156789101112[[#This Row],[Full Name]],'Mens League'!B:B,1,FALSE),VLOOKUP(Table156789101112[[#This Row],[Full Name]],'Women''s League'!B:B,1,FALSE)),"NEEDS ADDING")="NEEDS ADDING","NEEDS ADDING","OK"))</f>
        <v/>
      </c>
      <c r="C38" s="21" t="str">
        <f>IF(Table156789101112[[#This Row],[Position]]="","",IF(Table156789101112[[#This Row],[Rank]]=1,30,IF(Table156789101112[[#This Row],[Rank]]=2,29,IF(Table156789101112[[#This Row],[Rank]]=3,28,IF(Table156789101112[[#This Row],[Rank]]=4,27,IF(Table156789101112[[#This Row],[Rank]]=5,26,IF(Table156789101112[[#This Row],[Rank]]=6,25,IF(Table156789101112[[#This Row],[Rank]]=7,24,IF(Table156789101112[[#This Row],[Rank]]=8,23,IF(Table156789101112[[#This Row],[Rank]]=9,22,IF(Table156789101112[[#This Row],[Rank]]=10,21,IF(Table156789101112[[#This Row],[Rank]]=11,20,IF(Table156789101112[[#This Row],[Rank]]=12,19,IF(Table156789101112[[#This Row],[Rank]]=13,18,IF(Table156789101112[[#This Row],[Rank]]=14,17,IF(Table156789101112[[#This Row],[Rank]]=15,16,IF(Table156789101112[[#This Row],[Rank]]=16,15,IF(Table156789101112[[#This Row],[Rank]]=17,14,IF(Table156789101112[[#This Row],[Rank]]=18,13,IF(Table156789101112[[#This Row],[Rank]]=19,12,IF(Table156789101112[[#This Row],[Rank]]=20,11,IF(Table156789101112[[#This Row],[Rank]]=21,10,IF(Table156789101112[[#This Row],[Rank]]=22,9,IF(Table156789101112[[#This Row],[Rank]]=23,8,IF(Table156789101112[[#This Row],[Rank]]=24,7,IF(Table156789101112[[#This Row],[Rank]]=25,6,IF(Table156789101112[[#This Row],[Rank]]=26,5,IF(Table156789101112[[#This Row],[Rank]]=27,4,IF(Table156789101112[[#This Row],[Rank]]=28,3,IF(Table156789101112[[#This Row],[Rank]]=29,2,IF(Table156789101112[[#This Row],[Rank]]=30,1,0)))))))))))))))))))))))))))))))</f>
        <v/>
      </c>
      <c r="D38" s="4" t="str">
        <f>IF(Table156789101112[[#This Row],[Category]]="","",IF(Table156789101112[[#This Row],[Category]]="M",COUNTIF($I$2:$I38,"M"),IF(Table156789101112[[#This Row],[Category]]="F",COUNTIF($I$2:$I38,"F"),0)))</f>
        <v/>
      </c>
      <c r="E38" s="26"/>
      <c r="F38" s="27"/>
      <c r="G38" s="28"/>
      <c r="H38" s="28"/>
      <c r="I38" s="29"/>
      <c r="J38" s="63"/>
      <c r="K38" s="63"/>
      <c r="L38" s="63"/>
      <c r="M38" s="63"/>
      <c r="N38" s="63"/>
    </row>
    <row r="39" spans="1:14" x14ac:dyDescent="0.3">
      <c r="A39" s="19">
        <f>Table156789101112[[#This Row],[Full Name]]</f>
        <v>0</v>
      </c>
      <c r="B39" s="21" t="str">
        <f>IF(Table156789101112[[#This Row],[Full Name]]="","",IF(IFERROR(IFERROR(VLOOKUP(Table156789101112[[#This Row],[Full Name]],'Mens League'!B:B,1,FALSE),VLOOKUP(Table156789101112[[#This Row],[Full Name]],'Women''s League'!B:B,1,FALSE)),"NEEDS ADDING")="NEEDS ADDING","NEEDS ADDING","OK"))</f>
        <v/>
      </c>
      <c r="C39" s="21" t="str">
        <f>IF(Table156789101112[[#This Row],[Position]]="","",IF(Table156789101112[[#This Row],[Rank]]=1,30,IF(Table156789101112[[#This Row],[Rank]]=2,29,IF(Table156789101112[[#This Row],[Rank]]=3,28,IF(Table156789101112[[#This Row],[Rank]]=4,27,IF(Table156789101112[[#This Row],[Rank]]=5,26,IF(Table156789101112[[#This Row],[Rank]]=6,25,IF(Table156789101112[[#This Row],[Rank]]=7,24,IF(Table156789101112[[#This Row],[Rank]]=8,23,IF(Table156789101112[[#This Row],[Rank]]=9,22,IF(Table156789101112[[#This Row],[Rank]]=10,21,IF(Table156789101112[[#This Row],[Rank]]=11,20,IF(Table156789101112[[#This Row],[Rank]]=12,19,IF(Table156789101112[[#This Row],[Rank]]=13,18,IF(Table156789101112[[#This Row],[Rank]]=14,17,IF(Table156789101112[[#This Row],[Rank]]=15,16,IF(Table156789101112[[#This Row],[Rank]]=16,15,IF(Table156789101112[[#This Row],[Rank]]=17,14,IF(Table156789101112[[#This Row],[Rank]]=18,13,IF(Table156789101112[[#This Row],[Rank]]=19,12,IF(Table156789101112[[#This Row],[Rank]]=20,11,IF(Table156789101112[[#This Row],[Rank]]=21,10,IF(Table156789101112[[#This Row],[Rank]]=22,9,IF(Table156789101112[[#This Row],[Rank]]=23,8,IF(Table156789101112[[#This Row],[Rank]]=24,7,IF(Table156789101112[[#This Row],[Rank]]=25,6,IF(Table156789101112[[#This Row],[Rank]]=26,5,IF(Table156789101112[[#This Row],[Rank]]=27,4,IF(Table156789101112[[#This Row],[Rank]]=28,3,IF(Table156789101112[[#This Row],[Rank]]=29,2,IF(Table156789101112[[#This Row],[Rank]]=30,1,0)))))))))))))))))))))))))))))))</f>
        <v/>
      </c>
      <c r="D39" s="4" t="str">
        <f>IF(Table156789101112[[#This Row],[Category]]="","",IF(Table156789101112[[#This Row],[Category]]="M",COUNTIF($I$2:$I39,"M"),IF(Table156789101112[[#This Row],[Category]]="F",COUNTIF($I$2:$I39,"F"),0)))</f>
        <v/>
      </c>
      <c r="E39" s="26"/>
      <c r="F39" s="27"/>
      <c r="G39" s="28"/>
      <c r="H39" s="28"/>
      <c r="I39" s="29"/>
      <c r="J39" s="63"/>
      <c r="K39" s="63"/>
      <c r="L39" s="63"/>
      <c r="M39" s="63"/>
      <c r="N39" s="63"/>
    </row>
    <row r="40" spans="1:14" x14ac:dyDescent="0.3">
      <c r="A40" s="19">
        <f>Table156789101112[[#This Row],[Full Name]]</f>
        <v>0</v>
      </c>
      <c r="B40" s="21" t="str">
        <f>IF(Table156789101112[[#This Row],[Full Name]]="","",IF(IFERROR(IFERROR(VLOOKUP(Table156789101112[[#This Row],[Full Name]],'Mens League'!B:B,1,FALSE),VLOOKUP(Table156789101112[[#This Row],[Full Name]],'Women''s League'!B:B,1,FALSE)),"NEEDS ADDING")="NEEDS ADDING","NEEDS ADDING","OK"))</f>
        <v/>
      </c>
      <c r="C40" s="21" t="str">
        <f>IF(Table156789101112[[#This Row],[Position]]="","",IF(Table156789101112[[#This Row],[Rank]]=1,30,IF(Table156789101112[[#This Row],[Rank]]=2,29,IF(Table156789101112[[#This Row],[Rank]]=3,28,IF(Table156789101112[[#This Row],[Rank]]=4,27,IF(Table156789101112[[#This Row],[Rank]]=5,26,IF(Table156789101112[[#This Row],[Rank]]=6,25,IF(Table156789101112[[#This Row],[Rank]]=7,24,IF(Table156789101112[[#This Row],[Rank]]=8,23,IF(Table156789101112[[#This Row],[Rank]]=9,22,IF(Table156789101112[[#This Row],[Rank]]=10,21,IF(Table156789101112[[#This Row],[Rank]]=11,20,IF(Table156789101112[[#This Row],[Rank]]=12,19,IF(Table156789101112[[#This Row],[Rank]]=13,18,IF(Table156789101112[[#This Row],[Rank]]=14,17,IF(Table156789101112[[#This Row],[Rank]]=15,16,IF(Table156789101112[[#This Row],[Rank]]=16,15,IF(Table156789101112[[#This Row],[Rank]]=17,14,IF(Table156789101112[[#This Row],[Rank]]=18,13,IF(Table156789101112[[#This Row],[Rank]]=19,12,IF(Table156789101112[[#This Row],[Rank]]=20,11,IF(Table156789101112[[#This Row],[Rank]]=21,10,IF(Table156789101112[[#This Row],[Rank]]=22,9,IF(Table156789101112[[#This Row],[Rank]]=23,8,IF(Table156789101112[[#This Row],[Rank]]=24,7,IF(Table156789101112[[#This Row],[Rank]]=25,6,IF(Table156789101112[[#This Row],[Rank]]=26,5,IF(Table156789101112[[#This Row],[Rank]]=27,4,IF(Table156789101112[[#This Row],[Rank]]=28,3,IF(Table156789101112[[#This Row],[Rank]]=29,2,IF(Table156789101112[[#This Row],[Rank]]=30,1,0)))))))))))))))))))))))))))))))</f>
        <v/>
      </c>
      <c r="D40" s="4" t="str">
        <f>IF(Table156789101112[[#This Row],[Category]]="","",IF(Table156789101112[[#This Row],[Category]]="M",COUNTIF($I$2:$I40,"M"),IF(Table156789101112[[#This Row],[Category]]="F",COUNTIF($I$2:$I40,"F"),0)))</f>
        <v/>
      </c>
      <c r="E40" s="26"/>
      <c r="F40" s="27"/>
      <c r="G40" s="28"/>
      <c r="H40" s="28"/>
      <c r="I40" s="29"/>
      <c r="J40" s="63"/>
      <c r="K40" s="63"/>
      <c r="L40" s="63"/>
      <c r="M40" s="63"/>
      <c r="N40" s="63"/>
    </row>
    <row r="41" spans="1:14" x14ac:dyDescent="0.3">
      <c r="A41" s="19">
        <f>Table156789101112[[#This Row],[Full Name]]</f>
        <v>0</v>
      </c>
      <c r="B41" s="21" t="str">
        <f>IF(Table156789101112[[#This Row],[Full Name]]="","",IF(IFERROR(IFERROR(VLOOKUP(Table156789101112[[#This Row],[Full Name]],'Mens League'!B:B,1,FALSE),VLOOKUP(Table156789101112[[#This Row],[Full Name]],'Women''s League'!B:B,1,FALSE)),"NEEDS ADDING")="NEEDS ADDING","NEEDS ADDING","OK"))</f>
        <v/>
      </c>
      <c r="C41" s="21" t="str">
        <f>IF(Table156789101112[[#This Row],[Position]]="","",IF(Table156789101112[[#This Row],[Rank]]=1,30,IF(Table156789101112[[#This Row],[Rank]]=2,29,IF(Table156789101112[[#This Row],[Rank]]=3,28,IF(Table156789101112[[#This Row],[Rank]]=4,27,IF(Table156789101112[[#This Row],[Rank]]=5,26,IF(Table156789101112[[#This Row],[Rank]]=6,25,IF(Table156789101112[[#This Row],[Rank]]=7,24,IF(Table156789101112[[#This Row],[Rank]]=8,23,IF(Table156789101112[[#This Row],[Rank]]=9,22,IF(Table156789101112[[#This Row],[Rank]]=10,21,IF(Table156789101112[[#This Row],[Rank]]=11,20,IF(Table156789101112[[#This Row],[Rank]]=12,19,IF(Table156789101112[[#This Row],[Rank]]=13,18,IF(Table156789101112[[#This Row],[Rank]]=14,17,IF(Table156789101112[[#This Row],[Rank]]=15,16,IF(Table156789101112[[#This Row],[Rank]]=16,15,IF(Table156789101112[[#This Row],[Rank]]=17,14,IF(Table156789101112[[#This Row],[Rank]]=18,13,IF(Table156789101112[[#This Row],[Rank]]=19,12,IF(Table156789101112[[#This Row],[Rank]]=20,11,IF(Table156789101112[[#This Row],[Rank]]=21,10,IF(Table156789101112[[#This Row],[Rank]]=22,9,IF(Table156789101112[[#This Row],[Rank]]=23,8,IF(Table156789101112[[#This Row],[Rank]]=24,7,IF(Table156789101112[[#This Row],[Rank]]=25,6,IF(Table156789101112[[#This Row],[Rank]]=26,5,IF(Table156789101112[[#This Row],[Rank]]=27,4,IF(Table156789101112[[#This Row],[Rank]]=28,3,IF(Table156789101112[[#This Row],[Rank]]=29,2,IF(Table156789101112[[#This Row],[Rank]]=30,1,0)))))))))))))))))))))))))))))))</f>
        <v/>
      </c>
      <c r="D41" s="4" t="str">
        <f>IF(Table156789101112[[#This Row],[Category]]="","",IF(Table156789101112[[#This Row],[Category]]="M",COUNTIF($I$2:$I41,"M"),IF(Table156789101112[[#This Row],[Category]]="F",COUNTIF($I$2:$I41,"F"),0)))</f>
        <v/>
      </c>
      <c r="E41" s="26"/>
      <c r="F41" s="27"/>
      <c r="G41" s="28"/>
      <c r="H41" s="28"/>
      <c r="I41" s="29"/>
      <c r="J41" s="63"/>
      <c r="K41" s="63"/>
      <c r="L41" s="63"/>
      <c r="M41" s="63"/>
      <c r="N41" s="63"/>
    </row>
    <row r="42" spans="1:14" x14ac:dyDescent="0.3">
      <c r="A42" s="19">
        <f>Table156789101112[[#This Row],[Full Name]]</f>
        <v>0</v>
      </c>
      <c r="B42" s="21" t="str">
        <f>IF(Table156789101112[[#This Row],[Full Name]]="","",IF(IFERROR(IFERROR(VLOOKUP(Table156789101112[[#This Row],[Full Name]],'Mens League'!B:B,1,FALSE),VLOOKUP(Table156789101112[[#This Row],[Full Name]],'Women''s League'!B:B,1,FALSE)),"NEEDS ADDING")="NEEDS ADDING","NEEDS ADDING","OK"))</f>
        <v/>
      </c>
      <c r="C42" s="21" t="str">
        <f>IF(Table156789101112[[#This Row],[Position]]="","",IF(Table156789101112[[#This Row],[Rank]]=1,30,IF(Table156789101112[[#This Row],[Rank]]=2,29,IF(Table156789101112[[#This Row],[Rank]]=3,28,IF(Table156789101112[[#This Row],[Rank]]=4,27,IF(Table156789101112[[#This Row],[Rank]]=5,26,IF(Table156789101112[[#This Row],[Rank]]=6,25,IF(Table156789101112[[#This Row],[Rank]]=7,24,IF(Table156789101112[[#This Row],[Rank]]=8,23,IF(Table156789101112[[#This Row],[Rank]]=9,22,IF(Table156789101112[[#This Row],[Rank]]=10,21,IF(Table156789101112[[#This Row],[Rank]]=11,20,IF(Table156789101112[[#This Row],[Rank]]=12,19,IF(Table156789101112[[#This Row],[Rank]]=13,18,IF(Table156789101112[[#This Row],[Rank]]=14,17,IF(Table156789101112[[#This Row],[Rank]]=15,16,IF(Table156789101112[[#This Row],[Rank]]=16,15,IF(Table156789101112[[#This Row],[Rank]]=17,14,IF(Table156789101112[[#This Row],[Rank]]=18,13,IF(Table156789101112[[#This Row],[Rank]]=19,12,IF(Table156789101112[[#This Row],[Rank]]=20,11,IF(Table156789101112[[#This Row],[Rank]]=21,10,IF(Table156789101112[[#This Row],[Rank]]=22,9,IF(Table156789101112[[#This Row],[Rank]]=23,8,IF(Table156789101112[[#This Row],[Rank]]=24,7,IF(Table156789101112[[#This Row],[Rank]]=25,6,IF(Table156789101112[[#This Row],[Rank]]=26,5,IF(Table156789101112[[#This Row],[Rank]]=27,4,IF(Table156789101112[[#This Row],[Rank]]=28,3,IF(Table156789101112[[#This Row],[Rank]]=29,2,IF(Table156789101112[[#This Row],[Rank]]=30,1,0)))))))))))))))))))))))))))))))</f>
        <v/>
      </c>
      <c r="D42" s="4" t="str">
        <f>IF(Table156789101112[[#This Row],[Category]]="","",IF(Table156789101112[[#This Row],[Category]]="M",COUNTIF($I$2:$I42,"M"),IF(Table156789101112[[#This Row],[Category]]="F",COUNTIF($I$2:$I42,"F"),0)))</f>
        <v/>
      </c>
      <c r="E42" s="26"/>
      <c r="F42" s="27"/>
      <c r="G42" s="28"/>
      <c r="H42" s="28"/>
      <c r="I42" s="29"/>
      <c r="J42" s="63"/>
      <c r="K42" s="63"/>
      <c r="L42" s="63"/>
      <c r="M42" s="63"/>
      <c r="N42" s="63"/>
    </row>
    <row r="43" spans="1:14" x14ac:dyDescent="0.3">
      <c r="A43" s="19">
        <f>Table156789101112[[#This Row],[Full Name]]</f>
        <v>0</v>
      </c>
      <c r="B43" s="21" t="str">
        <f>IF(Table156789101112[[#This Row],[Full Name]]="","",IF(IFERROR(IFERROR(VLOOKUP(Table156789101112[[#This Row],[Full Name]],'Mens League'!B:B,1,FALSE),VLOOKUP(Table156789101112[[#This Row],[Full Name]],'Women''s League'!B:B,1,FALSE)),"NEEDS ADDING")="NEEDS ADDING","NEEDS ADDING","OK"))</f>
        <v/>
      </c>
      <c r="C43" s="21" t="str">
        <f>IF(Table156789101112[[#This Row],[Position]]="","",IF(Table156789101112[[#This Row],[Rank]]=1,30,IF(Table156789101112[[#This Row],[Rank]]=2,29,IF(Table156789101112[[#This Row],[Rank]]=3,28,IF(Table156789101112[[#This Row],[Rank]]=4,27,IF(Table156789101112[[#This Row],[Rank]]=5,26,IF(Table156789101112[[#This Row],[Rank]]=6,25,IF(Table156789101112[[#This Row],[Rank]]=7,24,IF(Table156789101112[[#This Row],[Rank]]=8,23,IF(Table156789101112[[#This Row],[Rank]]=9,22,IF(Table156789101112[[#This Row],[Rank]]=10,21,IF(Table156789101112[[#This Row],[Rank]]=11,20,IF(Table156789101112[[#This Row],[Rank]]=12,19,IF(Table156789101112[[#This Row],[Rank]]=13,18,IF(Table156789101112[[#This Row],[Rank]]=14,17,IF(Table156789101112[[#This Row],[Rank]]=15,16,IF(Table156789101112[[#This Row],[Rank]]=16,15,IF(Table156789101112[[#This Row],[Rank]]=17,14,IF(Table156789101112[[#This Row],[Rank]]=18,13,IF(Table156789101112[[#This Row],[Rank]]=19,12,IF(Table156789101112[[#This Row],[Rank]]=20,11,IF(Table156789101112[[#This Row],[Rank]]=21,10,IF(Table156789101112[[#This Row],[Rank]]=22,9,IF(Table156789101112[[#This Row],[Rank]]=23,8,IF(Table156789101112[[#This Row],[Rank]]=24,7,IF(Table156789101112[[#This Row],[Rank]]=25,6,IF(Table156789101112[[#This Row],[Rank]]=26,5,IF(Table156789101112[[#This Row],[Rank]]=27,4,IF(Table156789101112[[#This Row],[Rank]]=28,3,IF(Table156789101112[[#This Row],[Rank]]=29,2,IF(Table156789101112[[#This Row],[Rank]]=30,1,0)))))))))))))))))))))))))))))))</f>
        <v/>
      </c>
      <c r="D43" s="4" t="str">
        <f>IF(Table156789101112[[#This Row],[Category]]="","",IF(Table156789101112[[#This Row],[Category]]="M",COUNTIF($I$2:$I43,"M"),IF(Table156789101112[[#This Row],[Category]]="F",COUNTIF($I$2:$I43,"F"),0)))</f>
        <v/>
      </c>
      <c r="E43" s="26"/>
      <c r="F43" s="27"/>
      <c r="G43" s="28"/>
      <c r="H43" s="28"/>
      <c r="I43" s="29"/>
      <c r="J43" s="63"/>
      <c r="K43" s="63"/>
      <c r="L43" s="63"/>
      <c r="M43" s="63"/>
      <c r="N43" s="63"/>
    </row>
    <row r="44" spans="1:14" x14ac:dyDescent="0.3">
      <c r="A44" s="19">
        <f>Table156789101112[[#This Row],[Full Name]]</f>
        <v>0</v>
      </c>
      <c r="B44" s="21" t="str">
        <f>IF(Table156789101112[[#This Row],[Full Name]]="","",IF(IFERROR(IFERROR(VLOOKUP(Table156789101112[[#This Row],[Full Name]],'Mens League'!B:B,1,FALSE),VLOOKUP(Table156789101112[[#This Row],[Full Name]],'Women''s League'!B:B,1,FALSE)),"NEEDS ADDING")="NEEDS ADDING","NEEDS ADDING","OK"))</f>
        <v/>
      </c>
      <c r="C44" s="21" t="str">
        <f>IF(Table156789101112[[#This Row],[Position]]="","",IF(Table156789101112[[#This Row],[Rank]]=1,30,IF(Table156789101112[[#This Row],[Rank]]=2,29,IF(Table156789101112[[#This Row],[Rank]]=3,28,IF(Table156789101112[[#This Row],[Rank]]=4,27,IF(Table156789101112[[#This Row],[Rank]]=5,26,IF(Table156789101112[[#This Row],[Rank]]=6,25,IF(Table156789101112[[#This Row],[Rank]]=7,24,IF(Table156789101112[[#This Row],[Rank]]=8,23,IF(Table156789101112[[#This Row],[Rank]]=9,22,IF(Table156789101112[[#This Row],[Rank]]=10,21,IF(Table156789101112[[#This Row],[Rank]]=11,20,IF(Table156789101112[[#This Row],[Rank]]=12,19,IF(Table156789101112[[#This Row],[Rank]]=13,18,IF(Table156789101112[[#This Row],[Rank]]=14,17,IF(Table156789101112[[#This Row],[Rank]]=15,16,IF(Table156789101112[[#This Row],[Rank]]=16,15,IF(Table156789101112[[#This Row],[Rank]]=17,14,IF(Table156789101112[[#This Row],[Rank]]=18,13,IF(Table156789101112[[#This Row],[Rank]]=19,12,IF(Table156789101112[[#This Row],[Rank]]=20,11,IF(Table156789101112[[#This Row],[Rank]]=21,10,IF(Table156789101112[[#This Row],[Rank]]=22,9,IF(Table156789101112[[#This Row],[Rank]]=23,8,IF(Table156789101112[[#This Row],[Rank]]=24,7,IF(Table156789101112[[#This Row],[Rank]]=25,6,IF(Table156789101112[[#This Row],[Rank]]=26,5,IF(Table156789101112[[#This Row],[Rank]]=27,4,IF(Table156789101112[[#This Row],[Rank]]=28,3,IF(Table156789101112[[#This Row],[Rank]]=29,2,IF(Table156789101112[[#This Row],[Rank]]=30,1,0)))))))))))))))))))))))))))))))</f>
        <v/>
      </c>
      <c r="D44" s="4" t="str">
        <f>IF(Table156789101112[[#This Row],[Category]]="","",IF(Table156789101112[[#This Row],[Category]]="M",COUNTIF($I$2:$I44,"M"),IF(Table156789101112[[#This Row],[Category]]="F",COUNTIF($I$2:$I44,"F"),0)))</f>
        <v/>
      </c>
      <c r="E44" s="26"/>
      <c r="F44" s="27"/>
      <c r="G44" s="28"/>
      <c r="H44" s="28"/>
      <c r="I44" s="29"/>
      <c r="J44" s="63"/>
      <c r="K44" s="63"/>
      <c r="L44" s="63"/>
      <c r="M44" s="63"/>
      <c r="N44" s="63"/>
    </row>
    <row r="45" spans="1:14" x14ac:dyDescent="0.3">
      <c r="A45" s="19">
        <f>Table156789101112[[#This Row],[Full Name]]</f>
        <v>0</v>
      </c>
      <c r="B45" s="21" t="str">
        <f>IF(Table156789101112[[#This Row],[Full Name]]="","",IF(IFERROR(IFERROR(VLOOKUP(Table156789101112[[#This Row],[Full Name]],'Mens League'!B:B,1,FALSE),VLOOKUP(Table156789101112[[#This Row],[Full Name]],'Women''s League'!B:B,1,FALSE)),"NEEDS ADDING")="NEEDS ADDING","NEEDS ADDING","OK"))</f>
        <v/>
      </c>
      <c r="C45" s="21" t="str">
        <f>IF(Table156789101112[[#This Row],[Position]]="","",IF(Table156789101112[[#This Row],[Rank]]=1,30,IF(Table156789101112[[#This Row],[Rank]]=2,29,IF(Table156789101112[[#This Row],[Rank]]=3,28,IF(Table156789101112[[#This Row],[Rank]]=4,27,IF(Table156789101112[[#This Row],[Rank]]=5,26,IF(Table156789101112[[#This Row],[Rank]]=6,25,IF(Table156789101112[[#This Row],[Rank]]=7,24,IF(Table156789101112[[#This Row],[Rank]]=8,23,IF(Table156789101112[[#This Row],[Rank]]=9,22,IF(Table156789101112[[#This Row],[Rank]]=10,21,IF(Table156789101112[[#This Row],[Rank]]=11,20,IF(Table156789101112[[#This Row],[Rank]]=12,19,IF(Table156789101112[[#This Row],[Rank]]=13,18,IF(Table156789101112[[#This Row],[Rank]]=14,17,IF(Table156789101112[[#This Row],[Rank]]=15,16,IF(Table156789101112[[#This Row],[Rank]]=16,15,IF(Table156789101112[[#This Row],[Rank]]=17,14,IF(Table156789101112[[#This Row],[Rank]]=18,13,IF(Table156789101112[[#This Row],[Rank]]=19,12,IF(Table156789101112[[#This Row],[Rank]]=20,11,IF(Table156789101112[[#This Row],[Rank]]=21,10,IF(Table156789101112[[#This Row],[Rank]]=22,9,IF(Table156789101112[[#This Row],[Rank]]=23,8,IF(Table156789101112[[#This Row],[Rank]]=24,7,IF(Table156789101112[[#This Row],[Rank]]=25,6,IF(Table156789101112[[#This Row],[Rank]]=26,5,IF(Table156789101112[[#This Row],[Rank]]=27,4,IF(Table156789101112[[#This Row],[Rank]]=28,3,IF(Table156789101112[[#This Row],[Rank]]=29,2,IF(Table156789101112[[#This Row],[Rank]]=30,1,0)))))))))))))))))))))))))))))))</f>
        <v/>
      </c>
      <c r="D45" s="4" t="str">
        <f>IF(Table156789101112[[#This Row],[Category]]="","",IF(Table156789101112[[#This Row],[Category]]="M",COUNTIF($I$2:$I45,"M"),IF(Table156789101112[[#This Row],[Category]]="F",COUNTIF($I$2:$I45,"F"),0)))</f>
        <v/>
      </c>
      <c r="E45" s="26"/>
      <c r="F45" s="27"/>
      <c r="G45" s="28"/>
      <c r="H45" s="28"/>
      <c r="I45" s="29"/>
      <c r="J45" s="63"/>
      <c r="K45" s="63"/>
      <c r="L45" s="63"/>
      <c r="M45" s="63"/>
      <c r="N45" s="63"/>
    </row>
    <row r="46" spans="1:14" x14ac:dyDescent="0.3">
      <c r="A46" s="19">
        <f>Table156789101112[[#This Row],[Full Name]]</f>
        <v>0</v>
      </c>
      <c r="B46" s="21" t="str">
        <f>IF(Table156789101112[[#This Row],[Full Name]]="","",IF(IFERROR(IFERROR(VLOOKUP(Table156789101112[[#This Row],[Full Name]],'Mens League'!B:B,1,FALSE),VLOOKUP(Table156789101112[[#This Row],[Full Name]],'Women''s League'!B:B,1,FALSE)),"NEEDS ADDING")="NEEDS ADDING","NEEDS ADDING","OK"))</f>
        <v/>
      </c>
      <c r="C46" s="21" t="str">
        <f>IF(Table156789101112[[#This Row],[Position]]="","",IF(Table156789101112[[#This Row],[Rank]]=1,30,IF(Table156789101112[[#This Row],[Rank]]=2,29,IF(Table156789101112[[#This Row],[Rank]]=3,28,IF(Table156789101112[[#This Row],[Rank]]=4,27,IF(Table156789101112[[#This Row],[Rank]]=5,26,IF(Table156789101112[[#This Row],[Rank]]=6,25,IF(Table156789101112[[#This Row],[Rank]]=7,24,IF(Table156789101112[[#This Row],[Rank]]=8,23,IF(Table156789101112[[#This Row],[Rank]]=9,22,IF(Table156789101112[[#This Row],[Rank]]=10,21,IF(Table156789101112[[#This Row],[Rank]]=11,20,IF(Table156789101112[[#This Row],[Rank]]=12,19,IF(Table156789101112[[#This Row],[Rank]]=13,18,IF(Table156789101112[[#This Row],[Rank]]=14,17,IF(Table156789101112[[#This Row],[Rank]]=15,16,IF(Table156789101112[[#This Row],[Rank]]=16,15,IF(Table156789101112[[#This Row],[Rank]]=17,14,IF(Table156789101112[[#This Row],[Rank]]=18,13,IF(Table156789101112[[#This Row],[Rank]]=19,12,IF(Table156789101112[[#This Row],[Rank]]=20,11,IF(Table156789101112[[#This Row],[Rank]]=21,10,IF(Table156789101112[[#This Row],[Rank]]=22,9,IF(Table156789101112[[#This Row],[Rank]]=23,8,IF(Table156789101112[[#This Row],[Rank]]=24,7,IF(Table156789101112[[#This Row],[Rank]]=25,6,IF(Table156789101112[[#This Row],[Rank]]=26,5,IF(Table156789101112[[#This Row],[Rank]]=27,4,IF(Table156789101112[[#This Row],[Rank]]=28,3,IF(Table156789101112[[#This Row],[Rank]]=29,2,IF(Table156789101112[[#This Row],[Rank]]=30,1,0)))))))))))))))))))))))))))))))</f>
        <v/>
      </c>
      <c r="D46" s="4" t="str">
        <f>IF(Table156789101112[[#This Row],[Category]]="","",IF(Table156789101112[[#This Row],[Category]]="M",COUNTIF($I$2:$I46,"M"),IF(Table156789101112[[#This Row],[Category]]="F",COUNTIF($I$2:$I46,"F"),0)))</f>
        <v/>
      </c>
      <c r="E46" s="26"/>
      <c r="F46" s="27"/>
      <c r="G46" s="28"/>
      <c r="H46" s="28"/>
      <c r="I46" s="29"/>
      <c r="J46" s="63"/>
      <c r="K46" s="63"/>
      <c r="L46" s="63"/>
      <c r="M46" s="63"/>
      <c r="N46" s="63"/>
    </row>
    <row r="47" spans="1:14" x14ac:dyDescent="0.3">
      <c r="A47" s="19">
        <f>Table156789101112[[#This Row],[Full Name]]</f>
        <v>0</v>
      </c>
      <c r="B47" s="21" t="str">
        <f>IF(Table156789101112[[#This Row],[Full Name]]="","",IF(IFERROR(IFERROR(VLOOKUP(Table156789101112[[#This Row],[Full Name]],'Mens League'!B:B,1,FALSE),VLOOKUP(Table156789101112[[#This Row],[Full Name]],'Women''s League'!B:B,1,FALSE)),"NEEDS ADDING")="NEEDS ADDING","NEEDS ADDING","OK"))</f>
        <v/>
      </c>
      <c r="C47" s="21" t="str">
        <f>IF(Table156789101112[[#This Row],[Position]]="","",IF(Table156789101112[[#This Row],[Rank]]=1,30,IF(Table156789101112[[#This Row],[Rank]]=2,29,IF(Table156789101112[[#This Row],[Rank]]=3,28,IF(Table156789101112[[#This Row],[Rank]]=4,27,IF(Table156789101112[[#This Row],[Rank]]=5,26,IF(Table156789101112[[#This Row],[Rank]]=6,25,IF(Table156789101112[[#This Row],[Rank]]=7,24,IF(Table156789101112[[#This Row],[Rank]]=8,23,IF(Table156789101112[[#This Row],[Rank]]=9,22,IF(Table156789101112[[#This Row],[Rank]]=10,21,IF(Table156789101112[[#This Row],[Rank]]=11,20,IF(Table156789101112[[#This Row],[Rank]]=12,19,IF(Table156789101112[[#This Row],[Rank]]=13,18,IF(Table156789101112[[#This Row],[Rank]]=14,17,IF(Table156789101112[[#This Row],[Rank]]=15,16,IF(Table156789101112[[#This Row],[Rank]]=16,15,IF(Table156789101112[[#This Row],[Rank]]=17,14,IF(Table156789101112[[#This Row],[Rank]]=18,13,IF(Table156789101112[[#This Row],[Rank]]=19,12,IF(Table156789101112[[#This Row],[Rank]]=20,11,IF(Table156789101112[[#This Row],[Rank]]=21,10,IF(Table156789101112[[#This Row],[Rank]]=22,9,IF(Table156789101112[[#This Row],[Rank]]=23,8,IF(Table156789101112[[#This Row],[Rank]]=24,7,IF(Table156789101112[[#This Row],[Rank]]=25,6,IF(Table156789101112[[#This Row],[Rank]]=26,5,IF(Table156789101112[[#This Row],[Rank]]=27,4,IF(Table156789101112[[#This Row],[Rank]]=28,3,IF(Table156789101112[[#This Row],[Rank]]=29,2,IF(Table156789101112[[#This Row],[Rank]]=30,1,0)))))))))))))))))))))))))))))))</f>
        <v/>
      </c>
      <c r="D47" s="4" t="str">
        <f>IF(Table156789101112[[#This Row],[Category]]="","",IF(Table156789101112[[#This Row],[Category]]="M",COUNTIF($I$2:$I47,"M"),IF(Table156789101112[[#This Row],[Category]]="F",COUNTIF($I$2:$I47,"F"),0)))</f>
        <v/>
      </c>
      <c r="E47" s="26"/>
      <c r="F47" s="27"/>
      <c r="G47" s="28"/>
      <c r="H47" s="28"/>
      <c r="I47" s="29"/>
      <c r="J47" s="63"/>
      <c r="K47" s="63"/>
      <c r="L47" s="63"/>
      <c r="M47" s="63"/>
      <c r="N47" s="63"/>
    </row>
    <row r="48" spans="1:14" x14ac:dyDescent="0.3">
      <c r="A48" s="19">
        <f>Table156789101112[[#This Row],[Full Name]]</f>
        <v>0</v>
      </c>
      <c r="B48" s="21" t="str">
        <f>IF(Table156789101112[[#This Row],[Full Name]]="","",IF(IFERROR(IFERROR(VLOOKUP(Table156789101112[[#This Row],[Full Name]],'Mens League'!B:B,1,FALSE),VLOOKUP(Table156789101112[[#This Row],[Full Name]],'Women''s League'!B:B,1,FALSE)),"NEEDS ADDING")="NEEDS ADDING","NEEDS ADDING","OK"))</f>
        <v/>
      </c>
      <c r="C48" s="21" t="str">
        <f>IF(Table156789101112[[#This Row],[Position]]="","",IF(Table156789101112[[#This Row],[Rank]]=1,30,IF(Table156789101112[[#This Row],[Rank]]=2,29,IF(Table156789101112[[#This Row],[Rank]]=3,28,IF(Table156789101112[[#This Row],[Rank]]=4,27,IF(Table156789101112[[#This Row],[Rank]]=5,26,IF(Table156789101112[[#This Row],[Rank]]=6,25,IF(Table156789101112[[#This Row],[Rank]]=7,24,IF(Table156789101112[[#This Row],[Rank]]=8,23,IF(Table156789101112[[#This Row],[Rank]]=9,22,IF(Table156789101112[[#This Row],[Rank]]=10,21,IF(Table156789101112[[#This Row],[Rank]]=11,20,IF(Table156789101112[[#This Row],[Rank]]=12,19,IF(Table156789101112[[#This Row],[Rank]]=13,18,IF(Table156789101112[[#This Row],[Rank]]=14,17,IF(Table156789101112[[#This Row],[Rank]]=15,16,IF(Table156789101112[[#This Row],[Rank]]=16,15,IF(Table156789101112[[#This Row],[Rank]]=17,14,IF(Table156789101112[[#This Row],[Rank]]=18,13,IF(Table156789101112[[#This Row],[Rank]]=19,12,IF(Table156789101112[[#This Row],[Rank]]=20,11,IF(Table156789101112[[#This Row],[Rank]]=21,10,IF(Table156789101112[[#This Row],[Rank]]=22,9,IF(Table156789101112[[#This Row],[Rank]]=23,8,IF(Table156789101112[[#This Row],[Rank]]=24,7,IF(Table156789101112[[#This Row],[Rank]]=25,6,IF(Table156789101112[[#This Row],[Rank]]=26,5,IF(Table156789101112[[#This Row],[Rank]]=27,4,IF(Table156789101112[[#This Row],[Rank]]=28,3,IF(Table156789101112[[#This Row],[Rank]]=29,2,IF(Table156789101112[[#This Row],[Rank]]=30,1,0)))))))))))))))))))))))))))))))</f>
        <v/>
      </c>
      <c r="D48" s="4" t="str">
        <f>IF(Table156789101112[[#This Row],[Category]]="","",IF(Table156789101112[[#This Row],[Category]]="M",COUNTIF($I$2:$I48,"M"),IF(Table156789101112[[#This Row],[Category]]="F",COUNTIF($I$2:$I48,"F"),0)))</f>
        <v/>
      </c>
      <c r="E48" s="26"/>
      <c r="F48" s="27"/>
      <c r="G48" s="28"/>
      <c r="H48" s="28"/>
      <c r="I48" s="29"/>
      <c r="J48" s="63"/>
      <c r="K48" s="63"/>
      <c r="L48" s="63"/>
      <c r="M48" s="63"/>
      <c r="N48" s="63"/>
    </row>
    <row r="49" spans="1:14" x14ac:dyDescent="0.3">
      <c r="A49" s="19">
        <f>Table156789101112[[#This Row],[Full Name]]</f>
        <v>0</v>
      </c>
      <c r="B49" s="21" t="str">
        <f>IF(Table156789101112[[#This Row],[Full Name]]="","",IF(IFERROR(IFERROR(VLOOKUP(Table156789101112[[#This Row],[Full Name]],'Mens League'!B:B,1,FALSE),VLOOKUP(Table156789101112[[#This Row],[Full Name]],'Women''s League'!B:B,1,FALSE)),"NEEDS ADDING")="NEEDS ADDING","NEEDS ADDING","OK"))</f>
        <v/>
      </c>
      <c r="C49" s="21" t="str">
        <f>IF(Table156789101112[[#This Row],[Position]]="","",IF(Table156789101112[[#This Row],[Rank]]=1,30,IF(Table156789101112[[#This Row],[Rank]]=2,29,IF(Table156789101112[[#This Row],[Rank]]=3,28,IF(Table156789101112[[#This Row],[Rank]]=4,27,IF(Table156789101112[[#This Row],[Rank]]=5,26,IF(Table156789101112[[#This Row],[Rank]]=6,25,IF(Table156789101112[[#This Row],[Rank]]=7,24,IF(Table156789101112[[#This Row],[Rank]]=8,23,IF(Table156789101112[[#This Row],[Rank]]=9,22,IF(Table156789101112[[#This Row],[Rank]]=10,21,IF(Table156789101112[[#This Row],[Rank]]=11,20,IF(Table156789101112[[#This Row],[Rank]]=12,19,IF(Table156789101112[[#This Row],[Rank]]=13,18,IF(Table156789101112[[#This Row],[Rank]]=14,17,IF(Table156789101112[[#This Row],[Rank]]=15,16,IF(Table156789101112[[#This Row],[Rank]]=16,15,IF(Table156789101112[[#This Row],[Rank]]=17,14,IF(Table156789101112[[#This Row],[Rank]]=18,13,IF(Table156789101112[[#This Row],[Rank]]=19,12,IF(Table156789101112[[#This Row],[Rank]]=20,11,IF(Table156789101112[[#This Row],[Rank]]=21,10,IF(Table156789101112[[#This Row],[Rank]]=22,9,IF(Table156789101112[[#This Row],[Rank]]=23,8,IF(Table156789101112[[#This Row],[Rank]]=24,7,IF(Table156789101112[[#This Row],[Rank]]=25,6,IF(Table156789101112[[#This Row],[Rank]]=26,5,IF(Table156789101112[[#This Row],[Rank]]=27,4,IF(Table156789101112[[#This Row],[Rank]]=28,3,IF(Table156789101112[[#This Row],[Rank]]=29,2,IF(Table156789101112[[#This Row],[Rank]]=30,1,0)))))))))))))))))))))))))))))))</f>
        <v/>
      </c>
      <c r="D49" s="4" t="str">
        <f>IF(Table156789101112[[#This Row],[Category]]="","",IF(Table156789101112[[#This Row],[Category]]="M",COUNTIF($I$2:$I49,"M"),IF(Table156789101112[[#This Row],[Category]]="F",COUNTIF($I$2:$I49,"F"),0)))</f>
        <v/>
      </c>
      <c r="E49" s="26"/>
      <c r="F49" s="27"/>
      <c r="G49" s="28"/>
      <c r="H49" s="28"/>
      <c r="I49" s="29"/>
      <c r="J49" s="63"/>
      <c r="K49" s="63"/>
      <c r="L49" s="63"/>
      <c r="M49" s="63"/>
      <c r="N49" s="63"/>
    </row>
    <row r="50" spans="1:14" x14ac:dyDescent="0.3">
      <c r="A50" s="19">
        <f>Table156789101112[[#This Row],[Full Name]]</f>
        <v>0</v>
      </c>
      <c r="B50" s="21" t="str">
        <f>IF(Table156789101112[[#This Row],[Full Name]]="","",IF(IFERROR(IFERROR(VLOOKUP(Table156789101112[[#This Row],[Full Name]],'Mens League'!B:B,1,FALSE),VLOOKUP(Table156789101112[[#This Row],[Full Name]],'Women''s League'!B:B,1,FALSE)),"NEEDS ADDING")="NEEDS ADDING","NEEDS ADDING","OK"))</f>
        <v/>
      </c>
      <c r="C50" s="21" t="str">
        <f>IF(Table156789101112[[#This Row],[Position]]="","",IF(Table156789101112[[#This Row],[Rank]]=1,30,IF(Table156789101112[[#This Row],[Rank]]=2,29,IF(Table156789101112[[#This Row],[Rank]]=3,28,IF(Table156789101112[[#This Row],[Rank]]=4,27,IF(Table156789101112[[#This Row],[Rank]]=5,26,IF(Table156789101112[[#This Row],[Rank]]=6,25,IF(Table156789101112[[#This Row],[Rank]]=7,24,IF(Table156789101112[[#This Row],[Rank]]=8,23,IF(Table156789101112[[#This Row],[Rank]]=9,22,IF(Table156789101112[[#This Row],[Rank]]=10,21,IF(Table156789101112[[#This Row],[Rank]]=11,20,IF(Table156789101112[[#This Row],[Rank]]=12,19,IF(Table156789101112[[#This Row],[Rank]]=13,18,IF(Table156789101112[[#This Row],[Rank]]=14,17,IF(Table156789101112[[#This Row],[Rank]]=15,16,IF(Table156789101112[[#This Row],[Rank]]=16,15,IF(Table156789101112[[#This Row],[Rank]]=17,14,IF(Table156789101112[[#This Row],[Rank]]=18,13,IF(Table156789101112[[#This Row],[Rank]]=19,12,IF(Table156789101112[[#This Row],[Rank]]=20,11,IF(Table156789101112[[#This Row],[Rank]]=21,10,IF(Table156789101112[[#This Row],[Rank]]=22,9,IF(Table156789101112[[#This Row],[Rank]]=23,8,IF(Table156789101112[[#This Row],[Rank]]=24,7,IF(Table156789101112[[#This Row],[Rank]]=25,6,IF(Table156789101112[[#This Row],[Rank]]=26,5,IF(Table156789101112[[#This Row],[Rank]]=27,4,IF(Table156789101112[[#This Row],[Rank]]=28,3,IF(Table156789101112[[#This Row],[Rank]]=29,2,IF(Table156789101112[[#This Row],[Rank]]=30,1,0)))))))))))))))))))))))))))))))</f>
        <v/>
      </c>
      <c r="D50" s="4" t="str">
        <f>IF(Table156789101112[[#This Row],[Category]]="","",IF(Table156789101112[[#This Row],[Category]]="M",COUNTIF($I$2:$I50,"M"),IF(Table156789101112[[#This Row],[Category]]="F",COUNTIF($I$2:$I50,"F"),0)))</f>
        <v/>
      </c>
      <c r="E50" s="26"/>
      <c r="F50" s="27"/>
      <c r="G50" s="28"/>
      <c r="H50" s="28"/>
      <c r="I50" s="29"/>
      <c r="J50" s="63"/>
      <c r="K50" s="63"/>
      <c r="L50" s="63"/>
      <c r="M50" s="63"/>
      <c r="N50" s="63"/>
    </row>
    <row r="51" spans="1:14" x14ac:dyDescent="0.3">
      <c r="A51" s="18">
        <f>Table156789101112[[#This Row],[Full Name]]</f>
        <v>0</v>
      </c>
      <c r="B51" s="21" t="str">
        <f>IF(Table156789101112[[#This Row],[Full Name]]="","",IF(IFERROR(IFERROR(VLOOKUP(Table156789101112[[#This Row],[Full Name]],'Mens League'!B:B,1,FALSE),VLOOKUP(Table156789101112[[#This Row],[Full Name]],'Women''s League'!B:B,1,FALSE)),"NEEDS ADDING")="NEEDS ADDING","NEEDS ADDING","OK"))</f>
        <v/>
      </c>
      <c r="C51" s="21" t="str">
        <f>IF(Table156789101112[[#This Row],[Position]]="","",IF(Table156789101112[[#This Row],[Rank]]=1,30,IF(Table156789101112[[#This Row],[Rank]]=2,29,IF(Table156789101112[[#This Row],[Rank]]=3,28,IF(Table156789101112[[#This Row],[Rank]]=4,27,IF(Table156789101112[[#This Row],[Rank]]=5,26,IF(Table156789101112[[#This Row],[Rank]]=6,25,IF(Table156789101112[[#This Row],[Rank]]=7,24,IF(Table156789101112[[#This Row],[Rank]]=8,23,IF(Table156789101112[[#This Row],[Rank]]=9,22,IF(Table156789101112[[#This Row],[Rank]]=10,21,IF(Table156789101112[[#This Row],[Rank]]=11,20,IF(Table156789101112[[#This Row],[Rank]]=12,19,IF(Table156789101112[[#This Row],[Rank]]=13,18,IF(Table156789101112[[#This Row],[Rank]]=14,17,IF(Table156789101112[[#This Row],[Rank]]=15,16,IF(Table156789101112[[#This Row],[Rank]]=16,15,IF(Table156789101112[[#This Row],[Rank]]=17,14,IF(Table156789101112[[#This Row],[Rank]]=18,13,IF(Table156789101112[[#This Row],[Rank]]=19,12,IF(Table156789101112[[#This Row],[Rank]]=20,11,IF(Table156789101112[[#This Row],[Rank]]=21,10,IF(Table156789101112[[#This Row],[Rank]]=22,9,IF(Table156789101112[[#This Row],[Rank]]=23,8,IF(Table156789101112[[#This Row],[Rank]]=24,7,IF(Table156789101112[[#This Row],[Rank]]=25,6,IF(Table156789101112[[#This Row],[Rank]]=26,5,IF(Table156789101112[[#This Row],[Rank]]=27,4,IF(Table156789101112[[#This Row],[Rank]]=28,3,IF(Table156789101112[[#This Row],[Rank]]=29,2,IF(Table156789101112[[#This Row],[Rank]]=30,1,0)))))))))))))))))))))))))))))))</f>
        <v/>
      </c>
      <c r="D51" s="49" t="str">
        <f>IF(Table156789101112[[#This Row],[Category]]="","",IF(Table156789101112[[#This Row],[Category]]="M",COUNTIF($I$2:$I51,"M"),IF(Table156789101112[[#This Row],[Category]]="F",COUNTIF($I$2:$I51,"F"),0)))</f>
        <v/>
      </c>
      <c r="E51" s="26"/>
      <c r="F51" s="27"/>
      <c r="G51" s="28"/>
      <c r="H51" s="28"/>
      <c r="I51" s="29"/>
      <c r="J51" s="63"/>
      <c r="K51" s="63"/>
      <c r="L51" s="63"/>
      <c r="M51" s="63"/>
      <c r="N51" s="63"/>
    </row>
    <row r="52" spans="1:14" x14ac:dyDescent="0.3">
      <c r="A52" s="18">
        <f>Table156789101112[[#This Row],[Full Name]]</f>
        <v>0</v>
      </c>
      <c r="B52" s="22" t="str">
        <f>IF(Table156789101112[[#This Row],[Full Name]]="","",IF(IFERROR(IFERROR(VLOOKUP(Table156789101112[[#This Row],[Full Name]],'Mens League'!B:B,1,FALSE),VLOOKUP(Table156789101112[[#This Row],[Full Name]],'Women''s League'!B:B,1,FALSE)),"NEEDS ADDING")="NEEDS ADDING","NEEDS ADDING","OK"))</f>
        <v/>
      </c>
      <c r="C52" s="22" t="str">
        <f>IF(Table156789101112[[#This Row],[Position]]="","",IF(Table156789101112[[#This Row],[Rank]]=1,30,IF(Table156789101112[[#This Row],[Rank]]=2,29,IF(Table156789101112[[#This Row],[Rank]]=3,28,IF(Table156789101112[[#This Row],[Rank]]=4,27,IF(Table156789101112[[#This Row],[Rank]]=5,26,IF(Table156789101112[[#This Row],[Rank]]=6,25,IF(Table156789101112[[#This Row],[Rank]]=7,24,IF(Table156789101112[[#This Row],[Rank]]=8,23,IF(Table156789101112[[#This Row],[Rank]]=9,22,IF(Table156789101112[[#This Row],[Rank]]=10,21,IF(Table156789101112[[#This Row],[Rank]]=11,20,IF(Table156789101112[[#This Row],[Rank]]=12,19,IF(Table156789101112[[#This Row],[Rank]]=13,18,IF(Table156789101112[[#This Row],[Rank]]=14,17,IF(Table156789101112[[#This Row],[Rank]]=15,16,IF(Table156789101112[[#This Row],[Rank]]=16,15,IF(Table156789101112[[#This Row],[Rank]]=17,14,IF(Table156789101112[[#This Row],[Rank]]=18,13,IF(Table156789101112[[#This Row],[Rank]]=19,12,IF(Table156789101112[[#This Row],[Rank]]=20,11,IF(Table156789101112[[#This Row],[Rank]]=21,10,IF(Table156789101112[[#This Row],[Rank]]=22,9,IF(Table156789101112[[#This Row],[Rank]]=23,8,IF(Table156789101112[[#This Row],[Rank]]=24,7,IF(Table156789101112[[#This Row],[Rank]]=25,6,IF(Table156789101112[[#This Row],[Rank]]=26,5,IF(Table156789101112[[#This Row],[Rank]]=27,4,IF(Table156789101112[[#This Row],[Rank]]=28,3,IF(Table156789101112[[#This Row],[Rank]]=29,2,IF(Table156789101112[[#This Row],[Rank]]=30,1,0)))))))))))))))))))))))))))))))</f>
        <v/>
      </c>
      <c r="D52" s="49" t="str">
        <f>IF(Table156789101112[[#This Row],[Category]]="","",IF(Table156789101112[[#This Row],[Category]]="M",COUNTIF($I$2:$I52,"M"),IF(Table156789101112[[#This Row],[Category]]="F",COUNTIF($I$2:$I52,"F"),0)))</f>
        <v/>
      </c>
      <c r="E52" s="26"/>
      <c r="F52" s="27"/>
      <c r="G52" s="28"/>
      <c r="H52" s="28"/>
      <c r="I52" s="29"/>
      <c r="J52" s="63"/>
      <c r="K52" s="63"/>
      <c r="L52" s="63"/>
      <c r="M52" s="63"/>
      <c r="N52" s="63"/>
    </row>
    <row r="53" spans="1:14" x14ac:dyDescent="0.3">
      <c r="A53" s="18">
        <f>Table156789101112[[#This Row],[Full Name]]</f>
        <v>0</v>
      </c>
      <c r="B53" s="22" t="str">
        <f>IF(Table156789101112[[#This Row],[Full Name]]="","",IF(IFERROR(IFERROR(VLOOKUP(Table156789101112[[#This Row],[Full Name]],'Mens League'!B:B,1,FALSE),VLOOKUP(Table156789101112[[#This Row],[Full Name]],'Women''s League'!B:B,1,FALSE)),"NEEDS ADDING")="NEEDS ADDING","NEEDS ADDING","OK"))</f>
        <v/>
      </c>
      <c r="C53" s="22" t="str">
        <f>IF(Table156789101112[[#This Row],[Position]]="","",IF(Table156789101112[[#This Row],[Rank]]=1,30,IF(Table156789101112[[#This Row],[Rank]]=2,29,IF(Table156789101112[[#This Row],[Rank]]=3,28,IF(Table156789101112[[#This Row],[Rank]]=4,27,IF(Table156789101112[[#This Row],[Rank]]=5,26,IF(Table156789101112[[#This Row],[Rank]]=6,25,IF(Table156789101112[[#This Row],[Rank]]=7,24,IF(Table156789101112[[#This Row],[Rank]]=8,23,IF(Table156789101112[[#This Row],[Rank]]=9,22,IF(Table156789101112[[#This Row],[Rank]]=10,21,IF(Table156789101112[[#This Row],[Rank]]=11,20,IF(Table156789101112[[#This Row],[Rank]]=12,19,IF(Table156789101112[[#This Row],[Rank]]=13,18,IF(Table156789101112[[#This Row],[Rank]]=14,17,IF(Table156789101112[[#This Row],[Rank]]=15,16,IF(Table156789101112[[#This Row],[Rank]]=16,15,IF(Table156789101112[[#This Row],[Rank]]=17,14,IF(Table156789101112[[#This Row],[Rank]]=18,13,IF(Table156789101112[[#This Row],[Rank]]=19,12,IF(Table156789101112[[#This Row],[Rank]]=20,11,IF(Table156789101112[[#This Row],[Rank]]=21,10,IF(Table156789101112[[#This Row],[Rank]]=22,9,IF(Table156789101112[[#This Row],[Rank]]=23,8,IF(Table156789101112[[#This Row],[Rank]]=24,7,IF(Table156789101112[[#This Row],[Rank]]=25,6,IF(Table156789101112[[#This Row],[Rank]]=26,5,IF(Table156789101112[[#This Row],[Rank]]=27,4,IF(Table156789101112[[#This Row],[Rank]]=28,3,IF(Table156789101112[[#This Row],[Rank]]=29,2,IF(Table156789101112[[#This Row],[Rank]]=30,1,0)))))))))))))))))))))))))))))))</f>
        <v/>
      </c>
      <c r="D53" s="49" t="str">
        <f>IF(Table156789101112[[#This Row],[Category]]="","",IF(Table156789101112[[#This Row],[Category]]="M",COUNTIF($I$2:$I53,"M"),IF(Table156789101112[[#This Row],[Category]]="F",COUNTIF($I$2:$I53,"F"),0)))</f>
        <v/>
      </c>
      <c r="E53" s="26"/>
      <c r="F53" s="27"/>
      <c r="G53" s="28"/>
      <c r="H53" s="28"/>
      <c r="I53" s="29"/>
      <c r="J53" s="63"/>
      <c r="K53" s="63"/>
      <c r="L53" s="63"/>
      <c r="M53" s="63"/>
      <c r="N53" s="63"/>
    </row>
    <row r="54" spans="1:14" x14ac:dyDescent="0.3">
      <c r="A54" s="18">
        <f>Table156789101112[[#This Row],[Full Name]]</f>
        <v>0</v>
      </c>
      <c r="B54" s="22" t="str">
        <f>IF(Table156789101112[[#This Row],[Full Name]]="","",IF(IFERROR(IFERROR(VLOOKUP(Table156789101112[[#This Row],[Full Name]],'Mens League'!B:B,1,FALSE),VLOOKUP(Table156789101112[[#This Row],[Full Name]],'Women''s League'!B:B,1,FALSE)),"NEEDS ADDING")="NEEDS ADDING","NEEDS ADDING","OK"))</f>
        <v/>
      </c>
      <c r="C54" s="22" t="str">
        <f>IF(Table156789101112[[#This Row],[Position]]="","",IF(Table156789101112[[#This Row],[Rank]]=1,30,IF(Table156789101112[[#This Row],[Rank]]=2,29,IF(Table156789101112[[#This Row],[Rank]]=3,28,IF(Table156789101112[[#This Row],[Rank]]=4,27,IF(Table156789101112[[#This Row],[Rank]]=5,26,IF(Table156789101112[[#This Row],[Rank]]=6,25,IF(Table156789101112[[#This Row],[Rank]]=7,24,IF(Table156789101112[[#This Row],[Rank]]=8,23,IF(Table156789101112[[#This Row],[Rank]]=9,22,IF(Table156789101112[[#This Row],[Rank]]=10,21,IF(Table156789101112[[#This Row],[Rank]]=11,20,IF(Table156789101112[[#This Row],[Rank]]=12,19,IF(Table156789101112[[#This Row],[Rank]]=13,18,IF(Table156789101112[[#This Row],[Rank]]=14,17,IF(Table156789101112[[#This Row],[Rank]]=15,16,IF(Table156789101112[[#This Row],[Rank]]=16,15,IF(Table156789101112[[#This Row],[Rank]]=17,14,IF(Table156789101112[[#This Row],[Rank]]=18,13,IF(Table156789101112[[#This Row],[Rank]]=19,12,IF(Table156789101112[[#This Row],[Rank]]=20,11,IF(Table156789101112[[#This Row],[Rank]]=21,10,IF(Table156789101112[[#This Row],[Rank]]=22,9,IF(Table156789101112[[#This Row],[Rank]]=23,8,IF(Table156789101112[[#This Row],[Rank]]=24,7,IF(Table156789101112[[#This Row],[Rank]]=25,6,IF(Table156789101112[[#This Row],[Rank]]=26,5,IF(Table156789101112[[#This Row],[Rank]]=27,4,IF(Table156789101112[[#This Row],[Rank]]=28,3,IF(Table156789101112[[#This Row],[Rank]]=29,2,IF(Table156789101112[[#This Row],[Rank]]=30,1,0)))))))))))))))))))))))))))))))</f>
        <v/>
      </c>
      <c r="D54" s="49" t="str">
        <f>IF(Table156789101112[[#This Row],[Category]]="","",IF(Table156789101112[[#This Row],[Category]]="M",COUNTIF($I$2:$I54,"M"),IF(Table156789101112[[#This Row],[Category]]="F",COUNTIF($I$2:$I54,"F"),0)))</f>
        <v/>
      </c>
      <c r="E54" s="26"/>
      <c r="F54" s="27"/>
      <c r="G54" s="28"/>
      <c r="H54" s="28"/>
      <c r="I54" s="29"/>
      <c r="J54" s="63"/>
      <c r="K54" s="63"/>
      <c r="L54" s="63"/>
      <c r="M54" s="63"/>
      <c r="N54" s="63"/>
    </row>
    <row r="55" spans="1:14" x14ac:dyDescent="0.3">
      <c r="A55" s="18">
        <f>Table156789101112[[#This Row],[Full Name]]</f>
        <v>0</v>
      </c>
      <c r="B55" s="22" t="str">
        <f>IF(Table156789101112[[#This Row],[Full Name]]="","",IF(IFERROR(IFERROR(VLOOKUP(Table156789101112[[#This Row],[Full Name]],'Mens League'!B:B,1,FALSE),VLOOKUP(Table156789101112[[#This Row],[Full Name]],'Women''s League'!B:B,1,FALSE)),"NEEDS ADDING")="NEEDS ADDING","NEEDS ADDING","OK"))</f>
        <v/>
      </c>
      <c r="C55" s="22" t="str">
        <f>IF(Table156789101112[[#This Row],[Position]]="","",IF(Table156789101112[[#This Row],[Rank]]=1,30,IF(Table156789101112[[#This Row],[Rank]]=2,29,IF(Table156789101112[[#This Row],[Rank]]=3,28,IF(Table156789101112[[#This Row],[Rank]]=4,27,IF(Table156789101112[[#This Row],[Rank]]=5,26,IF(Table156789101112[[#This Row],[Rank]]=6,25,IF(Table156789101112[[#This Row],[Rank]]=7,24,IF(Table156789101112[[#This Row],[Rank]]=8,23,IF(Table156789101112[[#This Row],[Rank]]=9,22,IF(Table156789101112[[#This Row],[Rank]]=10,21,IF(Table156789101112[[#This Row],[Rank]]=11,20,IF(Table156789101112[[#This Row],[Rank]]=12,19,IF(Table156789101112[[#This Row],[Rank]]=13,18,IF(Table156789101112[[#This Row],[Rank]]=14,17,IF(Table156789101112[[#This Row],[Rank]]=15,16,IF(Table156789101112[[#This Row],[Rank]]=16,15,IF(Table156789101112[[#This Row],[Rank]]=17,14,IF(Table156789101112[[#This Row],[Rank]]=18,13,IF(Table156789101112[[#This Row],[Rank]]=19,12,IF(Table156789101112[[#This Row],[Rank]]=20,11,IF(Table156789101112[[#This Row],[Rank]]=21,10,IF(Table156789101112[[#This Row],[Rank]]=22,9,IF(Table156789101112[[#This Row],[Rank]]=23,8,IF(Table156789101112[[#This Row],[Rank]]=24,7,IF(Table156789101112[[#This Row],[Rank]]=25,6,IF(Table156789101112[[#This Row],[Rank]]=26,5,IF(Table156789101112[[#This Row],[Rank]]=27,4,IF(Table156789101112[[#This Row],[Rank]]=28,3,IF(Table156789101112[[#This Row],[Rank]]=29,2,IF(Table156789101112[[#This Row],[Rank]]=30,1,0)))))))))))))))))))))))))))))))</f>
        <v/>
      </c>
      <c r="D55" s="49" t="str">
        <f>IF(Table156789101112[[#This Row],[Category]]="","",IF(Table156789101112[[#This Row],[Category]]="M",COUNTIF($I$2:$I55,"M"),IF(Table156789101112[[#This Row],[Category]]="F",COUNTIF($I$2:$I55,"F"),0)))</f>
        <v/>
      </c>
      <c r="E55" s="26"/>
      <c r="F55" s="27"/>
      <c r="G55" s="28"/>
      <c r="H55" s="28"/>
      <c r="I55" s="29"/>
      <c r="J55" s="63"/>
      <c r="K55" s="63"/>
      <c r="L55" s="63"/>
      <c r="M55" s="63"/>
      <c r="N55" s="63"/>
    </row>
    <row r="56" spans="1:14" x14ac:dyDescent="0.3">
      <c r="A56" s="18">
        <f>Table156789101112[[#This Row],[Full Name]]</f>
        <v>0</v>
      </c>
      <c r="B56" s="22" t="str">
        <f>IF(Table156789101112[[#This Row],[Full Name]]="","",IF(IFERROR(IFERROR(VLOOKUP(Table156789101112[[#This Row],[Full Name]],'Mens League'!B:B,1,FALSE),VLOOKUP(Table156789101112[[#This Row],[Full Name]],'Women''s League'!B:B,1,FALSE)),"NEEDS ADDING")="NEEDS ADDING","NEEDS ADDING","OK"))</f>
        <v/>
      </c>
      <c r="C56" s="22" t="str">
        <f>IF(Table156789101112[[#This Row],[Position]]="","",IF(Table156789101112[[#This Row],[Rank]]=1,30,IF(Table156789101112[[#This Row],[Rank]]=2,29,IF(Table156789101112[[#This Row],[Rank]]=3,28,IF(Table156789101112[[#This Row],[Rank]]=4,27,IF(Table156789101112[[#This Row],[Rank]]=5,26,IF(Table156789101112[[#This Row],[Rank]]=6,25,IF(Table156789101112[[#This Row],[Rank]]=7,24,IF(Table156789101112[[#This Row],[Rank]]=8,23,IF(Table156789101112[[#This Row],[Rank]]=9,22,IF(Table156789101112[[#This Row],[Rank]]=10,21,IF(Table156789101112[[#This Row],[Rank]]=11,20,IF(Table156789101112[[#This Row],[Rank]]=12,19,IF(Table156789101112[[#This Row],[Rank]]=13,18,IF(Table156789101112[[#This Row],[Rank]]=14,17,IF(Table156789101112[[#This Row],[Rank]]=15,16,IF(Table156789101112[[#This Row],[Rank]]=16,15,IF(Table156789101112[[#This Row],[Rank]]=17,14,IF(Table156789101112[[#This Row],[Rank]]=18,13,IF(Table156789101112[[#This Row],[Rank]]=19,12,IF(Table156789101112[[#This Row],[Rank]]=20,11,IF(Table156789101112[[#This Row],[Rank]]=21,10,IF(Table156789101112[[#This Row],[Rank]]=22,9,IF(Table156789101112[[#This Row],[Rank]]=23,8,IF(Table156789101112[[#This Row],[Rank]]=24,7,IF(Table156789101112[[#This Row],[Rank]]=25,6,IF(Table156789101112[[#This Row],[Rank]]=26,5,IF(Table156789101112[[#This Row],[Rank]]=27,4,IF(Table156789101112[[#This Row],[Rank]]=28,3,IF(Table156789101112[[#This Row],[Rank]]=29,2,IF(Table156789101112[[#This Row],[Rank]]=30,1,0)))))))))))))))))))))))))))))))</f>
        <v/>
      </c>
      <c r="D56" s="49" t="str">
        <f>IF(Table156789101112[[#This Row],[Category]]="","",IF(Table156789101112[[#This Row],[Category]]="M",COUNTIF($I$2:$I56,"M"),IF(Table156789101112[[#This Row],[Category]]="F",COUNTIF($I$2:$I56,"F"),0)))</f>
        <v/>
      </c>
      <c r="E56" s="26"/>
      <c r="F56" s="27"/>
      <c r="G56" s="28"/>
      <c r="H56" s="28"/>
      <c r="I56" s="29"/>
      <c r="J56" s="63"/>
      <c r="K56" s="63"/>
      <c r="L56" s="63"/>
      <c r="M56" s="63"/>
      <c r="N56" s="63"/>
    </row>
    <row r="57" spans="1:14" x14ac:dyDescent="0.3">
      <c r="A57" s="18">
        <f>Table156789101112[[#This Row],[Full Name]]</f>
        <v>0</v>
      </c>
      <c r="B57" s="22" t="str">
        <f>IF(Table156789101112[[#This Row],[Full Name]]="","",IF(IFERROR(IFERROR(VLOOKUP(Table156789101112[[#This Row],[Full Name]],'Mens League'!B:B,1,FALSE),VLOOKUP(Table156789101112[[#This Row],[Full Name]],'Women''s League'!B:B,1,FALSE)),"NEEDS ADDING")="NEEDS ADDING","NEEDS ADDING","OK"))</f>
        <v/>
      </c>
      <c r="C57" s="22" t="str">
        <f>IF(Table156789101112[[#This Row],[Position]]="","",IF(Table156789101112[[#This Row],[Rank]]=1,30,IF(Table156789101112[[#This Row],[Rank]]=2,29,IF(Table156789101112[[#This Row],[Rank]]=3,28,IF(Table156789101112[[#This Row],[Rank]]=4,27,IF(Table156789101112[[#This Row],[Rank]]=5,26,IF(Table156789101112[[#This Row],[Rank]]=6,25,IF(Table156789101112[[#This Row],[Rank]]=7,24,IF(Table156789101112[[#This Row],[Rank]]=8,23,IF(Table156789101112[[#This Row],[Rank]]=9,22,IF(Table156789101112[[#This Row],[Rank]]=10,21,IF(Table156789101112[[#This Row],[Rank]]=11,20,IF(Table156789101112[[#This Row],[Rank]]=12,19,IF(Table156789101112[[#This Row],[Rank]]=13,18,IF(Table156789101112[[#This Row],[Rank]]=14,17,IF(Table156789101112[[#This Row],[Rank]]=15,16,IF(Table156789101112[[#This Row],[Rank]]=16,15,IF(Table156789101112[[#This Row],[Rank]]=17,14,IF(Table156789101112[[#This Row],[Rank]]=18,13,IF(Table156789101112[[#This Row],[Rank]]=19,12,IF(Table156789101112[[#This Row],[Rank]]=20,11,IF(Table156789101112[[#This Row],[Rank]]=21,10,IF(Table156789101112[[#This Row],[Rank]]=22,9,IF(Table156789101112[[#This Row],[Rank]]=23,8,IF(Table156789101112[[#This Row],[Rank]]=24,7,IF(Table156789101112[[#This Row],[Rank]]=25,6,IF(Table156789101112[[#This Row],[Rank]]=26,5,IF(Table156789101112[[#This Row],[Rank]]=27,4,IF(Table156789101112[[#This Row],[Rank]]=28,3,IF(Table156789101112[[#This Row],[Rank]]=29,2,IF(Table156789101112[[#This Row],[Rank]]=30,1,0)))))))))))))))))))))))))))))))</f>
        <v/>
      </c>
      <c r="D57" s="49" t="str">
        <f>IF(Table156789101112[[#This Row],[Category]]="","",IF(Table156789101112[[#This Row],[Category]]="M",COUNTIF($I$2:$I57,"M"),IF(Table156789101112[[#This Row],[Category]]="F",COUNTIF($I$2:$I57,"F"),0)))</f>
        <v/>
      </c>
      <c r="E57" s="26"/>
      <c r="F57" s="27"/>
      <c r="G57" s="28"/>
      <c r="H57" s="28"/>
      <c r="I57" s="29"/>
      <c r="J57" s="63"/>
      <c r="K57" s="63"/>
      <c r="L57" s="63"/>
      <c r="M57" s="63"/>
      <c r="N57" s="63"/>
    </row>
    <row r="58" spans="1:14" x14ac:dyDescent="0.3">
      <c r="A58" s="18">
        <f>Table156789101112[[#This Row],[Full Name]]</f>
        <v>0</v>
      </c>
      <c r="B58" s="22" t="str">
        <f>IF(Table156789101112[[#This Row],[Full Name]]="","",IF(IFERROR(IFERROR(VLOOKUP(Table156789101112[[#This Row],[Full Name]],'Mens League'!B:B,1,FALSE),VLOOKUP(Table156789101112[[#This Row],[Full Name]],'Women''s League'!B:B,1,FALSE)),"NEEDS ADDING")="NEEDS ADDING","NEEDS ADDING","OK"))</f>
        <v/>
      </c>
      <c r="C58" s="22" t="str">
        <f>IF(Table156789101112[[#This Row],[Position]]="","",IF(Table156789101112[[#This Row],[Rank]]=1,30,IF(Table156789101112[[#This Row],[Rank]]=2,29,IF(Table156789101112[[#This Row],[Rank]]=3,28,IF(Table156789101112[[#This Row],[Rank]]=4,27,IF(Table156789101112[[#This Row],[Rank]]=5,26,IF(Table156789101112[[#This Row],[Rank]]=6,25,IF(Table156789101112[[#This Row],[Rank]]=7,24,IF(Table156789101112[[#This Row],[Rank]]=8,23,IF(Table156789101112[[#This Row],[Rank]]=9,22,IF(Table156789101112[[#This Row],[Rank]]=10,21,IF(Table156789101112[[#This Row],[Rank]]=11,20,IF(Table156789101112[[#This Row],[Rank]]=12,19,IF(Table156789101112[[#This Row],[Rank]]=13,18,IF(Table156789101112[[#This Row],[Rank]]=14,17,IF(Table156789101112[[#This Row],[Rank]]=15,16,IF(Table156789101112[[#This Row],[Rank]]=16,15,IF(Table156789101112[[#This Row],[Rank]]=17,14,IF(Table156789101112[[#This Row],[Rank]]=18,13,IF(Table156789101112[[#This Row],[Rank]]=19,12,IF(Table156789101112[[#This Row],[Rank]]=20,11,IF(Table156789101112[[#This Row],[Rank]]=21,10,IF(Table156789101112[[#This Row],[Rank]]=22,9,IF(Table156789101112[[#This Row],[Rank]]=23,8,IF(Table156789101112[[#This Row],[Rank]]=24,7,IF(Table156789101112[[#This Row],[Rank]]=25,6,IF(Table156789101112[[#This Row],[Rank]]=26,5,IF(Table156789101112[[#This Row],[Rank]]=27,4,IF(Table156789101112[[#This Row],[Rank]]=28,3,IF(Table156789101112[[#This Row],[Rank]]=29,2,IF(Table156789101112[[#This Row],[Rank]]=30,1,0)))))))))))))))))))))))))))))))</f>
        <v/>
      </c>
      <c r="D58" s="49" t="str">
        <f>IF(Table156789101112[[#This Row],[Category]]="","",IF(Table156789101112[[#This Row],[Category]]="M",COUNTIF($I$2:$I58,"M"),IF(Table156789101112[[#This Row],[Category]]="F",COUNTIF($I$2:$I58,"F"),0)))</f>
        <v/>
      </c>
      <c r="E58" s="26"/>
      <c r="F58" s="27"/>
      <c r="G58" s="28"/>
      <c r="H58" s="28"/>
      <c r="I58" s="29"/>
      <c r="J58" s="63"/>
      <c r="K58" s="63"/>
      <c r="L58" s="63"/>
      <c r="M58" s="63"/>
      <c r="N58" s="63"/>
    </row>
    <row r="59" spans="1:14" x14ac:dyDescent="0.3">
      <c r="A59" s="18">
        <f>Table156789101112[[#This Row],[Full Name]]</f>
        <v>0</v>
      </c>
      <c r="B59" s="22" t="str">
        <f>IF(Table156789101112[[#This Row],[Full Name]]="","",IF(IFERROR(IFERROR(VLOOKUP(Table156789101112[[#This Row],[Full Name]],'Mens League'!B:B,1,FALSE),VLOOKUP(Table156789101112[[#This Row],[Full Name]],'Women''s League'!B:B,1,FALSE)),"NEEDS ADDING")="NEEDS ADDING","NEEDS ADDING","OK"))</f>
        <v/>
      </c>
      <c r="C59" s="22" t="str">
        <f>IF(Table156789101112[[#This Row],[Position]]="","",IF(Table156789101112[[#This Row],[Rank]]=1,30,IF(Table156789101112[[#This Row],[Rank]]=2,29,IF(Table156789101112[[#This Row],[Rank]]=3,28,IF(Table156789101112[[#This Row],[Rank]]=4,27,IF(Table156789101112[[#This Row],[Rank]]=5,26,IF(Table156789101112[[#This Row],[Rank]]=6,25,IF(Table156789101112[[#This Row],[Rank]]=7,24,IF(Table156789101112[[#This Row],[Rank]]=8,23,IF(Table156789101112[[#This Row],[Rank]]=9,22,IF(Table156789101112[[#This Row],[Rank]]=10,21,IF(Table156789101112[[#This Row],[Rank]]=11,20,IF(Table156789101112[[#This Row],[Rank]]=12,19,IF(Table156789101112[[#This Row],[Rank]]=13,18,IF(Table156789101112[[#This Row],[Rank]]=14,17,IF(Table156789101112[[#This Row],[Rank]]=15,16,IF(Table156789101112[[#This Row],[Rank]]=16,15,IF(Table156789101112[[#This Row],[Rank]]=17,14,IF(Table156789101112[[#This Row],[Rank]]=18,13,IF(Table156789101112[[#This Row],[Rank]]=19,12,IF(Table156789101112[[#This Row],[Rank]]=20,11,IF(Table156789101112[[#This Row],[Rank]]=21,10,IF(Table156789101112[[#This Row],[Rank]]=22,9,IF(Table156789101112[[#This Row],[Rank]]=23,8,IF(Table156789101112[[#This Row],[Rank]]=24,7,IF(Table156789101112[[#This Row],[Rank]]=25,6,IF(Table156789101112[[#This Row],[Rank]]=26,5,IF(Table156789101112[[#This Row],[Rank]]=27,4,IF(Table156789101112[[#This Row],[Rank]]=28,3,IF(Table156789101112[[#This Row],[Rank]]=29,2,IF(Table156789101112[[#This Row],[Rank]]=30,1,0)))))))))))))))))))))))))))))))</f>
        <v/>
      </c>
      <c r="D59" s="49" t="str">
        <f>IF(Table156789101112[[#This Row],[Category]]="","",IF(Table156789101112[[#This Row],[Category]]="M",COUNTIF($I$2:$I59,"M"),IF(Table156789101112[[#This Row],[Category]]="F",COUNTIF($I$2:$I59,"F"),0)))</f>
        <v/>
      </c>
      <c r="E59" s="26"/>
      <c r="F59" s="27"/>
      <c r="G59" s="28"/>
      <c r="H59" s="28"/>
      <c r="I59" s="29"/>
      <c r="J59" s="63"/>
      <c r="K59" s="63"/>
      <c r="L59" s="63"/>
      <c r="M59" s="63"/>
      <c r="N59" s="63"/>
    </row>
    <row r="60" spans="1:14" x14ac:dyDescent="0.3">
      <c r="A60" s="18">
        <f>Table156789101112[[#This Row],[Full Name]]</f>
        <v>0</v>
      </c>
      <c r="B60" s="22" t="str">
        <f>IF(Table156789101112[[#This Row],[Full Name]]="","",IF(IFERROR(IFERROR(VLOOKUP(Table156789101112[[#This Row],[Full Name]],'Mens League'!B:B,1,FALSE),VLOOKUP(Table156789101112[[#This Row],[Full Name]],'Women''s League'!B:B,1,FALSE)),"NEEDS ADDING")="NEEDS ADDING","NEEDS ADDING","OK"))</f>
        <v/>
      </c>
      <c r="C60" s="22" t="str">
        <f>IF(Table156789101112[[#This Row],[Position]]="","",IF(Table156789101112[[#This Row],[Rank]]=1,30,IF(Table156789101112[[#This Row],[Rank]]=2,29,IF(Table156789101112[[#This Row],[Rank]]=3,28,IF(Table156789101112[[#This Row],[Rank]]=4,27,IF(Table156789101112[[#This Row],[Rank]]=5,26,IF(Table156789101112[[#This Row],[Rank]]=6,25,IF(Table156789101112[[#This Row],[Rank]]=7,24,IF(Table156789101112[[#This Row],[Rank]]=8,23,IF(Table156789101112[[#This Row],[Rank]]=9,22,IF(Table156789101112[[#This Row],[Rank]]=10,21,IF(Table156789101112[[#This Row],[Rank]]=11,20,IF(Table156789101112[[#This Row],[Rank]]=12,19,IF(Table156789101112[[#This Row],[Rank]]=13,18,IF(Table156789101112[[#This Row],[Rank]]=14,17,IF(Table156789101112[[#This Row],[Rank]]=15,16,IF(Table156789101112[[#This Row],[Rank]]=16,15,IF(Table156789101112[[#This Row],[Rank]]=17,14,IF(Table156789101112[[#This Row],[Rank]]=18,13,IF(Table156789101112[[#This Row],[Rank]]=19,12,IF(Table156789101112[[#This Row],[Rank]]=20,11,IF(Table156789101112[[#This Row],[Rank]]=21,10,IF(Table156789101112[[#This Row],[Rank]]=22,9,IF(Table156789101112[[#This Row],[Rank]]=23,8,IF(Table156789101112[[#This Row],[Rank]]=24,7,IF(Table156789101112[[#This Row],[Rank]]=25,6,IF(Table156789101112[[#This Row],[Rank]]=26,5,IF(Table156789101112[[#This Row],[Rank]]=27,4,IF(Table156789101112[[#This Row],[Rank]]=28,3,IF(Table156789101112[[#This Row],[Rank]]=29,2,IF(Table156789101112[[#This Row],[Rank]]=30,1,0)))))))))))))))))))))))))))))))</f>
        <v/>
      </c>
      <c r="D60" s="49" t="str">
        <f>IF(Table156789101112[[#This Row],[Category]]="","",IF(Table156789101112[[#This Row],[Category]]="M",COUNTIF($I$2:$I60,"M"),IF(Table156789101112[[#This Row],[Category]]="F",COUNTIF($I$2:$I60,"F"),0)))</f>
        <v/>
      </c>
      <c r="E60" s="26"/>
      <c r="F60" s="27"/>
      <c r="G60" s="28"/>
      <c r="H60" s="28"/>
      <c r="I60" s="29"/>
      <c r="J60" s="63"/>
      <c r="K60" s="63"/>
      <c r="L60" s="63"/>
      <c r="M60" s="63"/>
      <c r="N60" s="63"/>
    </row>
    <row r="61" spans="1:14" x14ac:dyDescent="0.3">
      <c r="A61" s="18">
        <f>Table156789101112[[#This Row],[Full Name]]</f>
        <v>0</v>
      </c>
      <c r="B61" s="22" t="str">
        <f>IF(Table156789101112[[#This Row],[Full Name]]="","",IF(IFERROR(IFERROR(VLOOKUP(Table156789101112[[#This Row],[Full Name]],'Mens League'!B:B,1,FALSE),VLOOKUP(Table156789101112[[#This Row],[Full Name]],'Women''s League'!B:B,1,FALSE)),"NEEDS ADDING")="NEEDS ADDING","NEEDS ADDING","OK"))</f>
        <v/>
      </c>
      <c r="C61" s="22" t="str">
        <f>IF(Table156789101112[[#This Row],[Position]]="","",IF(Table156789101112[[#This Row],[Rank]]=1,30,IF(Table156789101112[[#This Row],[Rank]]=2,29,IF(Table156789101112[[#This Row],[Rank]]=3,28,IF(Table156789101112[[#This Row],[Rank]]=4,27,IF(Table156789101112[[#This Row],[Rank]]=5,26,IF(Table156789101112[[#This Row],[Rank]]=6,25,IF(Table156789101112[[#This Row],[Rank]]=7,24,IF(Table156789101112[[#This Row],[Rank]]=8,23,IF(Table156789101112[[#This Row],[Rank]]=9,22,IF(Table156789101112[[#This Row],[Rank]]=10,21,IF(Table156789101112[[#This Row],[Rank]]=11,20,IF(Table156789101112[[#This Row],[Rank]]=12,19,IF(Table156789101112[[#This Row],[Rank]]=13,18,IF(Table156789101112[[#This Row],[Rank]]=14,17,IF(Table156789101112[[#This Row],[Rank]]=15,16,IF(Table156789101112[[#This Row],[Rank]]=16,15,IF(Table156789101112[[#This Row],[Rank]]=17,14,IF(Table156789101112[[#This Row],[Rank]]=18,13,IF(Table156789101112[[#This Row],[Rank]]=19,12,IF(Table156789101112[[#This Row],[Rank]]=20,11,IF(Table156789101112[[#This Row],[Rank]]=21,10,IF(Table156789101112[[#This Row],[Rank]]=22,9,IF(Table156789101112[[#This Row],[Rank]]=23,8,IF(Table156789101112[[#This Row],[Rank]]=24,7,IF(Table156789101112[[#This Row],[Rank]]=25,6,IF(Table156789101112[[#This Row],[Rank]]=26,5,IF(Table156789101112[[#This Row],[Rank]]=27,4,IF(Table156789101112[[#This Row],[Rank]]=28,3,IF(Table156789101112[[#This Row],[Rank]]=29,2,IF(Table156789101112[[#This Row],[Rank]]=30,1,0)))))))))))))))))))))))))))))))</f>
        <v/>
      </c>
      <c r="D61" s="49" t="str">
        <f>IF(Table156789101112[[#This Row],[Category]]="","",IF(Table156789101112[[#This Row],[Category]]="M",COUNTIF($I$2:$I61,"M"),IF(Table156789101112[[#This Row],[Category]]="F",COUNTIF($I$2:$I61,"F"),0)))</f>
        <v/>
      </c>
      <c r="E61" s="26"/>
      <c r="F61" s="27"/>
      <c r="G61" s="28"/>
      <c r="H61" s="28"/>
      <c r="I61" s="29"/>
      <c r="J61" s="63"/>
      <c r="K61" s="63"/>
      <c r="L61" s="63"/>
      <c r="M61" s="63"/>
      <c r="N61" s="63"/>
    </row>
    <row r="62" spans="1:14" x14ac:dyDescent="0.3">
      <c r="A62" s="18">
        <f>Table156789101112[[#This Row],[Full Name]]</f>
        <v>0</v>
      </c>
      <c r="B62" s="22" t="str">
        <f>IF(Table156789101112[[#This Row],[Full Name]]="","",IF(IFERROR(IFERROR(VLOOKUP(Table156789101112[[#This Row],[Full Name]],'Mens League'!B:B,1,FALSE),VLOOKUP(Table156789101112[[#This Row],[Full Name]],'Women''s League'!B:B,1,FALSE)),"NEEDS ADDING")="NEEDS ADDING","NEEDS ADDING","OK"))</f>
        <v/>
      </c>
      <c r="C62" s="22" t="str">
        <f>IF(Table156789101112[[#This Row],[Position]]="","",IF(Table156789101112[[#This Row],[Rank]]=1,30,IF(Table156789101112[[#This Row],[Rank]]=2,29,IF(Table156789101112[[#This Row],[Rank]]=3,28,IF(Table156789101112[[#This Row],[Rank]]=4,27,IF(Table156789101112[[#This Row],[Rank]]=5,26,IF(Table156789101112[[#This Row],[Rank]]=6,25,IF(Table156789101112[[#This Row],[Rank]]=7,24,IF(Table156789101112[[#This Row],[Rank]]=8,23,IF(Table156789101112[[#This Row],[Rank]]=9,22,IF(Table156789101112[[#This Row],[Rank]]=10,21,IF(Table156789101112[[#This Row],[Rank]]=11,20,IF(Table156789101112[[#This Row],[Rank]]=12,19,IF(Table156789101112[[#This Row],[Rank]]=13,18,IF(Table156789101112[[#This Row],[Rank]]=14,17,IF(Table156789101112[[#This Row],[Rank]]=15,16,IF(Table156789101112[[#This Row],[Rank]]=16,15,IF(Table156789101112[[#This Row],[Rank]]=17,14,IF(Table156789101112[[#This Row],[Rank]]=18,13,IF(Table156789101112[[#This Row],[Rank]]=19,12,IF(Table156789101112[[#This Row],[Rank]]=20,11,IF(Table156789101112[[#This Row],[Rank]]=21,10,IF(Table156789101112[[#This Row],[Rank]]=22,9,IF(Table156789101112[[#This Row],[Rank]]=23,8,IF(Table156789101112[[#This Row],[Rank]]=24,7,IF(Table156789101112[[#This Row],[Rank]]=25,6,IF(Table156789101112[[#This Row],[Rank]]=26,5,IF(Table156789101112[[#This Row],[Rank]]=27,4,IF(Table156789101112[[#This Row],[Rank]]=28,3,IF(Table156789101112[[#This Row],[Rank]]=29,2,IF(Table156789101112[[#This Row],[Rank]]=30,1,0)))))))))))))))))))))))))))))))</f>
        <v/>
      </c>
      <c r="D62" s="49" t="str">
        <f>IF(Table156789101112[[#This Row],[Category]]="","",IF(Table156789101112[[#This Row],[Category]]="M",COUNTIF($I$2:$I62,"M"),IF(Table156789101112[[#This Row],[Category]]="F",COUNTIF($I$2:$I62,"F"),0)))</f>
        <v/>
      </c>
      <c r="E62" s="26"/>
      <c r="F62" s="27"/>
      <c r="G62" s="28"/>
      <c r="H62" s="28"/>
      <c r="I62" s="29"/>
      <c r="J62" s="63"/>
      <c r="K62" s="63"/>
      <c r="L62" s="63"/>
      <c r="M62" s="63"/>
      <c r="N62" s="63"/>
    </row>
    <row r="63" spans="1:14" x14ac:dyDescent="0.3">
      <c r="A63" s="18">
        <f>Table156789101112[[#This Row],[Full Name]]</f>
        <v>0</v>
      </c>
      <c r="B63" s="22" t="str">
        <f>IF(Table156789101112[[#This Row],[Full Name]]="","",IF(IFERROR(IFERROR(VLOOKUP(Table156789101112[[#This Row],[Full Name]],'Mens League'!B:B,1,FALSE),VLOOKUP(Table156789101112[[#This Row],[Full Name]],'Women''s League'!B:B,1,FALSE)),"NEEDS ADDING")="NEEDS ADDING","NEEDS ADDING","OK"))</f>
        <v/>
      </c>
      <c r="C63" s="22" t="str">
        <f>IF(Table156789101112[[#This Row],[Position]]="","",IF(Table156789101112[[#This Row],[Rank]]=1,30,IF(Table156789101112[[#This Row],[Rank]]=2,29,IF(Table156789101112[[#This Row],[Rank]]=3,28,IF(Table156789101112[[#This Row],[Rank]]=4,27,IF(Table156789101112[[#This Row],[Rank]]=5,26,IF(Table156789101112[[#This Row],[Rank]]=6,25,IF(Table156789101112[[#This Row],[Rank]]=7,24,IF(Table156789101112[[#This Row],[Rank]]=8,23,IF(Table156789101112[[#This Row],[Rank]]=9,22,IF(Table156789101112[[#This Row],[Rank]]=10,21,IF(Table156789101112[[#This Row],[Rank]]=11,20,IF(Table156789101112[[#This Row],[Rank]]=12,19,IF(Table156789101112[[#This Row],[Rank]]=13,18,IF(Table156789101112[[#This Row],[Rank]]=14,17,IF(Table156789101112[[#This Row],[Rank]]=15,16,IF(Table156789101112[[#This Row],[Rank]]=16,15,IF(Table156789101112[[#This Row],[Rank]]=17,14,IF(Table156789101112[[#This Row],[Rank]]=18,13,IF(Table156789101112[[#This Row],[Rank]]=19,12,IF(Table156789101112[[#This Row],[Rank]]=20,11,IF(Table156789101112[[#This Row],[Rank]]=21,10,IF(Table156789101112[[#This Row],[Rank]]=22,9,IF(Table156789101112[[#This Row],[Rank]]=23,8,IF(Table156789101112[[#This Row],[Rank]]=24,7,IF(Table156789101112[[#This Row],[Rank]]=25,6,IF(Table156789101112[[#This Row],[Rank]]=26,5,IF(Table156789101112[[#This Row],[Rank]]=27,4,IF(Table156789101112[[#This Row],[Rank]]=28,3,IF(Table156789101112[[#This Row],[Rank]]=29,2,IF(Table156789101112[[#This Row],[Rank]]=30,1,0)))))))))))))))))))))))))))))))</f>
        <v/>
      </c>
      <c r="D63" s="49" t="str">
        <f>IF(Table156789101112[[#This Row],[Category]]="","",IF(Table156789101112[[#This Row],[Category]]="M",COUNTIF($I$2:$I63,"M"),IF(Table156789101112[[#This Row],[Category]]="F",COUNTIF($I$2:$I63,"F"),0)))</f>
        <v/>
      </c>
      <c r="E63" s="26"/>
      <c r="F63" s="27"/>
      <c r="G63" s="28"/>
      <c r="H63" s="28"/>
      <c r="I63" s="29"/>
      <c r="J63" s="63"/>
      <c r="K63" s="63"/>
      <c r="L63" s="63"/>
      <c r="M63" s="63"/>
      <c r="N63" s="63"/>
    </row>
    <row r="64" spans="1:14" x14ac:dyDescent="0.3">
      <c r="A64" s="18">
        <f>Table156789101112[[#This Row],[Full Name]]</f>
        <v>0</v>
      </c>
      <c r="B64" s="22" t="str">
        <f>IF(Table156789101112[[#This Row],[Full Name]]="","",IF(IFERROR(IFERROR(VLOOKUP(Table156789101112[[#This Row],[Full Name]],'Mens League'!B:B,1,FALSE),VLOOKUP(Table156789101112[[#This Row],[Full Name]],'Women''s League'!B:B,1,FALSE)),"NEEDS ADDING")="NEEDS ADDING","NEEDS ADDING","OK"))</f>
        <v/>
      </c>
      <c r="C64" s="22" t="str">
        <f>IF(Table156789101112[[#This Row],[Position]]="","",IF(Table156789101112[[#This Row],[Rank]]=1,30,IF(Table156789101112[[#This Row],[Rank]]=2,29,IF(Table156789101112[[#This Row],[Rank]]=3,28,IF(Table156789101112[[#This Row],[Rank]]=4,27,IF(Table156789101112[[#This Row],[Rank]]=5,26,IF(Table156789101112[[#This Row],[Rank]]=6,25,IF(Table156789101112[[#This Row],[Rank]]=7,24,IF(Table156789101112[[#This Row],[Rank]]=8,23,IF(Table156789101112[[#This Row],[Rank]]=9,22,IF(Table156789101112[[#This Row],[Rank]]=10,21,IF(Table156789101112[[#This Row],[Rank]]=11,20,IF(Table156789101112[[#This Row],[Rank]]=12,19,IF(Table156789101112[[#This Row],[Rank]]=13,18,IF(Table156789101112[[#This Row],[Rank]]=14,17,IF(Table156789101112[[#This Row],[Rank]]=15,16,IF(Table156789101112[[#This Row],[Rank]]=16,15,IF(Table156789101112[[#This Row],[Rank]]=17,14,IF(Table156789101112[[#This Row],[Rank]]=18,13,IF(Table156789101112[[#This Row],[Rank]]=19,12,IF(Table156789101112[[#This Row],[Rank]]=20,11,IF(Table156789101112[[#This Row],[Rank]]=21,10,IF(Table156789101112[[#This Row],[Rank]]=22,9,IF(Table156789101112[[#This Row],[Rank]]=23,8,IF(Table156789101112[[#This Row],[Rank]]=24,7,IF(Table156789101112[[#This Row],[Rank]]=25,6,IF(Table156789101112[[#This Row],[Rank]]=26,5,IF(Table156789101112[[#This Row],[Rank]]=27,4,IF(Table156789101112[[#This Row],[Rank]]=28,3,IF(Table156789101112[[#This Row],[Rank]]=29,2,IF(Table156789101112[[#This Row],[Rank]]=30,1,0)))))))))))))))))))))))))))))))</f>
        <v/>
      </c>
      <c r="D64" s="59" t="str">
        <f>IF(Table156789101112[[#This Row],[Category]]="","",IF(Table156789101112[[#This Row],[Category]]="M",COUNTIF($I$2:$I67,"M"),IF(Table156789101112[[#This Row],[Category]]="F",COUNTIF($I$2:$I67,"F"),0)))</f>
        <v/>
      </c>
      <c r="E64" s="26"/>
      <c r="F64" s="27"/>
      <c r="G64" s="28"/>
      <c r="H64" s="28"/>
      <c r="I64" s="29"/>
      <c r="J64" s="63"/>
      <c r="K64" s="63"/>
      <c r="L64" s="63"/>
      <c r="M64" s="63"/>
      <c r="N64" s="63"/>
    </row>
    <row r="65" spans="1:14" x14ac:dyDescent="0.3">
      <c r="A65" s="18">
        <f>Table156789101112[[#This Row],[Full Name]]</f>
        <v>0</v>
      </c>
      <c r="B65" s="21" t="str">
        <f>IF(Table156789101112[[#This Row],[Full Name]]="","",IF(IFERROR(IFERROR(VLOOKUP(Table156789101112[[#This Row],[Full Name]],'Mens League'!B:B,1,FALSE),VLOOKUP(Table156789101112[[#This Row],[Full Name]],'Women''s League'!B:B,1,FALSE)),"NEEDS ADDING")="NEEDS ADDING","NEEDS ADDING","OK"))</f>
        <v/>
      </c>
      <c r="C65" s="21" t="str">
        <f>IF(Table156789101112[[#This Row],[Position]]="","",IF(Table156789101112[[#This Row],[Rank]]=1,30,IF(Table156789101112[[#This Row],[Rank]]=2,29,IF(Table156789101112[[#This Row],[Rank]]=3,28,IF(Table156789101112[[#This Row],[Rank]]=4,27,IF(Table156789101112[[#This Row],[Rank]]=5,26,IF(Table156789101112[[#This Row],[Rank]]=6,25,IF(Table156789101112[[#This Row],[Rank]]=7,24,IF(Table156789101112[[#This Row],[Rank]]=8,23,IF(Table156789101112[[#This Row],[Rank]]=9,22,IF(Table156789101112[[#This Row],[Rank]]=10,21,IF(Table156789101112[[#This Row],[Rank]]=11,20,IF(Table156789101112[[#This Row],[Rank]]=12,19,IF(Table156789101112[[#This Row],[Rank]]=13,18,IF(Table156789101112[[#This Row],[Rank]]=14,17,IF(Table156789101112[[#This Row],[Rank]]=15,16,IF(Table156789101112[[#This Row],[Rank]]=16,15,IF(Table156789101112[[#This Row],[Rank]]=17,14,IF(Table156789101112[[#This Row],[Rank]]=18,13,IF(Table156789101112[[#This Row],[Rank]]=19,12,IF(Table156789101112[[#This Row],[Rank]]=20,11,IF(Table156789101112[[#This Row],[Rank]]=21,10,IF(Table156789101112[[#This Row],[Rank]]=22,9,IF(Table156789101112[[#This Row],[Rank]]=23,8,IF(Table156789101112[[#This Row],[Rank]]=24,7,IF(Table156789101112[[#This Row],[Rank]]=25,6,IF(Table156789101112[[#This Row],[Rank]]=26,5,IF(Table156789101112[[#This Row],[Rank]]=27,4,IF(Table156789101112[[#This Row],[Rank]]=28,3,IF(Table156789101112[[#This Row],[Rank]]=29,2,IF(Table156789101112[[#This Row],[Rank]]=30,1,0)))))))))))))))))))))))))))))))</f>
        <v/>
      </c>
      <c r="D65" s="49" t="str">
        <f>IF(Table156789101112[[#This Row],[Category]]="","",IF(Table156789101112[[#This Row],[Category]]="M",COUNTIF($I$2:$I65,"M"),IF(Table156789101112[[#This Row],[Category]]="F",COUNTIF($I$2:$I65,"F"),0)))</f>
        <v/>
      </c>
      <c r="E65" s="26"/>
      <c r="F65" s="27"/>
      <c r="G65" s="28"/>
      <c r="H65" s="28"/>
      <c r="I65" s="29"/>
      <c r="J65" s="63"/>
      <c r="K65" s="63"/>
      <c r="L65" s="63"/>
      <c r="M65" s="63"/>
      <c r="N65" s="63"/>
    </row>
    <row r="66" spans="1:14" x14ac:dyDescent="0.3">
      <c r="A66" s="18">
        <f>Table156789101112[[#This Row],[Full Name]]</f>
        <v>0</v>
      </c>
      <c r="B66" s="22" t="str">
        <f>IF(Table156789101112[[#This Row],[Full Name]]="","",IF(IFERROR(IFERROR(VLOOKUP(Table156789101112[[#This Row],[Full Name]],'Mens League'!B:B,1,FALSE),VLOOKUP(Table156789101112[[#This Row],[Full Name]],'Women''s League'!B:B,1,FALSE)),"NEEDS ADDING")="NEEDS ADDING","NEEDS ADDING","OK"))</f>
        <v/>
      </c>
      <c r="C66" s="22" t="str">
        <f>IF(Table156789101112[[#This Row],[Position]]="","",IF(Table156789101112[[#This Row],[Rank]]=1,30,IF(Table156789101112[[#This Row],[Rank]]=2,29,IF(Table156789101112[[#This Row],[Rank]]=3,28,IF(Table156789101112[[#This Row],[Rank]]=4,27,IF(Table156789101112[[#This Row],[Rank]]=5,26,IF(Table156789101112[[#This Row],[Rank]]=6,25,IF(Table156789101112[[#This Row],[Rank]]=7,24,IF(Table156789101112[[#This Row],[Rank]]=8,23,IF(Table156789101112[[#This Row],[Rank]]=9,22,IF(Table156789101112[[#This Row],[Rank]]=10,21,IF(Table156789101112[[#This Row],[Rank]]=11,20,IF(Table156789101112[[#This Row],[Rank]]=12,19,IF(Table156789101112[[#This Row],[Rank]]=13,18,IF(Table156789101112[[#This Row],[Rank]]=14,17,IF(Table156789101112[[#This Row],[Rank]]=15,16,IF(Table156789101112[[#This Row],[Rank]]=16,15,IF(Table156789101112[[#This Row],[Rank]]=17,14,IF(Table156789101112[[#This Row],[Rank]]=18,13,IF(Table156789101112[[#This Row],[Rank]]=19,12,IF(Table156789101112[[#This Row],[Rank]]=20,11,IF(Table156789101112[[#This Row],[Rank]]=21,10,IF(Table156789101112[[#This Row],[Rank]]=22,9,IF(Table156789101112[[#This Row],[Rank]]=23,8,IF(Table156789101112[[#This Row],[Rank]]=24,7,IF(Table156789101112[[#This Row],[Rank]]=25,6,IF(Table156789101112[[#This Row],[Rank]]=26,5,IF(Table156789101112[[#This Row],[Rank]]=27,4,IF(Table156789101112[[#This Row],[Rank]]=28,3,IF(Table156789101112[[#This Row],[Rank]]=29,2,IF(Table156789101112[[#This Row],[Rank]]=30,1,0)))))))))))))))))))))))))))))))</f>
        <v/>
      </c>
      <c r="D66" s="49" t="str">
        <f>IF(Table156789101112[[#This Row],[Category]]="","",IF(Table156789101112[[#This Row],[Category]]="M",COUNTIF($I$2:$I66,"M"),IF(Table156789101112[[#This Row],[Category]]="F",COUNTIF($I$2:$I66,"F"),0)))</f>
        <v/>
      </c>
      <c r="E66" s="26"/>
      <c r="F66" s="27"/>
      <c r="G66" s="28"/>
      <c r="H66" s="28"/>
      <c r="I66" s="29"/>
      <c r="J66" s="63"/>
      <c r="K66" s="63"/>
      <c r="L66" s="63"/>
      <c r="M66" s="63"/>
      <c r="N66" s="63"/>
    </row>
    <row r="67" spans="1:14" x14ac:dyDescent="0.3">
      <c r="A67" s="18">
        <f>Table156789101112[[#This Row],[Full Name]]</f>
        <v>0</v>
      </c>
      <c r="B67" s="22" t="str">
        <f>IF(Table156789101112[[#This Row],[Full Name]]="","",IF(IFERROR(IFERROR(VLOOKUP(Table156789101112[[#This Row],[Full Name]],'Mens League'!B:B,1,FALSE),VLOOKUP(Table156789101112[[#This Row],[Full Name]],'Women''s League'!B:B,1,FALSE)),"NEEDS ADDING")="NEEDS ADDING","NEEDS ADDING","OK"))</f>
        <v/>
      </c>
      <c r="C67" s="22" t="str">
        <f>IF(Table156789101112[[#This Row],[Position]]="","",IF(Table156789101112[[#This Row],[Rank]]=1,30,IF(Table156789101112[[#This Row],[Rank]]=2,29,IF(Table156789101112[[#This Row],[Rank]]=3,28,IF(Table156789101112[[#This Row],[Rank]]=4,27,IF(Table156789101112[[#This Row],[Rank]]=5,26,IF(Table156789101112[[#This Row],[Rank]]=6,25,IF(Table156789101112[[#This Row],[Rank]]=7,24,IF(Table156789101112[[#This Row],[Rank]]=8,23,IF(Table156789101112[[#This Row],[Rank]]=9,22,IF(Table156789101112[[#This Row],[Rank]]=10,21,IF(Table156789101112[[#This Row],[Rank]]=11,20,IF(Table156789101112[[#This Row],[Rank]]=12,19,IF(Table156789101112[[#This Row],[Rank]]=13,18,IF(Table156789101112[[#This Row],[Rank]]=14,17,IF(Table156789101112[[#This Row],[Rank]]=15,16,IF(Table156789101112[[#This Row],[Rank]]=16,15,IF(Table156789101112[[#This Row],[Rank]]=17,14,IF(Table156789101112[[#This Row],[Rank]]=18,13,IF(Table156789101112[[#This Row],[Rank]]=19,12,IF(Table156789101112[[#This Row],[Rank]]=20,11,IF(Table156789101112[[#This Row],[Rank]]=21,10,IF(Table156789101112[[#This Row],[Rank]]=22,9,IF(Table156789101112[[#This Row],[Rank]]=23,8,IF(Table156789101112[[#This Row],[Rank]]=24,7,IF(Table156789101112[[#This Row],[Rank]]=25,6,IF(Table156789101112[[#This Row],[Rank]]=26,5,IF(Table156789101112[[#This Row],[Rank]]=27,4,IF(Table156789101112[[#This Row],[Rank]]=28,3,IF(Table156789101112[[#This Row],[Rank]]=29,2,IF(Table156789101112[[#This Row],[Rank]]=30,1,0)))))))))))))))))))))))))))))))</f>
        <v/>
      </c>
      <c r="D67" s="49" t="str">
        <f>IF(Table156789101112[[#This Row],[Category]]="","",IF(Table156789101112[[#This Row],[Category]]="M",COUNTIF($I$2:$I67,"M"),IF(Table156789101112[[#This Row],[Category]]="F",COUNTIF($I$2:$I67,"F"),0)))</f>
        <v/>
      </c>
      <c r="E67" s="26"/>
      <c r="F67" s="27"/>
      <c r="G67" s="28"/>
      <c r="H67" s="28"/>
      <c r="I67" s="29"/>
      <c r="J67" s="63"/>
      <c r="K67" s="63"/>
      <c r="L67" s="63"/>
      <c r="M67" s="63"/>
      <c r="N67" s="63"/>
    </row>
  </sheetData>
  <phoneticPr fontId="5" type="noConversion"/>
  <conditionalFormatting sqref="B2:B67">
    <cfRule type="containsText" dxfId="25" priority="1" operator="containsText" text="OK">
      <formula>NOT(ISERROR(SEARCH("OK",B2)))</formula>
    </cfRule>
    <cfRule type="containsText" dxfId="24" priority="2" operator="containsText" text="NEEDS ADDING">
      <formula>NOT(ISERROR(SEARCH("NEEDS ADDING",B2)))</formula>
    </cfRule>
  </conditionalFormatting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EC0390-42D3-4FFD-A60C-8A5E733C99B8}">
  <dimension ref="A2:AF73"/>
  <sheetViews>
    <sheetView zoomScale="80" zoomScaleNormal="80" workbookViewId="0">
      <pane xSplit="5" ySplit="2" topLeftCell="F3" activePane="bottomRight" state="frozen"/>
      <selection pane="topRight" activeCell="F1" sqref="F1"/>
      <selection pane="bottomLeft" activeCell="A3" sqref="A3"/>
      <selection pane="bottomRight" activeCell="D3" sqref="D3"/>
    </sheetView>
  </sheetViews>
  <sheetFormatPr defaultColWidth="9.109375" defaultRowHeight="14.4" x14ac:dyDescent="0.3"/>
  <cols>
    <col min="1" max="1" width="9.109375" style="1"/>
    <col min="2" max="2" width="29" style="1" customWidth="1"/>
    <col min="3" max="3" width="9.6640625" style="1" customWidth="1"/>
    <col min="4" max="5" width="9.5546875" style="1" customWidth="1"/>
    <col min="6" max="6" width="9.88671875" style="1" bestFit="1" customWidth="1"/>
    <col min="7" max="17" width="9.109375" style="1"/>
    <col min="18" max="23" width="9.109375" style="3"/>
    <col min="24" max="16384" width="9.109375" style="1"/>
  </cols>
  <sheetData>
    <row r="2" spans="1:32" ht="84.75" customHeight="1" x14ac:dyDescent="0.3">
      <c r="B2" s="24" t="s">
        <v>0</v>
      </c>
      <c r="C2" s="25" t="s">
        <v>18</v>
      </c>
      <c r="D2" s="25" t="s">
        <v>32</v>
      </c>
      <c r="E2" s="25" t="s">
        <v>31</v>
      </c>
      <c r="F2" s="61" t="s">
        <v>257</v>
      </c>
      <c r="G2" s="60" t="s">
        <v>259</v>
      </c>
      <c r="H2" s="60" t="s">
        <v>101</v>
      </c>
      <c r="I2" s="61" t="s">
        <v>258</v>
      </c>
      <c r="J2" s="60" t="s">
        <v>41</v>
      </c>
      <c r="K2" s="61" t="s">
        <v>153</v>
      </c>
      <c r="L2" s="60" t="s">
        <v>76</v>
      </c>
      <c r="M2" s="60" t="s">
        <v>311</v>
      </c>
      <c r="N2" s="60" t="s">
        <v>154</v>
      </c>
      <c r="O2" s="60" t="s">
        <v>77</v>
      </c>
      <c r="P2" s="60" t="s">
        <v>59</v>
      </c>
      <c r="Q2" s="60" t="s">
        <v>64</v>
      </c>
      <c r="R2" s="60" t="s">
        <v>155</v>
      </c>
      <c r="S2" s="60" t="s">
        <v>312</v>
      </c>
      <c r="T2" s="60" t="s">
        <v>78</v>
      </c>
      <c r="U2" s="60" t="s">
        <v>70</v>
      </c>
      <c r="V2" s="60" t="s">
        <v>79</v>
      </c>
      <c r="W2" s="60" t="s">
        <v>313</v>
      </c>
      <c r="X2" s="60" t="s">
        <v>102</v>
      </c>
      <c r="Y2" s="60" t="s">
        <v>73</v>
      </c>
      <c r="Z2" s="60" t="s">
        <v>125</v>
      </c>
      <c r="AA2" s="60" t="s">
        <v>80</v>
      </c>
      <c r="AB2" s="57" t="s">
        <v>81</v>
      </c>
      <c r="AC2" s="60" t="s">
        <v>156</v>
      </c>
      <c r="AD2" s="60" t="s">
        <v>126</v>
      </c>
      <c r="AE2" s="62" t="s">
        <v>157</v>
      </c>
      <c r="AF2" s="62" t="s">
        <v>351</v>
      </c>
    </row>
    <row r="3" spans="1:32" x14ac:dyDescent="0.3">
      <c r="A3" s="34">
        <f ca="1">IFERROR(Table222[[#This Row],[Position]],"")</f>
        <v>1</v>
      </c>
      <c r="B3" s="11" t="s">
        <v>62</v>
      </c>
      <c r="C3" s="58">
        <f ca="1">IF(Table222[[#This Row],[Total races]]=0,0,(RANK(E3,$E$3:$E$73)+COUNTIF(E3:$E$57,E3)-1))</f>
        <v>1</v>
      </c>
      <c r="D3" s="2">
        <f t="shared" ref="D3:D34" si="0">COUNTIF(F3:AF3,"&gt;=0")</f>
        <v>4</v>
      </c>
      <c r="E3" s="2" cm="1">
        <f t="array" aca="1" ref="E3" ca="1">IF(Table222[[#This Row],[Total races]]&lt;11,SUM(Table222[[#This Row],[Holly Hayes XC]:[1st XC 2027]]),SUM(LARGE(F3:AF3,ROW(INDIRECT("1:10")))))+Table222[[#This Row],[Total races]]*3</f>
        <v>123</v>
      </c>
      <c r="F3" s="2">
        <f>IFERROR(VLOOKUP(B3,'Holly Hayes XC'!$A:$C,3,FALSE),"")</f>
        <v>29</v>
      </c>
      <c r="G3" s="2" t="str">
        <f>IFERROR(VLOOKUP(B3,'Kibworth 6'!$A:$C,3,FALSE),"")</f>
        <v/>
      </c>
      <c r="H3" s="66">
        <f>IFERROR(VLOOKUP(B3,'Bosworth XC'!$A:$C,3,FALSE),"")</f>
        <v>30</v>
      </c>
      <c r="I3" s="2">
        <f>IFERROR(VLOOKUP(B3,'Grace Dieu XC'!$A:$C,3,FALSE),"")</f>
        <v>26</v>
      </c>
      <c r="J3" s="2" t="str">
        <f>IFERROR(VLOOKUP(B3,'Ivanhoe 20'!$A:$C,3,FALSE),"")</f>
        <v/>
      </c>
      <c r="K3" s="2">
        <f>IFERROR(VLOOKUP($B3,'Run In The Forest 5'!$A:$C,3,FALSE),"")</f>
        <v>26</v>
      </c>
      <c r="L3" s="2" t="str">
        <f>IFERROR(VLOOKUP($B3,'Uttoxeter HM'!$A:$C,3,FALSE),"")</f>
        <v/>
      </c>
      <c r="M3" s="2" t="str">
        <f>IFERROR(VLOOKUP($B3,'Bosworth HM'!$A:$C,3,FALSE),"")</f>
        <v/>
      </c>
      <c r="N3" s="2" t="str">
        <f>IFERROR(VLOOKUP($B3,'Watermead 10k'!$A:$C,3,FALSE),"")</f>
        <v/>
      </c>
      <c r="O3" s="2" t="str">
        <f>IFERROR(VLOOKUP($B3,'West End 8'!$A:$C,3,FALSE),"")</f>
        <v/>
      </c>
      <c r="P3" s="2" t="str">
        <f>IFERROR(VLOOKUP($B3,'Swithland 6'!$A:$C,3,FALSE),"")</f>
        <v/>
      </c>
      <c r="Q3" s="2" t="str">
        <f>IFERROR(VLOOKUP($B3,'Washlands Relays'!$A:$C,3,FALSE),"")</f>
        <v/>
      </c>
      <c r="R3" s="2" t="str">
        <f>IFERROR(VLOOKUP($B3,'Gate Gallop 10k'!$A:$C,3,FALSE),"")</f>
        <v/>
      </c>
      <c r="S3" s="2" t="str">
        <f>IFERROR(VLOOKUP($B3,'Steve Morris 5'!$A:$C,3,FALSE),"")</f>
        <v/>
      </c>
      <c r="T3" s="2" t="str">
        <f>IFERROR(VLOOKUP($B3,'Worthington 6'!$A:$C,3,FALSE),"")</f>
        <v/>
      </c>
      <c r="U3" s="2" t="str">
        <f>IFERROR(VLOOKUP($B3,'Joy Cann 5'!$A:$C,3,FALSE),"")</f>
        <v/>
      </c>
      <c r="V3" s="2" t="str">
        <f>IFERROR(VLOOKUP($B3,'Burton 10k'!$A:$C,3,FALSE),"")</f>
        <v/>
      </c>
      <c r="W3" s="2" t="str">
        <f>IFERROR(VLOOKUP($B3,'Hermitage 5'!$A:$C,3,FALSE),"")</f>
        <v/>
      </c>
      <c r="X3" s="2" t="str">
        <f>IFERROR(VLOOKUP($B3,'Lichfield 10k'!$A:$C,3,FALSE),"")</f>
        <v/>
      </c>
      <c r="Y3" s="2" t="str">
        <f>IFERROR(VLOOKUP($B3,'Tamworth 5'!$A:$C,3,FALSE),"")</f>
        <v/>
      </c>
      <c r="Z3" s="2" t="str">
        <f>IFERROR(VLOOKUP($B3,'Markfield 10k'!$A:$C,3,FALSE),"")</f>
        <v/>
      </c>
      <c r="AA3" s="2" t="str">
        <f>IFERROR(VLOOKUP($B3,'Rotherby 8'!$A:$C,3,FALSE),"")</f>
        <v/>
      </c>
      <c r="AB3" s="2" t="str">
        <f>IFERROR(VLOOKUP($B3,'Adrian Smith'!$A:$C,3,FALSE),"")</f>
        <v/>
      </c>
      <c r="AC3" s="2" t="str">
        <f>IFERROR(VLOOKUP($B3,'parkrun 5k'!$A:$C,3,FALSE),"")</f>
        <v/>
      </c>
      <c r="AD3" s="2" t="str">
        <f>IFERROR(VLOOKUP($B3,'Shepshed 7'!$A:$C,3,FALSE),"")</f>
        <v/>
      </c>
      <c r="AE3" s="56" t="str">
        <f>IFERROR(VLOOKUP($B3,'Derby 10'!$A:$C,3,FALSE),"")</f>
        <v/>
      </c>
      <c r="AF3" s="56" t="str">
        <f>IFERROR(VLOOKUP($B3,'Bagworth XC'!$A:$C,3,FALSE),"")</f>
        <v/>
      </c>
    </row>
    <row r="4" spans="1:32" x14ac:dyDescent="0.3">
      <c r="A4" s="34">
        <f ca="1">IFERROR(Table222[[#This Row],[Position]],"")</f>
        <v>2</v>
      </c>
      <c r="B4" s="11" t="s">
        <v>14</v>
      </c>
      <c r="C4" s="58">
        <f ca="1">IF(Table222[[#This Row],[Total races]]=0,0,(RANK(E4,$E$3:$E$73)+COUNTIF(E4:$E$57,E4)-1))</f>
        <v>2</v>
      </c>
      <c r="D4" s="2">
        <f t="shared" si="0"/>
        <v>4</v>
      </c>
      <c r="E4" s="2" cm="1">
        <f t="array" aca="1" ref="E4" ca="1">IF(Table222[[#This Row],[Total races]]&lt;11,SUM(Table222[[#This Row],[Holly Hayes XC]:[1st XC 2027]]),SUM(LARGE(F4:AF4,ROW(INDIRECT("1:10")))))+Table222[[#This Row],[Total races]]*3</f>
        <v>102</v>
      </c>
      <c r="F4" s="2">
        <f>IFERROR(VLOOKUP(B4,'Holly Hayes XC'!$A:$C,3,FALSE),"")</f>
        <v>24</v>
      </c>
      <c r="G4" s="2" t="str">
        <f>IFERROR(VLOOKUP(B4,'Kibworth 6'!$A:$C,3,FALSE),"")</f>
        <v/>
      </c>
      <c r="H4" s="2">
        <f>IFERROR(VLOOKUP(B4,'Bosworth XC'!$A:$C,3,FALSE),"")</f>
        <v>25</v>
      </c>
      <c r="I4" s="2">
        <f>IFERROR(VLOOKUP(B4,'Grace Dieu XC'!$A:$C,3,FALSE),"")</f>
        <v>20</v>
      </c>
      <c r="J4" s="2" t="str">
        <f>IFERROR(VLOOKUP(B4,'Ivanhoe 20'!$A:$C,3,FALSE),"")</f>
        <v/>
      </c>
      <c r="K4" s="2">
        <f>IFERROR(VLOOKUP($B4,'Run In The Forest 5'!$A:$C,3,FALSE),"")</f>
        <v>21</v>
      </c>
      <c r="L4" s="2" t="str">
        <f>IFERROR(VLOOKUP($B4,'Uttoxeter HM'!$A:$C,3,FALSE),"")</f>
        <v/>
      </c>
      <c r="M4" s="2" t="str">
        <f>IFERROR(VLOOKUP($B4,'Bosworth HM'!$A:$C,3,FALSE),"")</f>
        <v/>
      </c>
      <c r="N4" s="2" t="str">
        <f>IFERROR(VLOOKUP($B4,'Watermead 10k'!$A:$C,3,FALSE),"")</f>
        <v/>
      </c>
      <c r="O4" s="2" t="str">
        <f>IFERROR(VLOOKUP($B4,'West End 8'!$A:$C,3,FALSE),"")</f>
        <v/>
      </c>
      <c r="P4" s="2" t="str">
        <f>IFERROR(VLOOKUP($B4,'Swithland 6'!$A:$C,3,FALSE),"")</f>
        <v/>
      </c>
      <c r="Q4" s="2" t="str">
        <f>IFERROR(VLOOKUP($B4,'Washlands Relays'!$A:$C,3,FALSE),"")</f>
        <v/>
      </c>
      <c r="R4" s="2" t="str">
        <f>IFERROR(VLOOKUP($B4,'Gate Gallop 10k'!$A:$C,3,FALSE),"")</f>
        <v/>
      </c>
      <c r="S4" s="2" t="str">
        <f>IFERROR(VLOOKUP($B4,'Steve Morris 5'!$A:$C,3,FALSE),"")</f>
        <v/>
      </c>
      <c r="T4" s="2" t="str">
        <f>IFERROR(VLOOKUP($B4,'Worthington 6'!$A:$C,3,FALSE),"")</f>
        <v/>
      </c>
      <c r="U4" s="2" t="str">
        <f>IFERROR(VLOOKUP($B4,'Joy Cann 5'!$A:$C,3,FALSE),"")</f>
        <v/>
      </c>
      <c r="V4" s="2" t="str">
        <f>IFERROR(VLOOKUP($B4,'Burton 10k'!$A:$C,3,FALSE),"")</f>
        <v/>
      </c>
      <c r="W4" s="2" t="str">
        <f>IFERROR(VLOOKUP($B4,'Hermitage 5'!$A:$C,3,FALSE),"")</f>
        <v/>
      </c>
      <c r="X4" s="2" t="str">
        <f>IFERROR(VLOOKUP($B4,'Lichfield 10k'!$A:$C,3,FALSE),"")</f>
        <v/>
      </c>
      <c r="Y4" s="2" t="str">
        <f>IFERROR(VLOOKUP($B4,'Tamworth 5'!$A:$C,3,FALSE),"")</f>
        <v/>
      </c>
      <c r="Z4" s="2" t="str">
        <f>IFERROR(VLOOKUP($B4,'Markfield 10k'!$A:$C,3,FALSE),"")</f>
        <v/>
      </c>
      <c r="AA4" s="2" t="str">
        <f>IFERROR(VLOOKUP($B4,'Rotherby 8'!$A:$C,3,FALSE),"")</f>
        <v/>
      </c>
      <c r="AB4" s="2" t="str">
        <f>IFERROR(VLOOKUP($B4,'Adrian Smith'!$A:$C,3,FALSE),"")</f>
        <v/>
      </c>
      <c r="AC4" s="2" t="str">
        <f>IFERROR(VLOOKUP($B4,'parkrun 5k'!$A:$C,3,FALSE),"")</f>
        <v/>
      </c>
      <c r="AD4" s="23" t="str">
        <f>IFERROR(VLOOKUP($B4,'Shepshed 7'!$A:$C,3,FALSE),"")</f>
        <v/>
      </c>
      <c r="AE4" s="2" t="str">
        <f>IFERROR(VLOOKUP($B4,'Derby 10'!$A:$C,3,FALSE),"")</f>
        <v/>
      </c>
      <c r="AF4" s="2" t="str">
        <f>IFERROR(VLOOKUP($B4,'Bagworth XC'!$A:$C,3,FALSE),"")</f>
        <v/>
      </c>
    </row>
    <row r="5" spans="1:32" x14ac:dyDescent="0.3">
      <c r="A5" s="34">
        <f ca="1">IFERROR(Table222[[#This Row],[Position]],"")</f>
        <v>3</v>
      </c>
      <c r="B5" s="11" t="s">
        <v>135</v>
      </c>
      <c r="C5" s="58">
        <f ca="1">IF(Table222[[#This Row],[Total races]]=0,0,(RANK(E5,$E$3:$E$73)+COUNTIF(E5:$E$57,E5)-1))</f>
        <v>3</v>
      </c>
      <c r="D5" s="2">
        <f t="shared" si="0"/>
        <v>3</v>
      </c>
      <c r="E5" s="2" cm="1">
        <f t="array" aca="1" ref="E5" ca="1">IF(Table222[[#This Row],[Total races]]&lt;11,SUM(Table222[[#This Row],[Holly Hayes XC]:[1st XC 2027]]),SUM(LARGE(F5:AF5,ROW(INDIRECT("1:10")))))+Table222[[#This Row],[Total races]]*3</f>
        <v>93</v>
      </c>
      <c r="F5" s="2">
        <f>IFERROR(VLOOKUP(B5,'Holly Hayes XC'!$A:$C,3,FALSE),"")</f>
        <v>27</v>
      </c>
      <c r="G5" s="2" t="str">
        <f>IFERROR(VLOOKUP(B5,'Kibworth 6'!$A:$C,3,FALSE),"")</f>
        <v/>
      </c>
      <c r="H5" s="2" t="str">
        <f>IFERROR(VLOOKUP(B5,'Bosworth XC'!$A:$C,3,FALSE),"")</f>
        <v/>
      </c>
      <c r="I5" s="2">
        <f>IFERROR(VLOOKUP(B5,'Grace Dieu XC'!$A:$C,3,FALSE),"")</f>
        <v>29</v>
      </c>
      <c r="J5" s="2" t="str">
        <f>IFERROR(VLOOKUP(B5,'Ivanhoe 20'!$A:$C,3,FALSE),"")</f>
        <v/>
      </c>
      <c r="K5" s="2">
        <f>IFERROR(VLOOKUP($B5,'Run In The Forest 5'!$A:$C,3,FALSE),"")</f>
        <v>28</v>
      </c>
      <c r="L5" s="2" t="str">
        <f>IFERROR(VLOOKUP($B5,'Uttoxeter HM'!$A:$C,3,FALSE),"")</f>
        <v/>
      </c>
      <c r="M5" s="2" t="str">
        <f>IFERROR(VLOOKUP($B5,'Bosworth HM'!$A:$C,3,FALSE),"")</f>
        <v/>
      </c>
      <c r="N5" s="2" t="str">
        <f>IFERROR(VLOOKUP($B5,'Watermead 10k'!$A:$C,3,FALSE),"")</f>
        <v/>
      </c>
      <c r="O5" s="2" t="str">
        <f>IFERROR(VLOOKUP($B5,'West End 8'!$A:$C,3,FALSE),"")</f>
        <v/>
      </c>
      <c r="P5" s="2" t="str">
        <f>IFERROR(VLOOKUP($B5,'Swithland 6'!$A:$C,3,FALSE),"")</f>
        <v/>
      </c>
      <c r="Q5" s="2" t="str">
        <f>IFERROR(VLOOKUP($B5,'Washlands Relays'!$A:$C,3,FALSE),"")</f>
        <v/>
      </c>
      <c r="R5" s="2" t="str">
        <f>IFERROR(VLOOKUP($B5,'Gate Gallop 10k'!$A:$C,3,FALSE),"")</f>
        <v/>
      </c>
      <c r="S5" s="2" t="str">
        <f>IFERROR(VLOOKUP($B5,'Steve Morris 5'!$A:$C,3,FALSE),"")</f>
        <v/>
      </c>
      <c r="T5" s="2" t="str">
        <f>IFERROR(VLOOKUP($B5,'Worthington 6'!$A:$C,3,FALSE),"")</f>
        <v/>
      </c>
      <c r="U5" s="2" t="str">
        <f>IFERROR(VLOOKUP($B5,'Joy Cann 5'!$A:$C,3,FALSE),"")</f>
        <v/>
      </c>
      <c r="V5" s="2" t="str">
        <f>IFERROR(VLOOKUP($B5,'Burton 10k'!$A:$C,3,FALSE),"")</f>
        <v/>
      </c>
      <c r="W5" s="2" t="str">
        <f>IFERROR(VLOOKUP($B5,'Hermitage 5'!$A:$C,3,FALSE),"")</f>
        <v/>
      </c>
      <c r="X5" s="2" t="str">
        <f>IFERROR(VLOOKUP($B5,'Lichfield 10k'!$A:$C,3,FALSE),"")</f>
        <v/>
      </c>
      <c r="Y5" s="2" t="str">
        <f>IFERROR(VLOOKUP($B5,'Tamworth 5'!$A:$C,3,FALSE),"")</f>
        <v/>
      </c>
      <c r="Z5" s="2" t="str">
        <f>IFERROR(VLOOKUP($B5,'Markfield 10k'!$A:$C,3,FALSE),"")</f>
        <v/>
      </c>
      <c r="AA5" s="2" t="str">
        <f>IFERROR(VLOOKUP($B5,'Rotherby 8'!$A:$C,3,FALSE),"")</f>
        <v/>
      </c>
      <c r="AB5" s="2" t="str">
        <f>IFERROR(VLOOKUP($B5,'Adrian Smith'!$A:$C,3,FALSE),"")</f>
        <v/>
      </c>
      <c r="AC5" s="2" t="str">
        <f>IFERROR(VLOOKUP($B5,'parkrun 5k'!$A:$C,3,FALSE),"")</f>
        <v/>
      </c>
      <c r="AD5" s="23" t="str">
        <f>IFERROR(VLOOKUP($B5,'Shepshed 7'!$A:$C,3,FALSE),"")</f>
        <v/>
      </c>
      <c r="AE5" s="2" t="str">
        <f>IFERROR(VLOOKUP($B5,'Derby 10'!$A:$C,3,FALSE),"")</f>
        <v/>
      </c>
      <c r="AF5" s="2" t="str">
        <f>IFERROR(VLOOKUP($B5,'Bagworth XC'!$A:$C,3,FALSE),"")</f>
        <v/>
      </c>
    </row>
    <row r="6" spans="1:32" x14ac:dyDescent="0.3">
      <c r="A6" s="34">
        <f ca="1">IFERROR(Table222[[#This Row],[Position]],"")</f>
        <v>6</v>
      </c>
      <c r="B6" s="11" t="s">
        <v>187</v>
      </c>
      <c r="C6" s="58">
        <f ca="1">IF(Table222[[#This Row],[Total races]]=0,0,(RANK(E6,$E$3:$E$73)+COUNTIF(E6:$E$72,E6)-1))</f>
        <v>6</v>
      </c>
      <c r="D6" s="2">
        <f t="shared" si="0"/>
        <v>3</v>
      </c>
      <c r="E6" s="2" cm="1">
        <f t="array" aca="1" ref="E6" ca="1">IF(Table222[[#This Row],[Total races]]&lt;11,SUM(Table222[[#This Row],[Holly Hayes XC]:[1st XC 2027]]),SUM(LARGE(F6:AF6,ROW(INDIRECT("1:10")))))+Table222[[#This Row],[Total races]]*3</f>
        <v>89</v>
      </c>
      <c r="F6" s="2">
        <f>IFERROR(VLOOKUP(B6,'Holly Hayes XC'!$A:$C,3,FALSE),"")</f>
        <v>26</v>
      </c>
      <c r="G6" s="2" t="str">
        <f>IFERROR(VLOOKUP(B6,'Kibworth 6'!$A:$C,3,FALSE),"")</f>
        <v/>
      </c>
      <c r="H6" s="2">
        <f>IFERROR(VLOOKUP(B6,'Bosworth XC'!$A:$C,3,FALSE),"")</f>
        <v>29</v>
      </c>
      <c r="I6" s="2">
        <f>IFERROR(VLOOKUP(B6,'Grace Dieu XC'!$A:$C,3,FALSE),"")</f>
        <v>25</v>
      </c>
      <c r="J6" s="2" t="str">
        <f>IFERROR(VLOOKUP(B6,'Ivanhoe 20'!$A:$C,3,FALSE),"")</f>
        <v/>
      </c>
      <c r="K6" s="2" t="str">
        <f>IFERROR(VLOOKUP($B6,'Run In The Forest 5'!$A:$C,3,FALSE),"")</f>
        <v/>
      </c>
      <c r="L6" s="2" t="str">
        <f>IFERROR(VLOOKUP($B6,'Uttoxeter HM'!$A:$C,3,FALSE),"")</f>
        <v/>
      </c>
      <c r="M6" s="2" t="str">
        <f>IFERROR(VLOOKUP($B6,'Bosworth HM'!$A:$C,3,FALSE),"")</f>
        <v/>
      </c>
      <c r="N6" s="2" t="str">
        <f>IFERROR(VLOOKUP($B6,'Watermead 10k'!$A:$C,3,FALSE),"")</f>
        <v/>
      </c>
      <c r="O6" s="2" t="str">
        <f>IFERROR(VLOOKUP($B6,'West End 8'!$A:$C,3,FALSE),"")</f>
        <v/>
      </c>
      <c r="P6" s="2" t="str">
        <f>IFERROR(VLOOKUP($B6,'Swithland 6'!$A:$C,3,FALSE),"")</f>
        <v/>
      </c>
      <c r="Q6" s="2" t="str">
        <f>IFERROR(VLOOKUP($B6,'Washlands Relays'!$A:$C,3,FALSE),"")</f>
        <v/>
      </c>
      <c r="R6" s="2" t="str">
        <f>IFERROR(VLOOKUP($B6,'Gate Gallop 10k'!$A:$C,3,FALSE),"")</f>
        <v/>
      </c>
      <c r="S6" s="2" t="str">
        <f>IFERROR(VLOOKUP($B6,'Steve Morris 5'!$A:$C,3,FALSE),"")</f>
        <v/>
      </c>
      <c r="T6" s="2" t="str">
        <f>IFERROR(VLOOKUP($B6,'Worthington 6'!$A:$C,3,FALSE),"")</f>
        <v/>
      </c>
      <c r="U6" s="2" t="str">
        <f>IFERROR(VLOOKUP($B6,'Joy Cann 5'!$A:$C,3,FALSE),"")</f>
        <v/>
      </c>
      <c r="V6" s="2" t="str">
        <f>IFERROR(VLOOKUP($B6,'Burton 10k'!$A:$C,3,FALSE),"")</f>
        <v/>
      </c>
      <c r="W6" s="2" t="str">
        <f>IFERROR(VLOOKUP($B6,'Hermitage 5'!$A:$C,3,FALSE),"")</f>
        <v/>
      </c>
      <c r="X6" s="2" t="str">
        <f>IFERROR(VLOOKUP($B6,'Lichfield 10k'!$A:$C,3,FALSE),"")</f>
        <v/>
      </c>
      <c r="Y6" s="2" t="str">
        <f>IFERROR(VLOOKUP($B6,'Tamworth 5'!$A:$C,3,FALSE),"")</f>
        <v/>
      </c>
      <c r="Z6" s="2" t="str">
        <f>IFERROR(VLOOKUP($B6,'Markfield 10k'!$A:$C,3,FALSE),"")</f>
        <v/>
      </c>
      <c r="AA6" s="2" t="str">
        <f>IFERROR(VLOOKUP($B6,'Rotherby 8'!$A:$C,3,FALSE),"")</f>
        <v/>
      </c>
      <c r="AB6" s="2" t="str">
        <f>IFERROR(VLOOKUP($B6,'Adrian Smith'!$A:$C,3,FALSE),"")</f>
        <v/>
      </c>
      <c r="AC6" s="2" t="str">
        <f>IFERROR(VLOOKUP($B6,'parkrun 5k'!$A:$C,3,FALSE),"")</f>
        <v/>
      </c>
      <c r="AD6" s="23" t="str">
        <f>IFERROR(VLOOKUP($B6,'Shepshed 7'!$A:$C,3,FALSE),"")</f>
        <v/>
      </c>
      <c r="AE6" s="2" t="str">
        <f>IFERROR(VLOOKUP($B6,'Derby 10'!$A:$C,3,FALSE),"")</f>
        <v/>
      </c>
      <c r="AF6" s="2" t="str">
        <f>IFERROR(VLOOKUP($B6,'Bagworth XC'!$A:$C,3,FALSE),"")</f>
        <v/>
      </c>
    </row>
    <row r="7" spans="1:32" x14ac:dyDescent="0.3">
      <c r="A7" s="34">
        <f ca="1">IFERROR(Table222[[#This Row],[Position]],"")</f>
        <v>5</v>
      </c>
      <c r="B7" s="11" t="s">
        <v>239</v>
      </c>
      <c r="C7" s="58">
        <f ca="1">IF(Table222[[#This Row],[Total races]]=0,0,(RANK(E7,$E$3:$E$73)+COUNTIF(E7:$E$69,E7)-1))</f>
        <v>5</v>
      </c>
      <c r="D7" s="2">
        <f t="shared" si="0"/>
        <v>3</v>
      </c>
      <c r="E7" s="2" cm="1">
        <f t="array" aca="1" ref="E7" ca="1">IF(Table222[[#This Row],[Total races]]&lt;11,SUM(Table222[[#This Row],[Holly Hayes XC]:[1st XC 2027]]),SUM(LARGE(F7:AF7,ROW(INDIRECT("1:10")))))+Table222[[#This Row],[Total races]]*3</f>
        <v>89</v>
      </c>
      <c r="F7" s="2">
        <f>IFERROR(VLOOKUP(B7,'Holly Hayes XC'!$A:$C,3,FALSE),"")</f>
        <v>28</v>
      </c>
      <c r="G7" s="2" t="str">
        <f>IFERROR(VLOOKUP(B7,'Kibworth 6'!$A:$C,3,FALSE),"")</f>
        <v/>
      </c>
      <c r="H7" s="2" t="str">
        <f>IFERROR(VLOOKUP(B7,'Bosworth XC'!$A:$C,3,FALSE),"")</f>
        <v/>
      </c>
      <c r="I7" s="2">
        <f>IFERROR(VLOOKUP(B7,'Grace Dieu XC'!$A:$C,3,FALSE),"")</f>
        <v>27</v>
      </c>
      <c r="J7" s="2" t="str">
        <f>IFERROR(VLOOKUP(B7,'Ivanhoe 20'!$A:$C,3,FALSE),"")</f>
        <v/>
      </c>
      <c r="K7" s="2">
        <f>IFERROR(VLOOKUP($B7,'Run In The Forest 5'!$A:$C,3,FALSE),"")</f>
        <v>25</v>
      </c>
      <c r="L7" s="2" t="str">
        <f>IFERROR(VLOOKUP($B7,'Uttoxeter HM'!$A:$C,3,FALSE),"")</f>
        <v/>
      </c>
      <c r="M7" s="2" t="str">
        <f>IFERROR(VLOOKUP($B7,'Bosworth HM'!$A:$C,3,FALSE),"")</f>
        <v/>
      </c>
      <c r="N7" s="2" t="str">
        <f>IFERROR(VLOOKUP($B7,'Watermead 10k'!$A:$C,3,FALSE),"")</f>
        <v/>
      </c>
      <c r="O7" s="2" t="str">
        <f>IFERROR(VLOOKUP($B7,'West End 8'!$A:$C,3,FALSE),"")</f>
        <v/>
      </c>
      <c r="P7" s="2" t="str">
        <f>IFERROR(VLOOKUP($B7,'Swithland 6'!$A:$C,3,FALSE),"")</f>
        <v/>
      </c>
      <c r="Q7" s="2" t="str">
        <f>IFERROR(VLOOKUP($B7,'Washlands Relays'!$A:$C,3,FALSE),"")</f>
        <v/>
      </c>
      <c r="R7" s="2" t="str">
        <f>IFERROR(VLOOKUP($B7,'Gate Gallop 10k'!$A:$C,3,FALSE),"")</f>
        <v/>
      </c>
      <c r="S7" s="2" t="str">
        <f>IFERROR(VLOOKUP($B7,'Steve Morris 5'!$A:$C,3,FALSE),"")</f>
        <v/>
      </c>
      <c r="T7" s="2" t="str">
        <f>IFERROR(VLOOKUP($B7,'Worthington 6'!$A:$C,3,FALSE),"")</f>
        <v/>
      </c>
      <c r="U7" s="2" t="str">
        <f>IFERROR(VLOOKUP($B7,'Joy Cann 5'!$A:$C,3,FALSE),"")</f>
        <v/>
      </c>
      <c r="V7" s="2" t="str">
        <f>IFERROR(VLOOKUP($B7,'Burton 10k'!$A:$C,3,FALSE),"")</f>
        <v/>
      </c>
      <c r="W7" s="2" t="str">
        <f>IFERROR(VLOOKUP($B7,'Hermitage 5'!$A:$C,3,FALSE),"")</f>
        <v/>
      </c>
      <c r="X7" s="2" t="str">
        <f>IFERROR(VLOOKUP($B7,'Lichfield 10k'!$A:$C,3,FALSE),"")</f>
        <v/>
      </c>
      <c r="Y7" s="2" t="str">
        <f>IFERROR(VLOOKUP($B7,'Tamworth 5'!$A:$C,3,FALSE),"")</f>
        <v/>
      </c>
      <c r="Z7" s="2" t="str">
        <f>IFERROR(VLOOKUP($B7,'Markfield 10k'!$A:$C,3,FALSE),"")</f>
        <v/>
      </c>
      <c r="AA7" s="2" t="str">
        <f>IFERROR(VLOOKUP($B7,'Rotherby 8'!$A:$C,3,FALSE),"")</f>
        <v/>
      </c>
      <c r="AB7" s="2" t="str">
        <f>IFERROR(VLOOKUP($B7,'Adrian Smith'!$A:$C,3,FALSE),"")</f>
        <v/>
      </c>
      <c r="AC7" s="2" t="str">
        <f>IFERROR(VLOOKUP($B7,'parkrun 5k'!$A:$C,3,FALSE),"")</f>
        <v/>
      </c>
      <c r="AD7" s="23" t="str">
        <f>IFERROR(VLOOKUP($B7,'Shepshed 7'!$A:$C,3,FALSE),"")</f>
        <v/>
      </c>
      <c r="AE7" s="2" t="str">
        <f>IFERROR(VLOOKUP($B7,'Derby 10'!$A:$C,3,FALSE),"")</f>
        <v/>
      </c>
      <c r="AF7" s="2" t="str">
        <f>IFERROR(VLOOKUP($B7,'Bagworth XC'!$A:$C,3,FALSE),"")</f>
        <v/>
      </c>
    </row>
    <row r="8" spans="1:32" x14ac:dyDescent="0.3">
      <c r="A8" s="34">
        <f ca="1">IFERROR(Table222[[#This Row],[Position]],"")</f>
        <v>4</v>
      </c>
      <c r="B8" s="11" t="s">
        <v>38</v>
      </c>
      <c r="C8" s="58">
        <f ca="1">IF(Table222[[#This Row],[Total races]]=0,0,(RANK(E8,$E$3:$E$73)+COUNTIF(E8:$E$57,E8)-1))</f>
        <v>4</v>
      </c>
      <c r="D8" s="2">
        <f t="shared" si="0"/>
        <v>3</v>
      </c>
      <c r="E8" s="2" cm="1">
        <f t="array" aca="1" ref="E8" ca="1">IF(Table222[[#This Row],[Total races]]&lt;11,SUM(Table222[[#This Row],[Holly Hayes XC]:[1st XC 2027]]),SUM(LARGE(F8:AF8,ROW(INDIRECT("1:10")))))+Table222[[#This Row],[Total races]]*3</f>
        <v>89</v>
      </c>
      <c r="F8" s="2" t="str">
        <f>IFERROR(VLOOKUP(B8,'Holly Hayes XC'!$A:$C,3,FALSE),"")</f>
        <v/>
      </c>
      <c r="G8" s="2">
        <f>IFERROR(VLOOKUP(B8,'Kibworth 6'!$A:$C,3,FALSE),"")</f>
        <v>29</v>
      </c>
      <c r="H8" s="2" t="str">
        <f>IFERROR(VLOOKUP(B8,'Bosworth XC'!$A:$C,3,FALSE),"")</f>
        <v/>
      </c>
      <c r="I8" s="2">
        <f>IFERROR(VLOOKUP(B8,'Grace Dieu XC'!$A:$C,3,FALSE),"")</f>
        <v>24</v>
      </c>
      <c r="J8" s="2" t="str">
        <f>IFERROR(VLOOKUP(B8,'Ivanhoe 20'!$A:$C,3,FALSE),"")</f>
        <v/>
      </c>
      <c r="K8" s="2">
        <f>IFERROR(VLOOKUP($B8,'Run In The Forest 5'!$A:$C,3,FALSE),"")</f>
        <v>27</v>
      </c>
      <c r="L8" s="2" t="str">
        <f>IFERROR(VLOOKUP($B8,'Uttoxeter HM'!$A:$C,3,FALSE),"")</f>
        <v/>
      </c>
      <c r="M8" s="2" t="str">
        <f>IFERROR(VLOOKUP($B8,'Bosworth HM'!$A:$C,3,FALSE),"")</f>
        <v/>
      </c>
      <c r="N8" s="2" t="str">
        <f>IFERROR(VLOOKUP($B8,'Watermead 10k'!$A:$C,3,FALSE),"")</f>
        <v/>
      </c>
      <c r="O8" s="2" t="str">
        <f>IFERROR(VLOOKUP($B8,'West End 8'!$A:$C,3,FALSE),"")</f>
        <v/>
      </c>
      <c r="P8" s="2" t="str">
        <f>IFERROR(VLOOKUP($B8,'Swithland 6'!$A:$C,3,FALSE),"")</f>
        <v/>
      </c>
      <c r="Q8" s="2" t="str">
        <f>IFERROR(VLOOKUP($B8,'Washlands Relays'!$A:$C,3,FALSE),"")</f>
        <v/>
      </c>
      <c r="R8" s="2" t="str">
        <f>IFERROR(VLOOKUP($B8,'Gate Gallop 10k'!$A:$C,3,FALSE),"")</f>
        <v/>
      </c>
      <c r="S8" s="2" t="str">
        <f>IFERROR(VLOOKUP($B8,'Steve Morris 5'!$A:$C,3,FALSE),"")</f>
        <v/>
      </c>
      <c r="T8" s="2" t="str">
        <f>IFERROR(VLOOKUP($B8,'Worthington 6'!$A:$C,3,FALSE),"")</f>
        <v/>
      </c>
      <c r="U8" s="2" t="str">
        <f>IFERROR(VLOOKUP($B8,'Joy Cann 5'!$A:$C,3,FALSE),"")</f>
        <v/>
      </c>
      <c r="V8" s="2" t="str">
        <f>IFERROR(VLOOKUP($B8,'Burton 10k'!$A:$C,3,FALSE),"")</f>
        <v/>
      </c>
      <c r="W8" s="2" t="str">
        <f>IFERROR(VLOOKUP($B8,'Hermitage 5'!$A:$C,3,FALSE),"")</f>
        <v/>
      </c>
      <c r="X8" s="2" t="str">
        <f>IFERROR(VLOOKUP($B8,'Lichfield 10k'!$A:$C,3,FALSE),"")</f>
        <v/>
      </c>
      <c r="Y8" s="2" t="str">
        <f>IFERROR(VLOOKUP($B8,'Tamworth 5'!$A:$C,3,FALSE),"")</f>
        <v/>
      </c>
      <c r="Z8" s="2" t="str">
        <f>IFERROR(VLOOKUP($B8,'Markfield 10k'!$A:$C,3,FALSE),"")</f>
        <v/>
      </c>
      <c r="AA8" s="2" t="str">
        <f>IFERROR(VLOOKUP($B8,'Rotherby 8'!$A:$C,3,FALSE),"")</f>
        <v/>
      </c>
      <c r="AB8" s="2" t="str">
        <f>IFERROR(VLOOKUP($B8,'Adrian Smith'!$A:$C,3,FALSE),"")</f>
        <v/>
      </c>
      <c r="AC8" s="2" t="str">
        <f>IFERROR(VLOOKUP($B8,'parkrun 5k'!$A:$C,3,FALSE),"")</f>
        <v/>
      </c>
      <c r="AD8" s="23" t="str">
        <f>IFERROR(VLOOKUP($B8,'Shepshed 7'!$A:$C,3,FALSE),"")</f>
        <v/>
      </c>
      <c r="AE8" s="2" t="str">
        <f>IFERROR(VLOOKUP($B8,'Derby 10'!$A:$C,3,FALSE),"")</f>
        <v/>
      </c>
      <c r="AF8" s="2" t="str">
        <f>IFERROR(VLOOKUP($B8,'Bagworth XC'!$A:$C,3,FALSE),"")</f>
        <v/>
      </c>
    </row>
    <row r="9" spans="1:32" x14ac:dyDescent="0.3">
      <c r="A9" s="34">
        <f ca="1">IFERROR(Table222[[#This Row],[Position]],"")</f>
        <v>7</v>
      </c>
      <c r="B9" s="11" t="s">
        <v>21</v>
      </c>
      <c r="C9" s="58">
        <f ca="1">IF(Table222[[#This Row],[Total races]]=0,0,(RANK(E9,$E$3:$E$73)+COUNTIF(E9:$E$57,E9)-1))</f>
        <v>7</v>
      </c>
      <c r="D9" s="2">
        <f t="shared" si="0"/>
        <v>3</v>
      </c>
      <c r="E9" s="2" cm="1">
        <f t="array" aca="1" ref="E9" ca="1">IF(Table222[[#This Row],[Total races]]&lt;11,SUM(Table222[[#This Row],[Holly Hayes XC]:[1st XC 2027]]),SUM(LARGE(F9:AF9,ROW(INDIRECT("1:10")))))+Table222[[#This Row],[Total races]]*3</f>
        <v>75</v>
      </c>
      <c r="F9" s="2">
        <f>IFERROR(VLOOKUP(B9,'Holly Hayes XC'!$A:$C,3,FALSE),"")</f>
        <v>23</v>
      </c>
      <c r="G9" s="2" t="str">
        <f>IFERROR(VLOOKUP(B9,'Kibworth 6'!$A:$C,3,FALSE),"")</f>
        <v/>
      </c>
      <c r="H9" s="2">
        <f>IFERROR(VLOOKUP(B9,'Bosworth XC'!$A:$C,3,FALSE),"")</f>
        <v>24</v>
      </c>
      <c r="I9" s="2">
        <f>IFERROR(VLOOKUP(B9,'Grace Dieu XC'!$A:$C,3,FALSE),"")</f>
        <v>19</v>
      </c>
      <c r="J9" s="2" t="str">
        <f>IFERROR(VLOOKUP(B9,'Ivanhoe 20'!$A:$C,3,FALSE),"")</f>
        <v/>
      </c>
      <c r="K9" s="2" t="str">
        <f>IFERROR(VLOOKUP($B9,'Run In The Forest 5'!$A:$C,3,FALSE),"")</f>
        <v/>
      </c>
      <c r="L9" s="2" t="str">
        <f>IFERROR(VLOOKUP($B9,'Uttoxeter HM'!$A:$C,3,FALSE),"")</f>
        <v/>
      </c>
      <c r="M9" s="2" t="str">
        <f>IFERROR(VLOOKUP($B9,'Bosworth HM'!$A:$C,3,FALSE),"")</f>
        <v/>
      </c>
      <c r="N9" s="2" t="str">
        <f>IFERROR(VLOOKUP($B9,'Watermead 10k'!$A:$C,3,FALSE),"")</f>
        <v/>
      </c>
      <c r="O9" s="2" t="str">
        <f>IFERROR(VLOOKUP($B9,'West End 8'!$A:$C,3,FALSE),"")</f>
        <v/>
      </c>
      <c r="P9" s="2" t="str">
        <f>IFERROR(VLOOKUP($B9,'Swithland 6'!$A:$C,3,FALSE),"")</f>
        <v/>
      </c>
      <c r="Q9" s="2" t="str">
        <f>IFERROR(VLOOKUP($B9,'Washlands Relays'!$A:$C,3,FALSE),"")</f>
        <v/>
      </c>
      <c r="R9" s="2" t="str">
        <f>IFERROR(VLOOKUP($B9,'Gate Gallop 10k'!$A:$C,3,FALSE),"")</f>
        <v/>
      </c>
      <c r="S9" s="2" t="str">
        <f>IFERROR(VLOOKUP($B9,'Steve Morris 5'!$A:$C,3,FALSE),"")</f>
        <v/>
      </c>
      <c r="T9" s="2" t="str">
        <f>IFERROR(VLOOKUP($B9,'Worthington 6'!$A:$C,3,FALSE),"")</f>
        <v/>
      </c>
      <c r="U9" s="2" t="str">
        <f>IFERROR(VLOOKUP($B9,'Joy Cann 5'!$A:$C,3,FALSE),"")</f>
        <v/>
      </c>
      <c r="V9" s="2" t="str">
        <f>IFERROR(VLOOKUP($B9,'Burton 10k'!$A:$C,3,FALSE),"")</f>
        <v/>
      </c>
      <c r="W9" s="2" t="str">
        <f>IFERROR(VLOOKUP($B9,'Hermitage 5'!$A:$C,3,FALSE),"")</f>
        <v/>
      </c>
      <c r="X9" s="2" t="str">
        <f>IFERROR(VLOOKUP($B9,'Lichfield 10k'!$A:$C,3,FALSE),"")</f>
        <v/>
      </c>
      <c r="Y9" s="2" t="str">
        <f>IFERROR(VLOOKUP($B9,'Tamworth 5'!$A:$C,3,FALSE),"")</f>
        <v/>
      </c>
      <c r="Z9" s="2" t="str">
        <f>IFERROR(VLOOKUP($B9,'Markfield 10k'!$A:$C,3,FALSE),"")</f>
        <v/>
      </c>
      <c r="AA9" s="2" t="str">
        <f>IFERROR(VLOOKUP($B9,'Rotherby 8'!$A:$C,3,FALSE),"")</f>
        <v/>
      </c>
      <c r="AB9" s="2" t="str">
        <f>IFERROR(VLOOKUP($B9,'Adrian Smith'!$A:$C,3,FALSE),"")</f>
        <v/>
      </c>
      <c r="AC9" s="2" t="str">
        <f>IFERROR(VLOOKUP($B9,'parkrun 5k'!$A:$C,3,FALSE),"")</f>
        <v/>
      </c>
      <c r="AD9" s="23" t="str">
        <f>IFERROR(VLOOKUP($B9,'Shepshed 7'!$A:$C,3,FALSE),"")</f>
        <v/>
      </c>
      <c r="AE9" s="2" t="str">
        <f>IFERROR(VLOOKUP($B9,'Derby 10'!$A:$C,3,FALSE),"")</f>
        <v/>
      </c>
      <c r="AF9" s="2" t="str">
        <f>IFERROR(VLOOKUP($B9,'Bagworth XC'!$A:$C,3,FALSE),"")</f>
        <v/>
      </c>
    </row>
    <row r="10" spans="1:32" x14ac:dyDescent="0.3">
      <c r="A10" s="34">
        <f ca="1">IFERROR(Table222[[#This Row],[Position]],"")</f>
        <v>8</v>
      </c>
      <c r="B10" s="11" t="s">
        <v>15</v>
      </c>
      <c r="C10" s="58">
        <f ca="1">IF(Table222[[#This Row],[Total races]]=0,0,(RANK(E10,$E$3:$E$73)+COUNTIF(E10:$E$57,E10)-1))</f>
        <v>8</v>
      </c>
      <c r="D10" s="2">
        <f t="shared" si="0"/>
        <v>3</v>
      </c>
      <c r="E10" s="2" cm="1">
        <f t="array" aca="1" ref="E10" ca="1">IF(Table222[[#This Row],[Total races]]&lt;11,SUM(Table222[[#This Row],[Holly Hayes XC]:[1st XC 2027]]),SUM(LARGE(F10:AF10,ROW(INDIRECT("1:10")))))+Table222[[#This Row],[Total races]]*3</f>
        <v>72</v>
      </c>
      <c r="F10" s="2">
        <f>IFERROR(VLOOKUP(B10,'Holly Hayes XC'!$A:$C,3,FALSE),"")</f>
        <v>22</v>
      </c>
      <c r="G10" s="2" t="str">
        <f>IFERROR(VLOOKUP(B10,'Kibworth 6'!$A:$C,3,FALSE),"")</f>
        <v/>
      </c>
      <c r="H10" s="2">
        <f>IFERROR(VLOOKUP(B10,'Bosworth XC'!$A:$C,3,FALSE),"")</f>
        <v>23</v>
      </c>
      <c r="I10" s="2">
        <f>IFERROR(VLOOKUP(B10,'Grace Dieu XC'!$A:$C,3,FALSE),"")</f>
        <v>18</v>
      </c>
      <c r="J10" s="2" t="str">
        <f>IFERROR(VLOOKUP(B10,'Ivanhoe 20'!$A:$C,3,FALSE),"")</f>
        <v/>
      </c>
      <c r="K10" s="2" t="str">
        <f>IFERROR(VLOOKUP($B10,'Run In The Forest 5'!$A:$C,3,FALSE),"")</f>
        <v/>
      </c>
      <c r="L10" s="2" t="str">
        <f>IFERROR(VLOOKUP($B10,'Uttoxeter HM'!$A:$C,3,FALSE),"")</f>
        <v/>
      </c>
      <c r="M10" s="2" t="str">
        <f>IFERROR(VLOOKUP($B10,'Bosworth HM'!$A:$C,3,FALSE),"")</f>
        <v/>
      </c>
      <c r="N10" s="2" t="str">
        <f>IFERROR(VLOOKUP($B10,'Watermead 10k'!$A:$C,3,FALSE),"")</f>
        <v/>
      </c>
      <c r="O10" s="2" t="str">
        <f>IFERROR(VLOOKUP($B10,'West End 8'!$A:$C,3,FALSE),"")</f>
        <v/>
      </c>
      <c r="P10" s="2" t="str">
        <f>IFERROR(VLOOKUP($B10,'Swithland 6'!$A:$C,3,FALSE),"")</f>
        <v/>
      </c>
      <c r="Q10" s="2" t="str">
        <f>IFERROR(VLOOKUP($B10,'Washlands Relays'!$A:$C,3,FALSE),"")</f>
        <v/>
      </c>
      <c r="R10" s="2" t="str">
        <f>IFERROR(VLOOKUP($B10,'Gate Gallop 10k'!$A:$C,3,FALSE),"")</f>
        <v/>
      </c>
      <c r="S10" s="2" t="str">
        <f>IFERROR(VLOOKUP($B10,'Steve Morris 5'!$A:$C,3,FALSE),"")</f>
        <v/>
      </c>
      <c r="T10" s="2" t="str">
        <f>IFERROR(VLOOKUP($B10,'Worthington 6'!$A:$C,3,FALSE),"")</f>
        <v/>
      </c>
      <c r="U10" s="2" t="str">
        <f>IFERROR(VLOOKUP($B10,'Joy Cann 5'!$A:$C,3,FALSE),"")</f>
        <v/>
      </c>
      <c r="V10" s="2" t="str">
        <f>IFERROR(VLOOKUP($B10,'Burton 10k'!$A:$C,3,FALSE),"")</f>
        <v/>
      </c>
      <c r="W10" s="2" t="str">
        <f>IFERROR(VLOOKUP($B10,'Hermitage 5'!$A:$C,3,FALSE),"")</f>
        <v/>
      </c>
      <c r="X10" s="2" t="str">
        <f>IFERROR(VLOOKUP($B10,'Lichfield 10k'!$A:$C,3,FALSE),"")</f>
        <v/>
      </c>
      <c r="Y10" s="2" t="str">
        <f>IFERROR(VLOOKUP($B10,'Tamworth 5'!$A:$C,3,FALSE),"")</f>
        <v/>
      </c>
      <c r="Z10" s="2" t="str">
        <f>IFERROR(VLOOKUP($B10,'Markfield 10k'!$A:$C,3,FALSE),"")</f>
        <v/>
      </c>
      <c r="AA10" s="2" t="str">
        <f>IFERROR(VLOOKUP($B10,'Rotherby 8'!$A:$C,3,FALSE),"")</f>
        <v/>
      </c>
      <c r="AB10" s="2" t="str">
        <f>IFERROR(VLOOKUP($B10,'Adrian Smith'!$A:$C,3,FALSE),"")</f>
        <v/>
      </c>
      <c r="AC10" s="2" t="str">
        <f>IFERROR(VLOOKUP($B10,'parkrun 5k'!$A:$C,3,FALSE),"")</f>
        <v/>
      </c>
      <c r="AD10" s="23" t="str">
        <f>IFERROR(VLOOKUP($B10,'Shepshed 7'!$A:$C,3,FALSE),"")</f>
        <v/>
      </c>
      <c r="AE10" s="2" t="str">
        <f>IFERROR(VLOOKUP($B10,'Derby 10'!$A:$C,3,FALSE),"")</f>
        <v/>
      </c>
      <c r="AF10" s="2" t="str">
        <f>IFERROR(VLOOKUP($B10,'Bagworth XC'!$A:$C,3,FALSE),"")</f>
        <v/>
      </c>
    </row>
    <row r="11" spans="1:32" x14ac:dyDescent="0.3">
      <c r="A11" s="34">
        <f ca="1">IFERROR(Table222[[#This Row],[Position]],"")</f>
        <v>10</v>
      </c>
      <c r="B11" s="11" t="s">
        <v>35</v>
      </c>
      <c r="C11" s="58">
        <f ca="1">IF(Table222[[#This Row],[Total races]]=0,0,(RANK(E11,$E$3:$E$73)+COUNTIF(E11:$E$57,E11)-1))</f>
        <v>10</v>
      </c>
      <c r="D11" s="2">
        <f t="shared" si="0"/>
        <v>2</v>
      </c>
      <c r="E11" s="2" cm="1">
        <f t="array" aca="1" ref="E11" ca="1">IF(Table222[[#This Row],[Total races]]&lt;11,SUM(Table222[[#This Row],[Holly Hayes XC]:[1st XC 2027]]),SUM(LARGE(F11:AF11,ROW(INDIRECT("1:10")))))+Table222[[#This Row],[Total races]]*3</f>
        <v>66</v>
      </c>
      <c r="F11" s="2" t="str">
        <f>IFERROR(VLOOKUP(B11,'Holly Hayes XC'!$A:$C,3,FALSE),"")</f>
        <v/>
      </c>
      <c r="G11" s="2" t="str">
        <f>IFERROR(VLOOKUP(B11,'Kibworth 6'!$A:$C,3,FALSE),"")</f>
        <v/>
      </c>
      <c r="H11" s="2" t="str">
        <f>IFERROR(VLOOKUP(B11,'Bosworth XC'!$A:$C,3,FALSE),"")</f>
        <v/>
      </c>
      <c r="I11" s="2">
        <f>IFERROR(VLOOKUP(B11,'Grace Dieu XC'!$A:$C,3,FALSE),"")</f>
        <v>30</v>
      </c>
      <c r="J11" s="2">
        <f>IFERROR(VLOOKUP(B11,'Ivanhoe 20'!$A:$C,3,FALSE),"")</f>
        <v>30</v>
      </c>
      <c r="K11" s="2" t="str">
        <f>IFERROR(VLOOKUP($B11,'Run In The Forest 5'!$A:$C,3,FALSE),"")</f>
        <v/>
      </c>
      <c r="L11" s="2" t="str">
        <f>IFERROR(VLOOKUP($B11,'Uttoxeter HM'!$A:$C,3,FALSE),"")</f>
        <v/>
      </c>
      <c r="M11" s="2" t="str">
        <f>IFERROR(VLOOKUP($B11,'Bosworth HM'!$A:$C,3,FALSE),"")</f>
        <v/>
      </c>
      <c r="N11" s="2" t="str">
        <f>IFERROR(VLOOKUP($B11,'Watermead 10k'!$A:$C,3,FALSE),"")</f>
        <v/>
      </c>
      <c r="O11" s="2" t="str">
        <f>IFERROR(VLOOKUP($B11,'West End 8'!$A:$C,3,FALSE),"")</f>
        <v/>
      </c>
      <c r="P11" s="2" t="str">
        <f>IFERROR(VLOOKUP($B11,'Swithland 6'!$A:$C,3,FALSE),"")</f>
        <v/>
      </c>
      <c r="Q11" s="2" t="str">
        <f>IFERROR(VLOOKUP($B11,'Washlands Relays'!$A:$C,3,FALSE),"")</f>
        <v/>
      </c>
      <c r="R11" s="2" t="str">
        <f>IFERROR(VLOOKUP($B11,'Gate Gallop 10k'!$A:$C,3,FALSE),"")</f>
        <v/>
      </c>
      <c r="S11" s="2" t="str">
        <f>IFERROR(VLOOKUP($B11,'Steve Morris 5'!$A:$C,3,FALSE),"")</f>
        <v/>
      </c>
      <c r="T11" s="2" t="str">
        <f>IFERROR(VLOOKUP($B11,'Worthington 6'!$A:$C,3,FALSE),"")</f>
        <v/>
      </c>
      <c r="U11" s="2" t="str">
        <f>IFERROR(VLOOKUP($B11,'Joy Cann 5'!$A:$C,3,FALSE),"")</f>
        <v/>
      </c>
      <c r="V11" s="2" t="str">
        <f>IFERROR(VLOOKUP($B11,'Burton 10k'!$A:$C,3,FALSE),"")</f>
        <v/>
      </c>
      <c r="W11" s="2" t="str">
        <f>IFERROR(VLOOKUP($B11,'Hermitage 5'!$A:$C,3,FALSE),"")</f>
        <v/>
      </c>
      <c r="X11" s="2" t="str">
        <f>IFERROR(VLOOKUP($B11,'Lichfield 10k'!$A:$C,3,FALSE),"")</f>
        <v/>
      </c>
      <c r="Y11" s="2" t="str">
        <f>IFERROR(VLOOKUP($B11,'Tamworth 5'!$A:$C,3,FALSE),"")</f>
        <v/>
      </c>
      <c r="Z11" s="2" t="str">
        <f>IFERROR(VLOOKUP($B11,'Markfield 10k'!$A:$C,3,FALSE),"")</f>
        <v/>
      </c>
      <c r="AA11" s="2" t="str">
        <f>IFERROR(VLOOKUP($B11,'Rotherby 8'!$A:$C,3,FALSE),"")</f>
        <v/>
      </c>
      <c r="AB11" s="2" t="str">
        <f>IFERROR(VLOOKUP($B11,'Adrian Smith'!$A:$C,3,FALSE),"")</f>
        <v/>
      </c>
      <c r="AC11" s="2" t="str">
        <f>IFERROR(VLOOKUP($B11,'parkrun 5k'!$A:$C,3,FALSE),"")</f>
        <v/>
      </c>
      <c r="AD11" s="23" t="str">
        <f>IFERROR(VLOOKUP($B11,'Shepshed 7'!$A:$C,3,FALSE),"")</f>
        <v/>
      </c>
      <c r="AE11" s="2" t="str">
        <f>IFERROR(VLOOKUP($B11,'Derby 10'!$A:$C,3,FALSE),"")</f>
        <v/>
      </c>
      <c r="AF11" s="2" t="str">
        <f>IFERROR(VLOOKUP($B11,'Bagworth XC'!$A:$C,3,FALSE),"")</f>
        <v/>
      </c>
    </row>
    <row r="12" spans="1:32" x14ac:dyDescent="0.3">
      <c r="A12" s="34">
        <f ca="1">IFERROR(Table222[[#This Row],[Position]],"")</f>
        <v>9</v>
      </c>
      <c r="B12" s="11" t="s">
        <v>138</v>
      </c>
      <c r="C12" s="58">
        <f ca="1">IF(Table222[[#This Row],[Total races]]=0,0,(RANK(E12,$E$3:$E$73)+COUNTIF(E12:$E$57,E12)-1))</f>
        <v>9</v>
      </c>
      <c r="D12" s="2">
        <f t="shared" si="0"/>
        <v>2</v>
      </c>
      <c r="E12" s="2" cm="1">
        <f t="array" aca="1" ref="E12" ca="1">IF(Table222[[#This Row],[Total races]]&lt;11,SUM(Table222[[#This Row],[Holly Hayes XC]:[1st XC 2027]]),SUM(LARGE(F12:AF12,ROW(INDIRECT("1:10")))))+Table222[[#This Row],[Total races]]*3</f>
        <v>66</v>
      </c>
      <c r="F12" s="2" t="str">
        <f>IFERROR(VLOOKUP(B12,'Holly Hayes XC'!$A:$C,3,FALSE),"")</f>
        <v/>
      </c>
      <c r="G12" s="2">
        <f>IFERROR(VLOOKUP(B12,'Kibworth 6'!$A:$C,3,FALSE),"")</f>
        <v>30</v>
      </c>
      <c r="H12" s="2" t="str">
        <f>IFERROR(VLOOKUP(B12,'Bosworth XC'!$A:$C,3,FALSE),"")</f>
        <v/>
      </c>
      <c r="I12" s="2" t="str">
        <f>IFERROR(VLOOKUP(B12,'Grace Dieu XC'!$A:$C,3,FALSE),"")</f>
        <v/>
      </c>
      <c r="J12" s="2" t="str">
        <f>IFERROR(VLOOKUP(B12,'Ivanhoe 20'!$A:$C,3,FALSE),"")</f>
        <v/>
      </c>
      <c r="K12" s="2">
        <f>IFERROR(VLOOKUP($B12,'Run In The Forest 5'!$A:$C,3,FALSE),"")</f>
        <v>30</v>
      </c>
      <c r="L12" s="2" t="str">
        <f>IFERROR(VLOOKUP($B12,'Uttoxeter HM'!$A:$C,3,FALSE),"")</f>
        <v/>
      </c>
      <c r="M12" s="2" t="str">
        <f>IFERROR(VLOOKUP($B12,'Bosworth HM'!$A:$C,3,FALSE),"")</f>
        <v/>
      </c>
      <c r="N12" s="2" t="str">
        <f>IFERROR(VLOOKUP($B12,'Watermead 10k'!$A:$C,3,FALSE),"")</f>
        <v/>
      </c>
      <c r="O12" s="2" t="str">
        <f>IFERROR(VLOOKUP($B12,'West End 8'!$A:$C,3,FALSE),"")</f>
        <v/>
      </c>
      <c r="P12" s="2" t="str">
        <f>IFERROR(VLOOKUP($B12,'Swithland 6'!$A:$C,3,FALSE),"")</f>
        <v/>
      </c>
      <c r="Q12" s="2" t="str">
        <f>IFERROR(VLOOKUP($B12,'Washlands Relays'!$A:$C,3,FALSE),"")</f>
        <v/>
      </c>
      <c r="R12" s="2" t="str">
        <f>IFERROR(VLOOKUP($B12,'Gate Gallop 10k'!$A:$C,3,FALSE),"")</f>
        <v/>
      </c>
      <c r="S12" s="2" t="str">
        <f>IFERROR(VLOOKUP($B12,'Steve Morris 5'!$A:$C,3,FALSE),"")</f>
        <v/>
      </c>
      <c r="T12" s="2" t="str">
        <f>IFERROR(VLOOKUP($B12,'Worthington 6'!$A:$C,3,FALSE),"")</f>
        <v/>
      </c>
      <c r="U12" s="2" t="str">
        <f>IFERROR(VLOOKUP($B12,'Joy Cann 5'!$A:$C,3,FALSE),"")</f>
        <v/>
      </c>
      <c r="V12" s="2" t="str">
        <f>IFERROR(VLOOKUP($B12,'Burton 10k'!$A:$C,3,FALSE),"")</f>
        <v/>
      </c>
      <c r="W12" s="2" t="str">
        <f>IFERROR(VLOOKUP($B12,'Hermitage 5'!$A:$C,3,FALSE),"")</f>
        <v/>
      </c>
      <c r="X12" s="2" t="str">
        <f>IFERROR(VLOOKUP($B12,'Lichfield 10k'!$A:$C,3,FALSE),"")</f>
        <v/>
      </c>
      <c r="Y12" s="2" t="str">
        <f>IFERROR(VLOOKUP($B12,'Tamworth 5'!$A:$C,3,FALSE),"")</f>
        <v/>
      </c>
      <c r="Z12" s="2" t="str">
        <f>IFERROR(VLOOKUP($B12,'Markfield 10k'!$A:$C,3,FALSE),"")</f>
        <v/>
      </c>
      <c r="AA12" s="2" t="str">
        <f>IFERROR(VLOOKUP($B12,'Rotherby 8'!$A:$C,3,FALSE),"")</f>
        <v/>
      </c>
      <c r="AB12" s="2" t="str">
        <f>IFERROR(VLOOKUP($B12,'Adrian Smith'!$A:$C,3,FALSE),"")</f>
        <v/>
      </c>
      <c r="AC12" s="2" t="str">
        <f>IFERROR(VLOOKUP($B12,'parkrun 5k'!$A:$C,3,FALSE),"")</f>
        <v/>
      </c>
      <c r="AD12" s="23" t="str">
        <f>IFERROR(VLOOKUP($B12,'Shepshed 7'!$A:$C,3,FALSE),"")</f>
        <v/>
      </c>
      <c r="AE12" s="2" t="str">
        <f>IFERROR(VLOOKUP($B12,'Derby 10'!$A:$C,3,FALSE),"")</f>
        <v/>
      </c>
      <c r="AF12" s="2" t="str">
        <f>IFERROR(VLOOKUP($B12,'Bagworth XC'!$A:$C,3,FALSE),"")</f>
        <v/>
      </c>
    </row>
    <row r="13" spans="1:32" x14ac:dyDescent="0.3">
      <c r="A13" s="34">
        <f ca="1">IFERROR(Table222[[#This Row],[Position]],"")</f>
        <v>11</v>
      </c>
      <c r="B13" s="11" t="s">
        <v>40</v>
      </c>
      <c r="C13" s="58">
        <f ca="1">IF(Table222[[#This Row],[Total races]]=0,0,(RANK(E13,$E$3:$E$73)+COUNTIF(E13:$E$57,E13)-1))</f>
        <v>11</v>
      </c>
      <c r="D13" s="2">
        <f t="shared" si="0"/>
        <v>2</v>
      </c>
      <c r="E13" s="2" cm="1">
        <f t="array" aca="1" ref="E13" ca="1">IF(Table222[[#This Row],[Total races]]&lt;11,SUM(Table222[[#This Row],[Holly Hayes XC]:[1st XC 2027]]),SUM(LARGE(F13:AF13,ROW(INDIRECT("1:10")))))+Table222[[#This Row],[Total races]]*3</f>
        <v>62</v>
      </c>
      <c r="F13" s="2" t="str">
        <f>IFERROR(VLOOKUP(B13,'Holly Hayes XC'!$A:$C,3,FALSE),"")</f>
        <v/>
      </c>
      <c r="G13" s="2">
        <f>IFERROR(VLOOKUP(B13,'Kibworth 6'!$A:$C,3,FALSE),"")</f>
        <v>28</v>
      </c>
      <c r="H13" s="2" t="str">
        <f>IFERROR(VLOOKUP(B13,'Bosworth XC'!$A:$C,3,FALSE),"")</f>
        <v/>
      </c>
      <c r="I13" s="2">
        <f>IFERROR(VLOOKUP(B13,'Grace Dieu XC'!$A:$C,3,FALSE),"")</f>
        <v>28</v>
      </c>
      <c r="J13" s="2" t="str">
        <f>IFERROR(VLOOKUP(B13,'Ivanhoe 20'!$A:$C,3,FALSE),"")</f>
        <v/>
      </c>
      <c r="K13" s="2" t="str">
        <f>IFERROR(VLOOKUP($B13,'Run In The Forest 5'!$A:$C,3,FALSE),"")</f>
        <v/>
      </c>
      <c r="L13" s="2" t="str">
        <f>IFERROR(VLOOKUP($B13,'Uttoxeter HM'!$A:$C,3,FALSE),"")</f>
        <v/>
      </c>
      <c r="M13" s="2" t="str">
        <f>IFERROR(VLOOKUP($B13,'Bosworth HM'!$A:$C,3,FALSE),"")</f>
        <v/>
      </c>
      <c r="N13" s="2" t="str">
        <f>IFERROR(VLOOKUP($B13,'Watermead 10k'!$A:$C,3,FALSE),"")</f>
        <v/>
      </c>
      <c r="O13" s="2" t="str">
        <f>IFERROR(VLOOKUP($B13,'West End 8'!$A:$C,3,FALSE),"")</f>
        <v/>
      </c>
      <c r="P13" s="2" t="str">
        <f>IFERROR(VLOOKUP($B13,'Swithland 6'!$A:$C,3,FALSE),"")</f>
        <v/>
      </c>
      <c r="Q13" s="2" t="str">
        <f>IFERROR(VLOOKUP($B13,'Washlands Relays'!$A:$C,3,FALSE),"")</f>
        <v/>
      </c>
      <c r="R13" s="2" t="str">
        <f>IFERROR(VLOOKUP($B13,'Gate Gallop 10k'!$A:$C,3,FALSE),"")</f>
        <v/>
      </c>
      <c r="S13" s="2" t="str">
        <f>IFERROR(VLOOKUP($B13,'Steve Morris 5'!$A:$C,3,FALSE),"")</f>
        <v/>
      </c>
      <c r="T13" s="2" t="str">
        <f>IFERROR(VLOOKUP($B13,'Worthington 6'!$A:$C,3,FALSE),"")</f>
        <v/>
      </c>
      <c r="U13" s="2" t="str">
        <f>IFERROR(VLOOKUP($B13,'Joy Cann 5'!$A:$C,3,FALSE),"")</f>
        <v/>
      </c>
      <c r="V13" s="2" t="str">
        <f>IFERROR(VLOOKUP($B13,'Burton 10k'!$A:$C,3,FALSE),"")</f>
        <v/>
      </c>
      <c r="W13" s="2" t="str">
        <f>IFERROR(VLOOKUP($B13,'Hermitage 5'!$A:$C,3,FALSE),"")</f>
        <v/>
      </c>
      <c r="X13" s="2" t="str">
        <f>IFERROR(VLOOKUP($B13,'Lichfield 10k'!$A:$C,3,FALSE),"")</f>
        <v/>
      </c>
      <c r="Y13" s="2" t="str">
        <f>IFERROR(VLOOKUP($B13,'Tamworth 5'!$A:$C,3,FALSE),"")</f>
        <v/>
      </c>
      <c r="Z13" s="2" t="str">
        <f>IFERROR(VLOOKUP($B13,'Markfield 10k'!$A:$C,3,FALSE),"")</f>
        <v/>
      </c>
      <c r="AA13" s="2" t="str">
        <f>IFERROR(VLOOKUP($B13,'Rotherby 8'!$A:$C,3,FALSE),"")</f>
        <v/>
      </c>
      <c r="AB13" s="2" t="str">
        <f>IFERROR(VLOOKUP($B13,'Adrian Smith'!$A:$C,3,FALSE),"")</f>
        <v/>
      </c>
      <c r="AC13" s="2" t="str">
        <f>IFERROR(VLOOKUP($B13,'parkrun 5k'!$A:$C,3,FALSE),"")</f>
        <v/>
      </c>
      <c r="AD13" s="23" t="str">
        <f>IFERROR(VLOOKUP($B13,'Shepshed 7'!$A:$C,3,FALSE),"")</f>
        <v/>
      </c>
      <c r="AE13" s="2" t="str">
        <f>IFERROR(VLOOKUP($B13,'Derby 10'!$A:$C,3,FALSE),"")</f>
        <v/>
      </c>
      <c r="AF13" s="2" t="str">
        <f>IFERROR(VLOOKUP($B13,'Bagworth XC'!$A:$C,3,FALSE),"")</f>
        <v/>
      </c>
    </row>
    <row r="14" spans="1:32" x14ac:dyDescent="0.3">
      <c r="A14" s="34">
        <f ca="1">IFERROR(Table222[[#This Row],[Position]],"")</f>
        <v>14</v>
      </c>
      <c r="B14" s="11" t="s">
        <v>91</v>
      </c>
      <c r="C14" s="58">
        <f ca="1">IF(Table222[[#This Row],[Total races]]=0,0,(RANK(E14,$E$3:$E$73)+COUNTIF(E14:$E$57,E14)-1))</f>
        <v>14</v>
      </c>
      <c r="D14" s="2">
        <f t="shared" si="0"/>
        <v>2</v>
      </c>
      <c r="E14" s="2" cm="1">
        <f t="array" aca="1" ref="E14" ca="1">IF(Table222[[#This Row],[Total races]]&lt;11,SUM(Table222[[#This Row],[Holly Hayes XC]:[1st XC 2027]]),SUM(LARGE(F14:AF14,ROW(INDIRECT("1:10")))))+Table222[[#This Row],[Total races]]*3</f>
        <v>56</v>
      </c>
      <c r="F14" s="2" t="str">
        <f>IFERROR(VLOOKUP(B14,'Holly Hayes XC'!$A:$C,3,FALSE),"")</f>
        <v/>
      </c>
      <c r="G14" s="2" t="str">
        <f>IFERROR(VLOOKUP(B14,'Kibworth 6'!$A:$C,3,FALSE),"")</f>
        <v/>
      </c>
      <c r="H14" s="2">
        <f>IFERROR(VLOOKUP(B14,'Bosworth XC'!$A:$C,3,FALSE),"")</f>
        <v>28</v>
      </c>
      <c r="I14" s="2" t="str">
        <f>IFERROR(VLOOKUP(B14,'Grace Dieu XC'!$A:$C,3,FALSE),"")</f>
        <v/>
      </c>
      <c r="J14" s="2" t="str">
        <f>IFERROR(VLOOKUP(B14,'Ivanhoe 20'!$A:$C,3,FALSE),"")</f>
        <v/>
      </c>
      <c r="K14" s="2">
        <f>IFERROR(VLOOKUP($B14,'Run In The Forest 5'!$A:$C,3,FALSE),"")</f>
        <v>22</v>
      </c>
      <c r="L14" s="2" t="str">
        <f>IFERROR(VLOOKUP($B14,'Uttoxeter HM'!$A:$C,3,FALSE),"")</f>
        <v/>
      </c>
      <c r="M14" s="2" t="str">
        <f>IFERROR(VLOOKUP($B14,'Bosworth HM'!$A:$C,3,FALSE),"")</f>
        <v/>
      </c>
      <c r="N14" s="2" t="str">
        <f>IFERROR(VLOOKUP($B14,'Watermead 10k'!$A:$C,3,FALSE),"")</f>
        <v/>
      </c>
      <c r="O14" s="2" t="str">
        <f>IFERROR(VLOOKUP($B14,'West End 8'!$A:$C,3,FALSE),"")</f>
        <v/>
      </c>
      <c r="P14" s="2" t="str">
        <f>IFERROR(VLOOKUP($B14,'Swithland 6'!$A:$C,3,FALSE),"")</f>
        <v/>
      </c>
      <c r="Q14" s="2" t="str">
        <f>IFERROR(VLOOKUP($B14,'Washlands Relays'!$A:$C,3,FALSE),"")</f>
        <v/>
      </c>
      <c r="R14" s="2" t="str">
        <f>IFERROR(VLOOKUP($B14,'Gate Gallop 10k'!$A:$C,3,FALSE),"")</f>
        <v/>
      </c>
      <c r="S14" s="2" t="str">
        <f>IFERROR(VLOOKUP($B14,'Steve Morris 5'!$A:$C,3,FALSE),"")</f>
        <v/>
      </c>
      <c r="T14" s="2" t="str">
        <f>IFERROR(VLOOKUP($B14,'Worthington 6'!$A:$C,3,FALSE),"")</f>
        <v/>
      </c>
      <c r="U14" s="2" t="str">
        <f>IFERROR(VLOOKUP($B14,'Joy Cann 5'!$A:$C,3,FALSE),"")</f>
        <v/>
      </c>
      <c r="V14" s="2" t="str">
        <f>IFERROR(VLOOKUP($B14,'Burton 10k'!$A:$C,3,FALSE),"")</f>
        <v/>
      </c>
      <c r="W14" s="2" t="str">
        <f>IFERROR(VLOOKUP($B14,'Hermitage 5'!$A:$C,3,FALSE),"")</f>
        <v/>
      </c>
      <c r="X14" s="2" t="str">
        <f>IFERROR(VLOOKUP($B14,'Lichfield 10k'!$A:$C,3,FALSE),"")</f>
        <v/>
      </c>
      <c r="Y14" s="2" t="str">
        <f>IFERROR(VLOOKUP($B14,'Tamworth 5'!$A:$C,3,FALSE),"")</f>
        <v/>
      </c>
      <c r="Z14" s="2" t="str">
        <f>IFERROR(VLOOKUP($B14,'Markfield 10k'!$A:$C,3,FALSE),"")</f>
        <v/>
      </c>
      <c r="AA14" s="2" t="str">
        <f>IFERROR(VLOOKUP($B14,'Rotherby 8'!$A:$C,3,FALSE),"")</f>
        <v/>
      </c>
      <c r="AB14" s="2" t="str">
        <f>IFERROR(VLOOKUP($B14,'Adrian Smith'!$A:$C,3,FALSE),"")</f>
        <v/>
      </c>
      <c r="AC14" s="2" t="str">
        <f>IFERROR(VLOOKUP($B14,'parkrun 5k'!$A:$C,3,FALSE),"")</f>
        <v/>
      </c>
      <c r="AD14" s="23" t="str">
        <f>IFERROR(VLOOKUP($B14,'Shepshed 7'!$A:$C,3,FALSE),"")</f>
        <v/>
      </c>
      <c r="AE14" s="2" t="str">
        <f>IFERROR(VLOOKUP($B14,'Derby 10'!$A:$C,3,FALSE),"")</f>
        <v/>
      </c>
      <c r="AF14" s="2" t="str">
        <f>IFERROR(VLOOKUP($B14,'Bagworth XC'!$A:$C,3,FALSE),"")</f>
        <v/>
      </c>
    </row>
    <row r="15" spans="1:32" x14ac:dyDescent="0.3">
      <c r="A15" s="34">
        <f ca="1">IFERROR(Table222[[#This Row],[Position]],"")</f>
        <v>13</v>
      </c>
      <c r="B15" s="11" t="s">
        <v>174</v>
      </c>
      <c r="C15" s="58">
        <f ca="1">IF(Table222[[#This Row],[Total races]]=0,0,(RANK(E15,$E$3:$E$73)+COUNTIF(E15:$E$67,E15)-1))</f>
        <v>13</v>
      </c>
      <c r="D15" s="2">
        <f t="shared" si="0"/>
        <v>2</v>
      </c>
      <c r="E15" s="2" cm="1">
        <f t="array" aca="1" ref="E15" ca="1">IF(Table222[[#This Row],[Total races]]&lt;11,SUM(Table222[[#This Row],[Holly Hayes XC]:[1st XC 2027]]),SUM(LARGE(F15:AF15,ROW(INDIRECT("1:10")))))+Table222[[#This Row],[Total races]]*3</f>
        <v>56</v>
      </c>
      <c r="F15" s="2" t="str">
        <f>IFERROR(VLOOKUP(B15,'Holly Hayes XC'!$A:$C,3,FALSE),"")</f>
        <v/>
      </c>
      <c r="G15" s="2" t="str">
        <f>IFERROR(VLOOKUP(B15,'Kibworth 6'!$A:$C,3,FALSE),"")</f>
        <v/>
      </c>
      <c r="H15" s="2">
        <f>IFERROR(VLOOKUP(B15,'Bosworth XC'!$A:$C,3,FALSE),"")</f>
        <v>27</v>
      </c>
      <c r="I15" s="2">
        <f>IFERROR(VLOOKUP(B15,'Grace Dieu XC'!$A:$C,3,FALSE),"")</f>
        <v>23</v>
      </c>
      <c r="J15" s="2" t="str">
        <f>IFERROR(VLOOKUP(B15,'Ivanhoe 20'!$A:$C,3,FALSE),"")</f>
        <v/>
      </c>
      <c r="K15" s="2" t="str">
        <f>IFERROR(VLOOKUP($B15,'Run In The Forest 5'!$A:$C,3,FALSE),"")</f>
        <v/>
      </c>
      <c r="L15" s="2" t="str">
        <f>IFERROR(VLOOKUP($B15,'Uttoxeter HM'!$A:$C,3,FALSE),"")</f>
        <v/>
      </c>
      <c r="M15" s="2" t="str">
        <f>IFERROR(VLOOKUP($B15,'Bosworth HM'!$A:$C,3,FALSE),"")</f>
        <v/>
      </c>
      <c r="N15" s="2" t="str">
        <f>IFERROR(VLOOKUP($B15,'Watermead 10k'!$A:$C,3,FALSE),"")</f>
        <v/>
      </c>
      <c r="O15" s="2" t="str">
        <f>IFERROR(VLOOKUP($B15,'West End 8'!$A:$C,3,FALSE),"")</f>
        <v/>
      </c>
      <c r="P15" s="2" t="str">
        <f>IFERROR(VLOOKUP($B15,'Swithland 6'!$A:$C,3,FALSE),"")</f>
        <v/>
      </c>
      <c r="Q15" s="2" t="str">
        <f>IFERROR(VLOOKUP($B15,'Washlands Relays'!$A:$C,3,FALSE),"")</f>
        <v/>
      </c>
      <c r="R15" s="2" t="str">
        <f>IFERROR(VLOOKUP($B15,'Gate Gallop 10k'!$A:$C,3,FALSE),"")</f>
        <v/>
      </c>
      <c r="S15" s="2" t="str">
        <f>IFERROR(VLOOKUP($B15,'Steve Morris 5'!$A:$C,3,FALSE),"")</f>
        <v/>
      </c>
      <c r="T15" s="2" t="str">
        <f>IFERROR(VLOOKUP($B15,'Worthington 6'!$A:$C,3,FALSE),"")</f>
        <v/>
      </c>
      <c r="U15" s="2" t="str">
        <f>IFERROR(VLOOKUP($B15,'Joy Cann 5'!$A:$C,3,FALSE),"")</f>
        <v/>
      </c>
      <c r="V15" s="2" t="str">
        <f>IFERROR(VLOOKUP($B15,'Burton 10k'!$A:$C,3,FALSE),"")</f>
        <v/>
      </c>
      <c r="W15" s="2" t="str">
        <f>IFERROR(VLOOKUP($B15,'Hermitage 5'!$A:$C,3,FALSE),"")</f>
        <v/>
      </c>
      <c r="X15" s="2" t="str">
        <f>IFERROR(VLOOKUP($B15,'Lichfield 10k'!$A:$C,3,FALSE),"")</f>
        <v/>
      </c>
      <c r="Y15" s="2" t="str">
        <f>IFERROR(VLOOKUP($B15,'Tamworth 5'!$A:$C,3,FALSE),"")</f>
        <v/>
      </c>
      <c r="Z15" s="2" t="str">
        <f>IFERROR(VLOOKUP($B15,'Markfield 10k'!$A:$C,3,FALSE),"")</f>
        <v/>
      </c>
      <c r="AA15" s="2" t="str">
        <f>IFERROR(VLOOKUP($B15,'Rotherby 8'!$A:$C,3,FALSE),"")</f>
        <v/>
      </c>
      <c r="AB15" s="2" t="str">
        <f>IFERROR(VLOOKUP($B15,'Adrian Smith'!$A:$C,3,FALSE),"")</f>
        <v/>
      </c>
      <c r="AC15" s="2" t="str">
        <f>IFERROR(VLOOKUP($B15,'parkrun 5k'!$A:$C,3,FALSE),"")</f>
        <v/>
      </c>
      <c r="AD15" s="23" t="str">
        <f>IFERROR(VLOOKUP($B15,'Shepshed 7'!$A:$C,3,FALSE),"")</f>
        <v/>
      </c>
      <c r="AE15" s="2" t="str">
        <f>IFERROR(VLOOKUP($B15,'Derby 10'!$A:$C,3,FALSE),"")</f>
        <v/>
      </c>
      <c r="AF15" s="2" t="str">
        <f>IFERROR(VLOOKUP($B15,'Bagworth XC'!$A:$C,3,FALSE),"")</f>
        <v/>
      </c>
    </row>
    <row r="16" spans="1:32" x14ac:dyDescent="0.3">
      <c r="A16" s="34">
        <f ca="1">IFERROR(Table222[[#This Row],[Position]],"")</f>
        <v>12</v>
      </c>
      <c r="B16" s="11" t="s">
        <v>149</v>
      </c>
      <c r="C16" s="58">
        <f ca="1">IF(Table222[[#This Row],[Total races]]=0,0,(RANK(E16,$E$3:$E$73)+COUNTIF(E16:$E$57,E16)-1))</f>
        <v>12</v>
      </c>
      <c r="D16" s="2">
        <f t="shared" si="0"/>
        <v>2</v>
      </c>
      <c r="E16" s="2" cm="1">
        <f t="array" aca="1" ref="E16" ca="1">IF(Table222[[#This Row],[Total races]]&lt;11,SUM(Table222[[#This Row],[Holly Hayes XC]:[1st XC 2027]]),SUM(LARGE(F16:AF16,ROW(INDIRECT("1:10")))))+Table222[[#This Row],[Total races]]*3</f>
        <v>56</v>
      </c>
      <c r="F16" s="2" t="str">
        <f>IFERROR(VLOOKUP(B16,'Holly Hayes XC'!$A:$C,3,FALSE),"")</f>
        <v/>
      </c>
      <c r="G16" s="2">
        <f>IFERROR(VLOOKUP(B16,'Kibworth 6'!$A:$C,3,FALSE),"")</f>
        <v>26</v>
      </c>
      <c r="H16" s="2" t="str">
        <f>IFERROR(VLOOKUP(B16,'Bosworth XC'!$A:$C,3,FALSE),"")</f>
        <v/>
      </c>
      <c r="I16" s="2" t="str">
        <f>IFERROR(VLOOKUP(B16,'Grace Dieu XC'!$A:$C,3,FALSE),"")</f>
        <v/>
      </c>
      <c r="J16" s="2" t="str">
        <f>IFERROR(VLOOKUP(B16,'Ivanhoe 20'!$A:$C,3,FALSE),"")</f>
        <v/>
      </c>
      <c r="K16" s="2">
        <f>IFERROR(VLOOKUP($B16,'Run In The Forest 5'!$A:$C,3,FALSE),"")</f>
        <v>24</v>
      </c>
      <c r="L16" s="2" t="str">
        <f>IFERROR(VLOOKUP($B16,'Uttoxeter HM'!$A:$C,3,FALSE),"")</f>
        <v/>
      </c>
      <c r="M16" s="2" t="str">
        <f>IFERROR(VLOOKUP($B16,'Bosworth HM'!$A:$C,3,FALSE),"")</f>
        <v/>
      </c>
      <c r="N16" s="2" t="str">
        <f>IFERROR(VLOOKUP($B16,'Watermead 10k'!$A:$C,3,FALSE),"")</f>
        <v/>
      </c>
      <c r="O16" s="2" t="str">
        <f>IFERROR(VLOOKUP($B16,'West End 8'!$A:$C,3,FALSE),"")</f>
        <v/>
      </c>
      <c r="P16" s="2" t="str">
        <f>IFERROR(VLOOKUP($B16,'Swithland 6'!$A:$C,3,FALSE),"")</f>
        <v/>
      </c>
      <c r="Q16" s="2" t="str">
        <f>IFERROR(VLOOKUP($B16,'Washlands Relays'!$A:$C,3,FALSE),"")</f>
        <v/>
      </c>
      <c r="R16" s="2" t="str">
        <f>IFERROR(VLOOKUP($B16,'Gate Gallop 10k'!$A:$C,3,FALSE),"")</f>
        <v/>
      </c>
      <c r="S16" s="2" t="str">
        <f>IFERROR(VLOOKUP($B16,'Steve Morris 5'!$A:$C,3,FALSE),"")</f>
        <v/>
      </c>
      <c r="T16" s="2" t="str">
        <f>IFERROR(VLOOKUP($B16,'Worthington 6'!$A:$C,3,FALSE),"")</f>
        <v/>
      </c>
      <c r="U16" s="2" t="str">
        <f>IFERROR(VLOOKUP($B16,'Joy Cann 5'!$A:$C,3,FALSE),"")</f>
        <v/>
      </c>
      <c r="V16" s="2" t="str">
        <f>IFERROR(VLOOKUP($B16,'Burton 10k'!$A:$C,3,FALSE),"")</f>
        <v/>
      </c>
      <c r="W16" s="2" t="str">
        <f>IFERROR(VLOOKUP($B16,'Hermitage 5'!$A:$C,3,FALSE),"")</f>
        <v/>
      </c>
      <c r="X16" s="2" t="str">
        <f>IFERROR(VLOOKUP($B16,'Lichfield 10k'!$A:$C,3,FALSE),"")</f>
        <v/>
      </c>
      <c r="Y16" s="2" t="str">
        <f>IFERROR(VLOOKUP($B16,'Tamworth 5'!$A:$C,3,FALSE),"")</f>
        <v/>
      </c>
      <c r="Z16" s="2" t="str">
        <f>IFERROR(VLOOKUP($B16,'Markfield 10k'!$A:$C,3,FALSE),"")</f>
        <v/>
      </c>
      <c r="AA16" s="2" t="str">
        <f>IFERROR(VLOOKUP($B16,'Rotherby 8'!$A:$C,3,FALSE),"")</f>
        <v/>
      </c>
      <c r="AB16" s="2" t="str">
        <f>IFERROR(VLOOKUP($B16,'Adrian Smith'!$A:$C,3,FALSE),"")</f>
        <v/>
      </c>
      <c r="AC16" s="2" t="str">
        <f>IFERROR(VLOOKUP($B16,'parkrun 5k'!$A:$C,3,FALSE),"")</f>
        <v/>
      </c>
      <c r="AD16" s="23" t="str">
        <f>IFERROR(VLOOKUP($B16,'Shepshed 7'!$A:$C,3,FALSE),"")</f>
        <v/>
      </c>
      <c r="AE16" s="2" t="str">
        <f>IFERROR(VLOOKUP($B16,'Derby 10'!$A:$C,3,FALSE),"")</f>
        <v/>
      </c>
      <c r="AF16" s="2" t="str">
        <f>IFERROR(VLOOKUP($B16,'Bagworth XC'!$A:$C,3,FALSE),"")</f>
        <v/>
      </c>
    </row>
    <row r="17" spans="1:32" x14ac:dyDescent="0.3">
      <c r="A17" s="34">
        <f ca="1">IFERROR(Table222[[#This Row],[Position]],"")</f>
        <v>15</v>
      </c>
      <c r="B17" s="11" t="s">
        <v>122</v>
      </c>
      <c r="C17" s="58">
        <f ca="1">IF(Table222[[#This Row],[Total races]]=0,0,(RANK(E17,$E$3:$E$73)+COUNTIF(E17:$E$57,E17)-1))</f>
        <v>15</v>
      </c>
      <c r="D17" s="2">
        <f t="shared" si="0"/>
        <v>2</v>
      </c>
      <c r="E17" s="2" cm="1">
        <f t="array" aca="1" ref="E17" ca="1">IF(Table222[[#This Row],[Total races]]&lt;11,SUM(Table222[[#This Row],[Holly Hayes XC]:[1st XC 2027]]),SUM(LARGE(F17:AF17,ROW(INDIRECT("1:10")))))+Table222[[#This Row],[Total races]]*3</f>
        <v>53</v>
      </c>
      <c r="F17" s="2" t="str">
        <f>IFERROR(VLOOKUP(B17,'Holly Hayes XC'!$A:$C,3,FALSE),"")</f>
        <v/>
      </c>
      <c r="G17" s="2" t="str">
        <f>IFERROR(VLOOKUP(B17,'Kibworth 6'!$A:$C,3,FALSE),"")</f>
        <v/>
      </c>
      <c r="H17" s="2">
        <f>IFERROR(VLOOKUP(B17,'Bosworth XC'!$A:$C,3,FALSE),"")</f>
        <v>26</v>
      </c>
      <c r="I17" s="2">
        <f>IFERROR(VLOOKUP(B17,'Grace Dieu XC'!$A:$C,3,FALSE),"")</f>
        <v>21</v>
      </c>
      <c r="J17" s="2" t="str">
        <f>IFERROR(VLOOKUP(B17,'Ivanhoe 20'!$A:$C,3,FALSE),"")</f>
        <v/>
      </c>
      <c r="K17" s="2" t="str">
        <f>IFERROR(VLOOKUP($B17,'Run In The Forest 5'!$A:$C,3,FALSE),"")</f>
        <v/>
      </c>
      <c r="L17" s="2" t="str">
        <f>IFERROR(VLOOKUP($B17,'Uttoxeter HM'!$A:$C,3,FALSE),"")</f>
        <v/>
      </c>
      <c r="M17" s="2" t="str">
        <f>IFERROR(VLOOKUP($B17,'Bosworth HM'!$A:$C,3,FALSE),"")</f>
        <v/>
      </c>
      <c r="N17" s="2" t="str">
        <f>IFERROR(VLOOKUP($B17,'Watermead 10k'!$A:$C,3,FALSE),"")</f>
        <v/>
      </c>
      <c r="O17" s="2" t="str">
        <f>IFERROR(VLOOKUP($B17,'West End 8'!$A:$C,3,FALSE),"")</f>
        <v/>
      </c>
      <c r="P17" s="2" t="str">
        <f>IFERROR(VLOOKUP($B17,'Swithland 6'!$A:$C,3,FALSE),"")</f>
        <v/>
      </c>
      <c r="Q17" s="2" t="str">
        <f>IFERROR(VLOOKUP($B17,'Washlands Relays'!$A:$C,3,FALSE),"")</f>
        <v/>
      </c>
      <c r="R17" s="2" t="str">
        <f>IFERROR(VLOOKUP($B17,'Gate Gallop 10k'!$A:$C,3,FALSE),"")</f>
        <v/>
      </c>
      <c r="S17" s="2" t="str">
        <f>IFERROR(VLOOKUP($B17,'Steve Morris 5'!$A:$C,3,FALSE),"")</f>
        <v/>
      </c>
      <c r="T17" s="2" t="str">
        <f>IFERROR(VLOOKUP($B17,'Worthington 6'!$A:$C,3,FALSE),"")</f>
        <v/>
      </c>
      <c r="U17" s="2" t="str">
        <f>IFERROR(VLOOKUP($B17,'Joy Cann 5'!$A:$C,3,FALSE),"")</f>
        <v/>
      </c>
      <c r="V17" s="2" t="str">
        <f>IFERROR(VLOOKUP($B17,'Burton 10k'!$A:$C,3,FALSE),"")</f>
        <v/>
      </c>
      <c r="W17" s="2" t="str">
        <f>IFERROR(VLOOKUP($B17,'Hermitage 5'!$A:$C,3,FALSE),"")</f>
        <v/>
      </c>
      <c r="X17" s="2" t="str">
        <f>IFERROR(VLOOKUP($B17,'Lichfield 10k'!$A:$C,3,FALSE),"")</f>
        <v/>
      </c>
      <c r="Y17" s="2" t="str">
        <f>IFERROR(VLOOKUP($B17,'Tamworth 5'!$A:$C,3,FALSE),"")</f>
        <v/>
      </c>
      <c r="Z17" s="2" t="str">
        <f>IFERROR(VLOOKUP($B17,'Markfield 10k'!$A:$C,3,FALSE),"")</f>
        <v/>
      </c>
      <c r="AA17" s="2" t="str">
        <f>IFERROR(VLOOKUP($B17,'Rotherby 8'!$A:$C,3,FALSE),"")</f>
        <v/>
      </c>
      <c r="AB17" s="2" t="str">
        <f>IFERROR(VLOOKUP($B17,'Adrian Smith'!$A:$C,3,FALSE),"")</f>
        <v/>
      </c>
      <c r="AC17" s="2" t="str">
        <f>IFERROR(VLOOKUP($B17,'parkrun 5k'!$A:$C,3,FALSE),"")</f>
        <v/>
      </c>
      <c r="AD17" s="23" t="str">
        <f>IFERROR(VLOOKUP($B17,'Shepshed 7'!$A:$C,3,FALSE),"")</f>
        <v/>
      </c>
      <c r="AE17" s="2" t="str">
        <f>IFERROR(VLOOKUP($B17,'Derby 10'!$A:$C,3,FALSE),"")</f>
        <v/>
      </c>
      <c r="AF17" s="2" t="str">
        <f>IFERROR(VLOOKUP($B17,'Bagworth XC'!$A:$C,3,FALSE),"")</f>
        <v/>
      </c>
    </row>
    <row r="18" spans="1:32" x14ac:dyDescent="0.3">
      <c r="A18" s="34">
        <f ca="1">IFERROR(Table222[[#This Row],[Position]],"")</f>
        <v>16</v>
      </c>
      <c r="B18" s="11" t="s">
        <v>114</v>
      </c>
      <c r="C18" s="58">
        <f ca="1">IF(Table222[[#This Row],[Total races]]=0,0,(RANK(E18,$E$3:$E$73)+COUNTIF(E18:$E$57,E18)-1))</f>
        <v>16</v>
      </c>
      <c r="D18" s="2">
        <f t="shared" si="0"/>
        <v>2</v>
      </c>
      <c r="E18" s="2" cm="1">
        <f t="array" aca="1" ref="E18" ca="1">IF(Table222[[#This Row],[Total races]]&lt;11,SUM(Table222[[#This Row],[Holly Hayes XC]:[1st XC 2027]]),SUM(LARGE(F18:AF18,ROW(INDIRECT("1:10")))))+Table222[[#This Row],[Total races]]*3</f>
        <v>52</v>
      </c>
      <c r="F18" s="2" t="str">
        <f>IFERROR(VLOOKUP(B18,'Holly Hayes XC'!$A:$C,3,FALSE),"")</f>
        <v/>
      </c>
      <c r="G18" s="2">
        <f>IFERROR(VLOOKUP(B18,'Kibworth 6'!$A:$C,3,FALSE),"")</f>
        <v>27</v>
      </c>
      <c r="H18" s="2" t="str">
        <f>IFERROR(VLOOKUP(B18,'Bosworth XC'!$A:$C,3,FALSE),"")</f>
        <v/>
      </c>
      <c r="I18" s="2" t="str">
        <f>IFERROR(VLOOKUP(B18,'Grace Dieu XC'!$A:$C,3,FALSE),"")</f>
        <v/>
      </c>
      <c r="J18" s="2" t="str">
        <f>IFERROR(VLOOKUP(B18,'Ivanhoe 20'!$A:$C,3,FALSE),"")</f>
        <v/>
      </c>
      <c r="K18" s="2">
        <f>IFERROR(VLOOKUP($B18,'Run In The Forest 5'!$A:$C,3,FALSE),"")</f>
        <v>19</v>
      </c>
      <c r="L18" s="2" t="str">
        <f>IFERROR(VLOOKUP($B18,'Uttoxeter HM'!$A:$C,3,FALSE),"")</f>
        <v/>
      </c>
      <c r="M18" s="2" t="str">
        <f>IFERROR(VLOOKUP($B18,'Bosworth HM'!$A:$C,3,FALSE),"")</f>
        <v/>
      </c>
      <c r="N18" s="2" t="str">
        <f>IFERROR(VLOOKUP($B18,'Watermead 10k'!$A:$C,3,FALSE),"")</f>
        <v/>
      </c>
      <c r="O18" s="2" t="str">
        <f>IFERROR(VLOOKUP($B18,'West End 8'!$A:$C,3,FALSE),"")</f>
        <v/>
      </c>
      <c r="P18" s="2" t="str">
        <f>IFERROR(VLOOKUP($B18,'Swithland 6'!$A:$C,3,FALSE),"")</f>
        <v/>
      </c>
      <c r="Q18" s="2" t="str">
        <f>IFERROR(VLOOKUP($B18,'Washlands Relays'!$A:$C,3,FALSE),"")</f>
        <v/>
      </c>
      <c r="R18" s="2" t="str">
        <f>IFERROR(VLOOKUP($B18,'Gate Gallop 10k'!$A:$C,3,FALSE),"")</f>
        <v/>
      </c>
      <c r="S18" s="2" t="str">
        <f>IFERROR(VLOOKUP($B18,'Steve Morris 5'!$A:$C,3,FALSE),"")</f>
        <v/>
      </c>
      <c r="T18" s="2" t="str">
        <f>IFERROR(VLOOKUP($B18,'Worthington 6'!$A:$C,3,FALSE),"")</f>
        <v/>
      </c>
      <c r="U18" s="2" t="str">
        <f>IFERROR(VLOOKUP($B18,'Joy Cann 5'!$A:$C,3,FALSE),"")</f>
        <v/>
      </c>
      <c r="V18" s="2" t="str">
        <f>IFERROR(VLOOKUP($B18,'Burton 10k'!$A:$C,3,FALSE),"")</f>
        <v/>
      </c>
      <c r="W18" s="2" t="str">
        <f>IFERROR(VLOOKUP($B18,'Hermitage 5'!$A:$C,3,FALSE),"")</f>
        <v/>
      </c>
      <c r="X18" s="2" t="str">
        <f>IFERROR(VLOOKUP($B18,'Lichfield 10k'!$A:$C,3,FALSE),"")</f>
        <v/>
      </c>
      <c r="Y18" s="2" t="str">
        <f>IFERROR(VLOOKUP($B18,'Tamworth 5'!$A:$C,3,FALSE),"")</f>
        <v/>
      </c>
      <c r="Z18" s="2" t="str">
        <f>IFERROR(VLOOKUP($B18,'Markfield 10k'!$A:$C,3,FALSE),"")</f>
        <v/>
      </c>
      <c r="AA18" s="2" t="str">
        <f>IFERROR(VLOOKUP($B18,'Rotherby 8'!$A:$C,3,FALSE),"")</f>
        <v/>
      </c>
      <c r="AB18" s="2" t="str">
        <f>IFERROR(VLOOKUP($B18,'Adrian Smith'!$A:$C,3,FALSE),"")</f>
        <v/>
      </c>
      <c r="AC18" s="2" t="str">
        <f>IFERROR(VLOOKUP($B18,'parkrun 5k'!$A:$C,3,FALSE),"")</f>
        <v/>
      </c>
      <c r="AD18" s="23" t="str">
        <f>IFERROR(VLOOKUP($B18,'Shepshed 7'!$A:$C,3,FALSE),"")</f>
        <v/>
      </c>
      <c r="AE18" s="2" t="str">
        <f>IFERROR(VLOOKUP($B18,'Derby 10'!$A:$C,3,FALSE),"")</f>
        <v/>
      </c>
      <c r="AF18" s="2" t="str">
        <f>IFERROR(VLOOKUP($B18,'Bagworth XC'!$A:$C,3,FALSE),"")</f>
        <v/>
      </c>
    </row>
    <row r="19" spans="1:32" x14ac:dyDescent="0.3">
      <c r="A19" s="34">
        <f ca="1">IFERROR(Table222[[#This Row],[Position]],"")</f>
        <v>17</v>
      </c>
      <c r="B19" s="11" t="s">
        <v>124</v>
      </c>
      <c r="C19" s="58">
        <f ca="1">IF(Table222[[#This Row],[Total races]]=0,0,(RANK(E19,$E$3:$E$73)+COUNTIF(E19:$E$57,E19)-1))</f>
        <v>17</v>
      </c>
      <c r="D19" s="2">
        <f t="shared" si="0"/>
        <v>2</v>
      </c>
      <c r="E19" s="2" cm="1">
        <f t="array" aca="1" ref="E19" ca="1">IF(Table222[[#This Row],[Total races]]&lt;11,SUM(Table222[[#This Row],[Holly Hayes XC]:[1st XC 2027]]),SUM(LARGE(F19:AF19,ROW(INDIRECT("1:10")))))+Table222[[#This Row],[Total races]]*3</f>
        <v>48</v>
      </c>
      <c r="F19" s="2" t="str">
        <f>IFERROR(VLOOKUP(B19,'Holly Hayes XC'!$A:$C,3,FALSE),"")</f>
        <v/>
      </c>
      <c r="G19" s="2" t="str">
        <f>IFERROR(VLOOKUP(B19,'Kibworth 6'!$A:$C,3,FALSE),"")</f>
        <v/>
      </c>
      <c r="H19" s="2" t="str">
        <f>IFERROR(VLOOKUP(B19,'Bosworth XC'!$A:$C,3,FALSE),"")</f>
        <v/>
      </c>
      <c r="I19" s="2">
        <f>IFERROR(VLOOKUP(B19,'Grace Dieu XC'!$A:$C,3,FALSE),"")</f>
        <v>22</v>
      </c>
      <c r="J19" s="2" t="str">
        <f>IFERROR(VLOOKUP(B19,'Ivanhoe 20'!$A:$C,3,FALSE),"")</f>
        <v/>
      </c>
      <c r="K19" s="2">
        <f>IFERROR(VLOOKUP($B19,'Run In The Forest 5'!$A:$C,3,FALSE),"")</f>
        <v>20</v>
      </c>
      <c r="L19" s="2" t="str">
        <f>IFERROR(VLOOKUP($B19,'Uttoxeter HM'!$A:$C,3,FALSE),"")</f>
        <v/>
      </c>
      <c r="M19" s="2" t="str">
        <f>IFERROR(VLOOKUP($B19,'Bosworth HM'!$A:$C,3,FALSE),"")</f>
        <v/>
      </c>
      <c r="N19" s="2" t="str">
        <f>IFERROR(VLOOKUP($B19,'Watermead 10k'!$A:$C,3,FALSE),"")</f>
        <v/>
      </c>
      <c r="O19" s="2" t="str">
        <f>IFERROR(VLOOKUP($B19,'West End 8'!$A:$C,3,FALSE),"")</f>
        <v/>
      </c>
      <c r="P19" s="2" t="str">
        <f>IFERROR(VLOOKUP($B19,'Swithland 6'!$A:$C,3,FALSE),"")</f>
        <v/>
      </c>
      <c r="Q19" s="2" t="str">
        <f>IFERROR(VLOOKUP($B19,'Washlands Relays'!$A:$C,3,FALSE),"")</f>
        <v/>
      </c>
      <c r="R19" s="2" t="str">
        <f>IFERROR(VLOOKUP($B19,'Gate Gallop 10k'!$A:$C,3,FALSE),"")</f>
        <v/>
      </c>
      <c r="S19" s="2" t="str">
        <f>IFERROR(VLOOKUP($B19,'Steve Morris 5'!$A:$C,3,FALSE),"")</f>
        <v/>
      </c>
      <c r="T19" s="2" t="str">
        <f>IFERROR(VLOOKUP($B19,'Worthington 6'!$A:$C,3,FALSE),"")</f>
        <v/>
      </c>
      <c r="U19" s="2" t="str">
        <f>IFERROR(VLOOKUP($B19,'Joy Cann 5'!$A:$C,3,FALSE),"")</f>
        <v/>
      </c>
      <c r="V19" s="2" t="str">
        <f>IFERROR(VLOOKUP($B19,'Burton 10k'!$A:$C,3,FALSE),"")</f>
        <v/>
      </c>
      <c r="W19" s="2" t="str">
        <f>IFERROR(VLOOKUP($B19,'Hermitage 5'!$A:$C,3,FALSE),"")</f>
        <v/>
      </c>
      <c r="X19" s="2" t="str">
        <f>IFERROR(VLOOKUP($B19,'Lichfield 10k'!$A:$C,3,FALSE),"")</f>
        <v/>
      </c>
      <c r="Y19" s="2" t="str">
        <f>IFERROR(VLOOKUP($B19,'Tamworth 5'!$A:$C,3,FALSE),"")</f>
        <v/>
      </c>
      <c r="Z19" s="2" t="str">
        <f>IFERROR(VLOOKUP($B19,'Markfield 10k'!$A:$C,3,FALSE),"")</f>
        <v/>
      </c>
      <c r="AA19" s="2" t="str">
        <f>IFERROR(VLOOKUP($B19,'Rotherby 8'!$A:$C,3,FALSE),"")</f>
        <v/>
      </c>
      <c r="AB19" s="2" t="str">
        <f>IFERROR(VLOOKUP($B19,'Adrian Smith'!$A:$C,3,FALSE),"")</f>
        <v/>
      </c>
      <c r="AC19" s="2" t="str">
        <f>IFERROR(VLOOKUP($B19,'parkrun 5k'!$A:$C,3,FALSE),"")</f>
        <v/>
      </c>
      <c r="AD19" s="23" t="str">
        <f>IFERROR(VLOOKUP($B19,'Shepshed 7'!$A:$C,3,FALSE),"")</f>
        <v/>
      </c>
      <c r="AE19" s="2" t="str">
        <f>IFERROR(VLOOKUP($B19,'Derby 10'!$A:$C,3,FALSE),"")</f>
        <v/>
      </c>
      <c r="AF19" s="2" t="str">
        <f>IFERROR(VLOOKUP($B19,'Bagworth XC'!$A:$C,3,FALSE),"")</f>
        <v/>
      </c>
    </row>
    <row r="20" spans="1:32" x14ac:dyDescent="0.3">
      <c r="A20" s="34">
        <f ca="1">IFERROR(Table222[[#This Row],[Position]],"")</f>
        <v>18</v>
      </c>
      <c r="B20" s="11" t="s">
        <v>86</v>
      </c>
      <c r="C20" s="58">
        <f ca="1">IF(Table222[[#This Row],[Total races]]=0,0,(RANK(E20,$E$3:$E$73)+COUNTIF(E20:$E$57,E20)-1))</f>
        <v>18</v>
      </c>
      <c r="D20" s="2">
        <f t="shared" si="0"/>
        <v>1</v>
      </c>
      <c r="E20" s="2" cm="1">
        <f t="array" aca="1" ref="E20" ca="1">IF(Table222[[#This Row],[Total races]]&lt;11,SUM(Table222[[#This Row],[Holly Hayes XC]:[1st XC 2027]]),SUM(LARGE(F20:AF20,ROW(INDIRECT("1:10")))))+Table222[[#This Row],[Total races]]*3</f>
        <v>33</v>
      </c>
      <c r="F20" s="2">
        <f>IFERROR(VLOOKUP(B20,'Holly Hayes XC'!$A:$C,3,FALSE),"")</f>
        <v>30</v>
      </c>
      <c r="G20" s="2" t="str">
        <f>IFERROR(VLOOKUP(B20,'Kibworth 6'!$A:$C,3,FALSE),"")</f>
        <v/>
      </c>
      <c r="H20" s="2" t="str">
        <f>IFERROR(VLOOKUP(B20,'Bosworth XC'!$A:$C,3,FALSE),"")</f>
        <v/>
      </c>
      <c r="I20" s="2" t="str">
        <f>IFERROR(VLOOKUP(B20,'Grace Dieu XC'!$A:$C,3,FALSE),"")</f>
        <v/>
      </c>
      <c r="J20" s="2" t="str">
        <f>IFERROR(VLOOKUP(B20,'Ivanhoe 20'!$A:$C,3,FALSE),"")</f>
        <v/>
      </c>
      <c r="K20" s="2" t="str">
        <f>IFERROR(VLOOKUP($B20,'Run In The Forest 5'!$A:$C,3,FALSE),"")</f>
        <v/>
      </c>
      <c r="L20" s="2" t="str">
        <f>IFERROR(VLOOKUP($B20,'Uttoxeter HM'!$A:$C,3,FALSE),"")</f>
        <v/>
      </c>
      <c r="M20" s="2" t="str">
        <f>IFERROR(VLOOKUP($B20,'Bosworth HM'!$A:$C,3,FALSE),"")</f>
        <v/>
      </c>
      <c r="N20" s="2" t="str">
        <f>IFERROR(VLOOKUP($B20,'Watermead 10k'!$A:$C,3,FALSE),"")</f>
        <v/>
      </c>
      <c r="O20" s="2" t="str">
        <f>IFERROR(VLOOKUP($B20,'West End 8'!$A:$C,3,FALSE),"")</f>
        <v/>
      </c>
      <c r="P20" s="2" t="str">
        <f>IFERROR(VLOOKUP($B20,'Swithland 6'!$A:$C,3,FALSE),"")</f>
        <v/>
      </c>
      <c r="Q20" s="2" t="str">
        <f>IFERROR(VLOOKUP($B20,'Washlands Relays'!$A:$C,3,FALSE),"")</f>
        <v/>
      </c>
      <c r="R20" s="2" t="str">
        <f>IFERROR(VLOOKUP($B20,'Gate Gallop 10k'!$A:$C,3,FALSE),"")</f>
        <v/>
      </c>
      <c r="S20" s="2" t="str">
        <f>IFERROR(VLOOKUP($B20,'Steve Morris 5'!$A:$C,3,FALSE),"")</f>
        <v/>
      </c>
      <c r="T20" s="2" t="str">
        <f>IFERROR(VLOOKUP($B20,'Worthington 6'!$A:$C,3,FALSE),"")</f>
        <v/>
      </c>
      <c r="U20" s="2" t="str">
        <f>IFERROR(VLOOKUP($B20,'Joy Cann 5'!$A:$C,3,FALSE),"")</f>
        <v/>
      </c>
      <c r="V20" s="2" t="str">
        <f>IFERROR(VLOOKUP($B20,'Burton 10k'!$A:$C,3,FALSE),"")</f>
        <v/>
      </c>
      <c r="W20" s="2" t="str">
        <f>IFERROR(VLOOKUP($B20,'Hermitage 5'!$A:$C,3,FALSE),"")</f>
        <v/>
      </c>
      <c r="X20" s="2" t="str">
        <f>IFERROR(VLOOKUP($B20,'Lichfield 10k'!$A:$C,3,FALSE),"")</f>
        <v/>
      </c>
      <c r="Y20" s="2" t="str">
        <f>IFERROR(VLOOKUP($B20,'Tamworth 5'!$A:$C,3,FALSE),"")</f>
        <v/>
      </c>
      <c r="Z20" s="2" t="str">
        <f>IFERROR(VLOOKUP($B20,'Markfield 10k'!$A:$C,3,FALSE),"")</f>
        <v/>
      </c>
      <c r="AA20" s="2" t="str">
        <f>IFERROR(VLOOKUP($B20,'Rotherby 8'!$A:$C,3,FALSE),"")</f>
        <v/>
      </c>
      <c r="AB20" s="2" t="str">
        <f>IFERROR(VLOOKUP($B20,'Adrian Smith'!$A:$C,3,FALSE),"")</f>
        <v/>
      </c>
      <c r="AC20" s="2" t="str">
        <f>IFERROR(VLOOKUP($B20,'parkrun 5k'!$A:$C,3,FALSE),"")</f>
        <v/>
      </c>
      <c r="AD20" s="23" t="str">
        <f>IFERROR(VLOOKUP($B20,'Shepshed 7'!$A:$C,3,FALSE),"")</f>
        <v/>
      </c>
      <c r="AE20" s="2" t="str">
        <f>IFERROR(VLOOKUP($B20,'Derby 10'!$A:$C,3,FALSE),"")</f>
        <v/>
      </c>
      <c r="AF20" s="2" t="str">
        <f>IFERROR(VLOOKUP($B20,'Bagworth XC'!$A:$C,3,FALSE),"")</f>
        <v/>
      </c>
    </row>
    <row r="21" spans="1:32" x14ac:dyDescent="0.3">
      <c r="A21" s="34">
        <f ca="1">IFERROR(Table222[[#This Row],[Position]],"")</f>
        <v>20</v>
      </c>
      <c r="B21" s="11" t="s">
        <v>93</v>
      </c>
      <c r="C21" s="58">
        <f ca="1">IF(Table222[[#This Row],[Total races]]=0,0,(RANK(E21,$E$3:$E$73)+COUNTIF(E21:$E$57,E21)-1))</f>
        <v>20</v>
      </c>
      <c r="D21" s="2">
        <f t="shared" si="0"/>
        <v>1</v>
      </c>
      <c r="E21" s="2" cm="1">
        <f t="array" aca="1" ref="E21" ca="1">IF(Table222[[#This Row],[Total races]]&lt;11,SUM(Table222[[#This Row],[Holly Hayes XC]:[1st XC 2027]]),SUM(LARGE(F21:AF21,ROW(INDIRECT("1:10")))))+Table222[[#This Row],[Total races]]*3</f>
        <v>32</v>
      </c>
      <c r="F21" s="2" t="str">
        <f>IFERROR(VLOOKUP(B21,'Holly Hayes XC'!$A:$C,3,FALSE),"")</f>
        <v/>
      </c>
      <c r="G21" s="2" t="str">
        <f>IFERROR(VLOOKUP(B21,'Kibworth 6'!$A:$C,3,FALSE),"")</f>
        <v/>
      </c>
      <c r="H21" s="2" t="str">
        <f>IFERROR(VLOOKUP(B21,'Bosworth XC'!$A:$C,3,FALSE),"")</f>
        <v/>
      </c>
      <c r="I21" s="2" t="str">
        <f>IFERROR(VLOOKUP(B21,'Grace Dieu XC'!$A:$C,3,FALSE),"")</f>
        <v/>
      </c>
      <c r="J21" s="2" t="str">
        <f>IFERROR(VLOOKUP(B21,'Ivanhoe 20'!$A:$C,3,FALSE),"")</f>
        <v/>
      </c>
      <c r="K21" s="2">
        <f>IFERROR(VLOOKUP($B21,'Run In The Forest 5'!$A:$C,3,FALSE),"")</f>
        <v>29</v>
      </c>
      <c r="L21" s="2" t="str">
        <f>IFERROR(VLOOKUP($B21,'Uttoxeter HM'!$A:$C,3,FALSE),"")</f>
        <v/>
      </c>
      <c r="M21" s="2" t="str">
        <f>IFERROR(VLOOKUP($B21,'Bosworth HM'!$A:$C,3,FALSE),"")</f>
        <v/>
      </c>
      <c r="N21" s="2" t="str">
        <f>IFERROR(VLOOKUP($B21,'Watermead 10k'!$A:$C,3,FALSE),"")</f>
        <v/>
      </c>
      <c r="O21" s="2" t="str">
        <f>IFERROR(VLOOKUP($B21,'West End 8'!$A:$C,3,FALSE),"")</f>
        <v/>
      </c>
      <c r="P21" s="2" t="str">
        <f>IFERROR(VLOOKUP($B21,'Swithland 6'!$A:$C,3,FALSE),"")</f>
        <v/>
      </c>
      <c r="Q21" s="2" t="str">
        <f>IFERROR(VLOOKUP($B21,'Washlands Relays'!$A:$C,3,FALSE),"")</f>
        <v/>
      </c>
      <c r="R21" s="2" t="str">
        <f>IFERROR(VLOOKUP($B21,'Gate Gallop 10k'!$A:$C,3,FALSE),"")</f>
        <v/>
      </c>
      <c r="S21" s="2" t="str">
        <f>IFERROR(VLOOKUP($B21,'Steve Morris 5'!$A:$C,3,FALSE),"")</f>
        <v/>
      </c>
      <c r="T21" s="2" t="str">
        <f>IFERROR(VLOOKUP($B21,'Worthington 6'!$A:$C,3,FALSE),"")</f>
        <v/>
      </c>
      <c r="U21" s="2" t="str">
        <f>IFERROR(VLOOKUP($B21,'Joy Cann 5'!$A:$C,3,FALSE),"")</f>
        <v/>
      </c>
      <c r="V21" s="2" t="str">
        <f>IFERROR(VLOOKUP($B21,'Burton 10k'!$A:$C,3,FALSE),"")</f>
        <v/>
      </c>
      <c r="W21" s="2" t="str">
        <f>IFERROR(VLOOKUP($B21,'Hermitage 5'!$A:$C,3,FALSE),"")</f>
        <v/>
      </c>
      <c r="X21" s="2" t="str">
        <f>IFERROR(VLOOKUP($B21,'Lichfield 10k'!$A:$C,3,FALSE),"")</f>
        <v/>
      </c>
      <c r="Y21" s="2" t="str">
        <f>IFERROR(VLOOKUP($B21,'Tamworth 5'!$A:$C,3,FALSE),"")</f>
        <v/>
      </c>
      <c r="Z21" s="2" t="str">
        <f>IFERROR(VLOOKUP($B21,'Markfield 10k'!$A:$C,3,FALSE),"")</f>
        <v/>
      </c>
      <c r="AA21" s="2" t="str">
        <f>IFERROR(VLOOKUP($B21,'Rotherby 8'!$A:$C,3,FALSE),"")</f>
        <v/>
      </c>
      <c r="AB21" s="2" t="str">
        <f>IFERROR(VLOOKUP($B21,'Adrian Smith'!$A:$C,3,FALSE),"")</f>
        <v/>
      </c>
      <c r="AC21" s="2" t="str">
        <f>IFERROR(VLOOKUP($B21,'parkrun 5k'!$A:$C,3,FALSE),"")</f>
        <v/>
      </c>
      <c r="AD21" s="23" t="str">
        <f>IFERROR(VLOOKUP($B21,'Shepshed 7'!$A:$C,3,FALSE),"")</f>
        <v/>
      </c>
      <c r="AE21" s="2" t="str">
        <f>IFERROR(VLOOKUP($B21,'Derby 10'!$A:$C,3,FALSE),"")</f>
        <v/>
      </c>
      <c r="AF21" s="2" t="str">
        <f>IFERROR(VLOOKUP($B21,'Bagworth XC'!$A:$C,3,FALSE),"")</f>
        <v/>
      </c>
    </row>
    <row r="22" spans="1:32" x14ac:dyDescent="0.3">
      <c r="A22" s="34">
        <f ca="1">IFERROR(Table222[[#This Row],[Position]],"")</f>
        <v>19</v>
      </c>
      <c r="B22" s="11" t="s">
        <v>63</v>
      </c>
      <c r="C22" s="58">
        <f ca="1">IF(Table222[[#This Row],[Total races]]=0,0,(RANK(E22,$E$3:$E$73)+COUNTIF(E22:$E$57,E22)-1))</f>
        <v>19</v>
      </c>
      <c r="D22" s="2">
        <f t="shared" si="0"/>
        <v>1</v>
      </c>
      <c r="E22" s="2" cm="1">
        <f t="array" aca="1" ref="E22" ca="1">IF(Table222[[#This Row],[Total races]]&lt;11,SUM(Table222[[#This Row],[Holly Hayes XC]:[1st XC 2027]]),SUM(LARGE(F22:AF22,ROW(INDIRECT("1:10")))))+Table222[[#This Row],[Total races]]*3</f>
        <v>32</v>
      </c>
      <c r="F22" s="2" t="str">
        <f>IFERROR(VLOOKUP(B22,'Holly Hayes XC'!$A:$C,3,FALSE),"")</f>
        <v/>
      </c>
      <c r="G22" s="2" t="str">
        <f>IFERROR(VLOOKUP(B22,'Kibworth 6'!$A:$C,3,FALSE),"")</f>
        <v/>
      </c>
      <c r="H22" s="2" t="str">
        <f>IFERROR(VLOOKUP(B22,'Bosworth XC'!$A:$C,3,FALSE),"")</f>
        <v/>
      </c>
      <c r="I22" s="2" t="str">
        <f>IFERROR(VLOOKUP(B22,'Grace Dieu XC'!$A:$C,3,FALSE),"")</f>
        <v/>
      </c>
      <c r="J22" s="2">
        <f>IFERROR(VLOOKUP(B22,'Ivanhoe 20'!$A:$C,3,FALSE),"")</f>
        <v>29</v>
      </c>
      <c r="K22" s="2" t="str">
        <f>IFERROR(VLOOKUP($B22,'Run In The Forest 5'!$A:$C,3,FALSE),"")</f>
        <v/>
      </c>
      <c r="L22" s="2" t="str">
        <f>IFERROR(VLOOKUP($B22,'Uttoxeter HM'!$A:$C,3,FALSE),"")</f>
        <v/>
      </c>
      <c r="M22" s="2" t="str">
        <f>IFERROR(VLOOKUP($B22,'Bosworth HM'!$A:$C,3,FALSE),"")</f>
        <v/>
      </c>
      <c r="N22" s="2" t="str">
        <f>IFERROR(VLOOKUP($B22,'Watermead 10k'!$A:$C,3,FALSE),"")</f>
        <v/>
      </c>
      <c r="O22" s="2" t="str">
        <f>IFERROR(VLOOKUP($B22,'West End 8'!$A:$C,3,FALSE),"")</f>
        <v/>
      </c>
      <c r="P22" s="2" t="str">
        <f>IFERROR(VLOOKUP($B22,'Swithland 6'!$A:$C,3,FALSE),"")</f>
        <v/>
      </c>
      <c r="Q22" s="2" t="str">
        <f>IFERROR(VLOOKUP($B22,'Washlands Relays'!$A:$C,3,FALSE),"")</f>
        <v/>
      </c>
      <c r="R22" s="2" t="str">
        <f>IFERROR(VLOOKUP($B22,'Gate Gallop 10k'!$A:$C,3,FALSE),"")</f>
        <v/>
      </c>
      <c r="S22" s="2" t="str">
        <f>IFERROR(VLOOKUP($B22,'Steve Morris 5'!$A:$C,3,FALSE),"")</f>
        <v/>
      </c>
      <c r="T22" s="2" t="str">
        <f>IFERROR(VLOOKUP($B22,'Worthington 6'!$A:$C,3,FALSE),"")</f>
        <v/>
      </c>
      <c r="U22" s="2" t="str">
        <f>IFERROR(VLOOKUP($B22,'Joy Cann 5'!$A:$C,3,FALSE),"")</f>
        <v/>
      </c>
      <c r="V22" s="2" t="str">
        <f>IFERROR(VLOOKUP($B22,'Burton 10k'!$A:$C,3,FALSE),"")</f>
        <v/>
      </c>
      <c r="W22" s="2" t="str">
        <f>IFERROR(VLOOKUP($B22,'Hermitage 5'!$A:$C,3,FALSE),"")</f>
        <v/>
      </c>
      <c r="X22" s="2" t="str">
        <f>IFERROR(VLOOKUP($B22,'Lichfield 10k'!$A:$C,3,FALSE),"")</f>
        <v/>
      </c>
      <c r="Y22" s="2" t="str">
        <f>IFERROR(VLOOKUP($B22,'Tamworth 5'!$A:$C,3,FALSE),"")</f>
        <v/>
      </c>
      <c r="Z22" s="2" t="str">
        <f>IFERROR(VLOOKUP($B22,'Markfield 10k'!$A:$C,3,FALSE),"")</f>
        <v/>
      </c>
      <c r="AA22" s="2" t="str">
        <f>IFERROR(VLOOKUP($B22,'Rotherby 8'!$A:$C,3,FALSE),"")</f>
        <v/>
      </c>
      <c r="AB22" s="2" t="str">
        <f>IFERROR(VLOOKUP($B22,'Adrian Smith'!$A:$C,3,FALSE),"")</f>
        <v/>
      </c>
      <c r="AC22" s="2" t="str">
        <f>IFERROR(VLOOKUP($B22,'parkrun 5k'!$A:$C,3,FALSE),"")</f>
        <v/>
      </c>
      <c r="AD22" s="23" t="str">
        <f>IFERROR(VLOOKUP($B22,'Shepshed 7'!$A:$C,3,FALSE),"")</f>
        <v/>
      </c>
      <c r="AE22" s="2" t="str">
        <f>IFERROR(VLOOKUP($B22,'Derby 10'!$A:$C,3,FALSE),"")</f>
        <v/>
      </c>
      <c r="AF22" s="2" t="str">
        <f>IFERROR(VLOOKUP($B22,'Bagworth XC'!$A:$C,3,FALSE),"")</f>
        <v/>
      </c>
    </row>
    <row r="23" spans="1:32" x14ac:dyDescent="0.3">
      <c r="A23" s="34">
        <f ca="1">IFERROR(Table222[[#This Row],[Position]],"")</f>
        <v>21</v>
      </c>
      <c r="B23" s="11" t="s">
        <v>47</v>
      </c>
      <c r="C23" s="58">
        <f ca="1">IF(Table222[[#This Row],[Total races]]=0,0,(RANK(E23,$E$3:$E$73)+COUNTIF(E23:$E$57,E23)-1))</f>
        <v>21</v>
      </c>
      <c r="D23" s="2">
        <f t="shared" si="0"/>
        <v>1</v>
      </c>
      <c r="E23" s="2" cm="1">
        <f t="array" aca="1" ref="E23" ca="1">IF(Table222[[#This Row],[Total races]]&lt;11,SUM(Table222[[#This Row],[Holly Hayes XC]:[1st XC 2027]]),SUM(LARGE(F23:AF23,ROW(INDIRECT("1:10")))))+Table222[[#This Row],[Total races]]*3</f>
        <v>31</v>
      </c>
      <c r="F23" s="2" t="str">
        <f>IFERROR(VLOOKUP(B23,'Holly Hayes XC'!$A:$C,3,FALSE),"")</f>
        <v/>
      </c>
      <c r="G23" s="2" t="str">
        <f>IFERROR(VLOOKUP(B23,'Kibworth 6'!$A:$C,3,FALSE),"")</f>
        <v/>
      </c>
      <c r="H23" s="2" t="str">
        <f>IFERROR(VLOOKUP(B23,'Bosworth XC'!$A:$C,3,FALSE),"")</f>
        <v/>
      </c>
      <c r="I23" s="2" t="str">
        <f>IFERROR(VLOOKUP(B23,'Grace Dieu XC'!$A:$C,3,FALSE),"")</f>
        <v/>
      </c>
      <c r="J23" s="2">
        <f>IFERROR(VLOOKUP(B23,'Ivanhoe 20'!$A:$C,3,FALSE),"")</f>
        <v>28</v>
      </c>
      <c r="K23" s="2" t="str">
        <f>IFERROR(VLOOKUP($B23,'Run In The Forest 5'!$A:$C,3,FALSE),"")</f>
        <v/>
      </c>
      <c r="L23" s="2" t="str">
        <f>IFERROR(VLOOKUP($B23,'Uttoxeter HM'!$A:$C,3,FALSE),"")</f>
        <v/>
      </c>
      <c r="M23" s="2" t="str">
        <f>IFERROR(VLOOKUP($B23,'Bosworth HM'!$A:$C,3,FALSE),"")</f>
        <v/>
      </c>
      <c r="N23" s="2" t="str">
        <f>IFERROR(VLOOKUP($B23,'Watermead 10k'!$A:$C,3,FALSE),"")</f>
        <v/>
      </c>
      <c r="O23" s="2" t="str">
        <f>IFERROR(VLOOKUP($B23,'West End 8'!$A:$C,3,FALSE),"")</f>
        <v/>
      </c>
      <c r="P23" s="2" t="str">
        <f>IFERROR(VLOOKUP($B23,'Swithland 6'!$A:$C,3,FALSE),"")</f>
        <v/>
      </c>
      <c r="Q23" s="2" t="str">
        <f>IFERROR(VLOOKUP($B23,'Washlands Relays'!$A:$C,3,FALSE),"")</f>
        <v/>
      </c>
      <c r="R23" s="2" t="str">
        <f>IFERROR(VLOOKUP($B23,'Gate Gallop 10k'!$A:$C,3,FALSE),"")</f>
        <v/>
      </c>
      <c r="S23" s="2" t="str">
        <f>IFERROR(VLOOKUP($B23,'Steve Morris 5'!$A:$C,3,FALSE),"")</f>
        <v/>
      </c>
      <c r="T23" s="2" t="str">
        <f>IFERROR(VLOOKUP($B23,'Worthington 6'!$A:$C,3,FALSE),"")</f>
        <v/>
      </c>
      <c r="U23" s="2" t="str">
        <f>IFERROR(VLOOKUP($B23,'Joy Cann 5'!$A:$C,3,FALSE),"")</f>
        <v/>
      </c>
      <c r="V23" s="2" t="str">
        <f>IFERROR(VLOOKUP($B23,'Burton 10k'!$A:$C,3,FALSE),"")</f>
        <v/>
      </c>
      <c r="W23" s="2" t="str">
        <f>IFERROR(VLOOKUP($B23,'Hermitage 5'!$A:$C,3,FALSE),"")</f>
        <v/>
      </c>
      <c r="X23" s="2" t="str">
        <f>IFERROR(VLOOKUP($B23,'Lichfield 10k'!$A:$C,3,FALSE),"")</f>
        <v/>
      </c>
      <c r="Y23" s="2" t="str">
        <f>IFERROR(VLOOKUP($B23,'Tamworth 5'!$A:$C,3,FALSE),"")</f>
        <v/>
      </c>
      <c r="Z23" s="2" t="str">
        <f>IFERROR(VLOOKUP($B23,'Markfield 10k'!$A:$C,3,FALSE),"")</f>
        <v/>
      </c>
      <c r="AA23" s="2" t="str">
        <f>IFERROR(VLOOKUP($B23,'Rotherby 8'!$A:$C,3,FALSE),"")</f>
        <v/>
      </c>
      <c r="AB23" s="2" t="str">
        <f>IFERROR(VLOOKUP($B23,'Adrian Smith'!$A:$C,3,FALSE),"")</f>
        <v/>
      </c>
      <c r="AC23" s="2" t="str">
        <f>IFERROR(VLOOKUP($B23,'parkrun 5k'!$A:$C,3,FALSE),"")</f>
        <v/>
      </c>
      <c r="AD23" s="23" t="str">
        <f>IFERROR(VLOOKUP($B23,'Shepshed 7'!$A:$C,3,FALSE),"")</f>
        <v/>
      </c>
      <c r="AE23" s="2" t="str">
        <f>IFERROR(VLOOKUP($B23,'Derby 10'!$A:$C,3,FALSE),"")</f>
        <v/>
      </c>
      <c r="AF23" s="2" t="str">
        <f>IFERROR(VLOOKUP($B23,'Bagworth XC'!$A:$C,3,FALSE),"")</f>
        <v/>
      </c>
    </row>
    <row r="24" spans="1:32" x14ac:dyDescent="0.3">
      <c r="A24" s="34">
        <f ca="1">IFERROR(Table222[[#This Row],[Position]],"")</f>
        <v>23</v>
      </c>
      <c r="B24" s="11" t="s">
        <v>55</v>
      </c>
      <c r="C24" s="58">
        <f ca="1">IF(Table222[[#This Row],[Total races]]=0,0,(RANK(E24,$E$3:$E$73)+COUNTIF(E24:$E$57,E24)-1))</f>
        <v>23</v>
      </c>
      <c r="D24" s="2">
        <f t="shared" si="0"/>
        <v>1</v>
      </c>
      <c r="E24" s="2" cm="1">
        <f t="array" aca="1" ref="E24" ca="1">IF(Table222[[#This Row],[Total races]]&lt;11,SUM(Table222[[#This Row],[Holly Hayes XC]:[1st XC 2027]]),SUM(LARGE(F24:AF24,ROW(INDIRECT("1:10")))))+Table222[[#This Row],[Total races]]*3</f>
        <v>28</v>
      </c>
      <c r="F24" s="2" t="str">
        <f>IFERROR(VLOOKUP(B24,'Holly Hayes XC'!$A:$C,3,FALSE),"")</f>
        <v/>
      </c>
      <c r="G24" s="2">
        <f>IFERROR(VLOOKUP(B24,'Kibworth 6'!$A:$C,3,FALSE),"")</f>
        <v>25</v>
      </c>
      <c r="H24" s="2" t="str">
        <f>IFERROR(VLOOKUP(B24,'Bosworth XC'!$A:$C,3,FALSE),"")</f>
        <v/>
      </c>
      <c r="I24" s="2" t="str">
        <f>IFERROR(VLOOKUP(B24,'Grace Dieu XC'!$A:$C,3,FALSE),"")</f>
        <v/>
      </c>
      <c r="J24" s="2" t="str">
        <f>IFERROR(VLOOKUP(B24,'Ivanhoe 20'!$A:$C,3,FALSE),"")</f>
        <v/>
      </c>
      <c r="K24" s="2" t="str">
        <f>IFERROR(VLOOKUP($B24,'Run In The Forest 5'!$A:$C,3,FALSE),"")</f>
        <v/>
      </c>
      <c r="L24" s="2" t="str">
        <f>IFERROR(VLOOKUP($B24,'Uttoxeter HM'!$A:$C,3,FALSE),"")</f>
        <v/>
      </c>
      <c r="M24" s="2" t="str">
        <f>IFERROR(VLOOKUP($B24,'Bosworth HM'!$A:$C,3,FALSE),"")</f>
        <v/>
      </c>
      <c r="N24" s="2" t="str">
        <f>IFERROR(VLOOKUP($B24,'Watermead 10k'!$A:$C,3,FALSE),"")</f>
        <v/>
      </c>
      <c r="O24" s="2" t="str">
        <f>IFERROR(VLOOKUP($B24,'West End 8'!$A:$C,3,FALSE),"")</f>
        <v/>
      </c>
      <c r="P24" s="2" t="str">
        <f>IFERROR(VLOOKUP($B24,'Swithland 6'!$A:$C,3,FALSE),"")</f>
        <v/>
      </c>
      <c r="Q24" s="2" t="str">
        <f>IFERROR(VLOOKUP($B24,'Washlands Relays'!$A:$C,3,FALSE),"")</f>
        <v/>
      </c>
      <c r="R24" s="2" t="str">
        <f>IFERROR(VLOOKUP($B24,'Gate Gallop 10k'!$A:$C,3,FALSE),"")</f>
        <v/>
      </c>
      <c r="S24" s="2" t="str">
        <f>IFERROR(VLOOKUP($B24,'Steve Morris 5'!$A:$C,3,FALSE),"")</f>
        <v/>
      </c>
      <c r="T24" s="2" t="str">
        <f>IFERROR(VLOOKUP($B24,'Worthington 6'!$A:$C,3,FALSE),"")</f>
        <v/>
      </c>
      <c r="U24" s="2" t="str">
        <f>IFERROR(VLOOKUP($B24,'Joy Cann 5'!$A:$C,3,FALSE),"")</f>
        <v/>
      </c>
      <c r="V24" s="2" t="str">
        <f>IFERROR(VLOOKUP($B24,'Burton 10k'!$A:$C,3,FALSE),"")</f>
        <v/>
      </c>
      <c r="W24" s="2" t="str">
        <f>IFERROR(VLOOKUP($B24,'Hermitage 5'!$A:$C,3,FALSE),"")</f>
        <v/>
      </c>
      <c r="X24" s="2" t="str">
        <f>IFERROR(VLOOKUP($B24,'Lichfield 10k'!$A:$C,3,FALSE),"")</f>
        <v/>
      </c>
      <c r="Y24" s="2" t="str">
        <f>IFERROR(VLOOKUP($B24,'Tamworth 5'!$A:$C,3,FALSE),"")</f>
        <v/>
      </c>
      <c r="Z24" s="2" t="str">
        <f>IFERROR(VLOOKUP($B24,'Markfield 10k'!$A:$C,3,FALSE),"")</f>
        <v/>
      </c>
      <c r="AA24" s="2" t="str">
        <f>IFERROR(VLOOKUP($B24,'Rotherby 8'!$A:$C,3,FALSE),"")</f>
        <v/>
      </c>
      <c r="AB24" s="2" t="str">
        <f>IFERROR(VLOOKUP($B24,'Adrian Smith'!$A:$C,3,FALSE),"")</f>
        <v/>
      </c>
      <c r="AC24" s="2" t="str">
        <f>IFERROR(VLOOKUP($B24,'parkrun 5k'!$A:$C,3,FALSE),"")</f>
        <v/>
      </c>
      <c r="AD24" s="23" t="str">
        <f>IFERROR(VLOOKUP($B24,'Shepshed 7'!$A:$C,3,FALSE),"")</f>
        <v/>
      </c>
      <c r="AE24" s="2" t="str">
        <f>IFERROR(VLOOKUP($B24,'Derby 10'!$A:$C,3,FALSE),"")</f>
        <v/>
      </c>
      <c r="AF24" s="2" t="str">
        <f>IFERROR(VLOOKUP($B24,'Bagworth XC'!$A:$C,3,FALSE),"")</f>
        <v/>
      </c>
    </row>
    <row r="25" spans="1:32" x14ac:dyDescent="0.3">
      <c r="A25" s="34">
        <f ca="1">IFERROR(Table222[[#This Row],[Position]],"")</f>
        <v>22</v>
      </c>
      <c r="B25" s="11" t="s">
        <v>128</v>
      </c>
      <c r="C25" s="58">
        <f ca="1">IF(Table222[[#This Row],[Total races]]=0,0,(RANK(E25,$E$3:$E$73)+COUNTIF(E25:$E$57,E25)-1))</f>
        <v>22</v>
      </c>
      <c r="D25" s="2">
        <f t="shared" si="0"/>
        <v>1</v>
      </c>
      <c r="E25" s="2" cm="1">
        <f t="array" aca="1" ref="E25" ca="1">IF(Table222[[#This Row],[Total races]]&lt;11,SUM(Table222[[#This Row],[Holly Hayes XC]:[1st XC 2027]]),SUM(LARGE(F25:AF25,ROW(INDIRECT("1:10")))))+Table222[[#This Row],[Total races]]*3</f>
        <v>28</v>
      </c>
      <c r="F25" s="2">
        <f>IFERROR(VLOOKUP(B25,'Holly Hayes XC'!$A:$C,3,FALSE),"")</f>
        <v>25</v>
      </c>
      <c r="G25" s="2" t="str">
        <f>IFERROR(VLOOKUP(B25,'Kibworth 6'!$A:$C,3,FALSE),"")</f>
        <v/>
      </c>
      <c r="H25" s="2" t="str">
        <f>IFERROR(VLOOKUP(B25,'Bosworth XC'!$A:$C,3,FALSE),"")</f>
        <v/>
      </c>
      <c r="I25" s="2" t="str">
        <f>IFERROR(VLOOKUP(B25,'Grace Dieu XC'!$A:$C,3,FALSE),"")</f>
        <v/>
      </c>
      <c r="J25" s="2" t="str">
        <f>IFERROR(VLOOKUP(B25,'Ivanhoe 20'!$A:$C,3,FALSE),"")</f>
        <v/>
      </c>
      <c r="K25" s="2" t="str">
        <f>IFERROR(VLOOKUP($B25,'Run In The Forest 5'!$A:$C,3,FALSE),"")</f>
        <v/>
      </c>
      <c r="L25" s="2" t="str">
        <f>IFERROR(VLOOKUP($B25,'Uttoxeter HM'!$A:$C,3,FALSE),"")</f>
        <v/>
      </c>
      <c r="M25" s="2" t="str">
        <f>IFERROR(VLOOKUP($B25,'Bosworth HM'!$A:$C,3,FALSE),"")</f>
        <v/>
      </c>
      <c r="N25" s="2" t="str">
        <f>IFERROR(VLOOKUP($B25,'Watermead 10k'!$A:$C,3,FALSE),"")</f>
        <v/>
      </c>
      <c r="O25" s="2" t="str">
        <f>IFERROR(VLOOKUP($B25,'West End 8'!$A:$C,3,FALSE),"")</f>
        <v/>
      </c>
      <c r="P25" s="2" t="str">
        <f>IFERROR(VLOOKUP($B25,'Swithland 6'!$A:$C,3,FALSE),"")</f>
        <v/>
      </c>
      <c r="Q25" s="2" t="str">
        <f>IFERROR(VLOOKUP($B25,'Washlands Relays'!$A:$C,3,FALSE),"")</f>
        <v/>
      </c>
      <c r="R25" s="2" t="str">
        <f>IFERROR(VLOOKUP($B25,'Gate Gallop 10k'!$A:$C,3,FALSE),"")</f>
        <v/>
      </c>
      <c r="S25" s="2" t="str">
        <f>IFERROR(VLOOKUP($B25,'Steve Morris 5'!$A:$C,3,FALSE),"")</f>
        <v/>
      </c>
      <c r="T25" s="2" t="str">
        <f>IFERROR(VLOOKUP($B25,'Worthington 6'!$A:$C,3,FALSE),"")</f>
        <v/>
      </c>
      <c r="U25" s="2" t="str">
        <f>IFERROR(VLOOKUP($B25,'Joy Cann 5'!$A:$C,3,FALSE),"")</f>
        <v/>
      </c>
      <c r="V25" s="2" t="str">
        <f>IFERROR(VLOOKUP($B25,'Burton 10k'!$A:$C,3,FALSE),"")</f>
        <v/>
      </c>
      <c r="W25" s="2" t="str">
        <f>IFERROR(VLOOKUP($B25,'Hermitage 5'!$A:$C,3,FALSE),"")</f>
        <v/>
      </c>
      <c r="X25" s="2" t="str">
        <f>IFERROR(VLOOKUP($B25,'Lichfield 10k'!$A:$C,3,FALSE),"")</f>
        <v/>
      </c>
      <c r="Y25" s="2" t="str">
        <f>IFERROR(VLOOKUP($B25,'Tamworth 5'!$A:$C,3,FALSE),"")</f>
        <v/>
      </c>
      <c r="Z25" s="2" t="str">
        <f>IFERROR(VLOOKUP($B25,'Markfield 10k'!$A:$C,3,FALSE),"")</f>
        <v/>
      </c>
      <c r="AA25" s="2" t="str">
        <f>IFERROR(VLOOKUP($B25,'Rotherby 8'!$A:$C,3,FALSE),"")</f>
        <v/>
      </c>
      <c r="AB25" s="2" t="str">
        <f>IFERROR(VLOOKUP($B25,'Adrian Smith'!$A:$C,3,FALSE),"")</f>
        <v/>
      </c>
      <c r="AC25" s="2" t="str">
        <f>IFERROR(VLOOKUP($B25,'parkrun 5k'!$A:$C,3,FALSE),"")</f>
        <v/>
      </c>
      <c r="AD25" s="23" t="str">
        <f>IFERROR(VLOOKUP($B25,'Shepshed 7'!$A:$C,3,FALSE),"")</f>
        <v/>
      </c>
      <c r="AE25" s="2" t="str">
        <f>IFERROR(VLOOKUP($B25,'Derby 10'!$A:$C,3,FALSE),"")</f>
        <v/>
      </c>
      <c r="AF25" s="2" t="str">
        <f>IFERROR(VLOOKUP($B25,'Bagworth XC'!$A:$C,3,FALSE),"")</f>
        <v/>
      </c>
    </row>
    <row r="26" spans="1:32" x14ac:dyDescent="0.3">
      <c r="A26" s="34">
        <f ca="1">IFERROR(Table222[[#This Row],[Position]],"")</f>
        <v>24</v>
      </c>
      <c r="B26" s="11" t="s">
        <v>49</v>
      </c>
      <c r="C26" s="58">
        <f ca="1">IF(Table222[[#This Row],[Total races]]=0,0,(RANK(E26,$E$3:$E$73)+COUNTIF(E26:$E$57,E26)-1))</f>
        <v>24</v>
      </c>
      <c r="D26" s="2">
        <f t="shared" si="0"/>
        <v>1</v>
      </c>
      <c r="E26" s="2" cm="1">
        <f t="array" aca="1" ref="E26" ca="1">IF(Table222[[#This Row],[Total races]]&lt;11,SUM(Table222[[#This Row],[Holly Hayes XC]:[1st XC 2027]]),SUM(LARGE(F26:AF26,ROW(INDIRECT("1:10")))))+Table222[[#This Row],[Total races]]*3</f>
        <v>27</v>
      </c>
      <c r="F26" s="2" t="str">
        <f>IFERROR(VLOOKUP(B26,'Holly Hayes XC'!$A:$C,3,FALSE),"")</f>
        <v/>
      </c>
      <c r="G26" s="2">
        <f>IFERROR(VLOOKUP(B26,'Kibworth 6'!$A:$C,3,FALSE),"")</f>
        <v>24</v>
      </c>
      <c r="H26" s="2" t="str">
        <f>IFERROR(VLOOKUP(B26,'Bosworth XC'!$A:$C,3,FALSE),"")</f>
        <v/>
      </c>
      <c r="I26" s="2" t="str">
        <f>IFERROR(VLOOKUP(B26,'Grace Dieu XC'!$A:$C,3,FALSE),"")</f>
        <v/>
      </c>
      <c r="J26" s="2" t="str">
        <f>IFERROR(VLOOKUP(B26,'Ivanhoe 20'!$A:$C,3,FALSE),"")</f>
        <v/>
      </c>
      <c r="K26" s="2" t="str">
        <f>IFERROR(VLOOKUP($B26,'Run In The Forest 5'!$A:$C,3,FALSE),"")</f>
        <v/>
      </c>
      <c r="L26" s="2" t="str">
        <f>IFERROR(VLOOKUP($B26,'Uttoxeter HM'!$A:$C,3,FALSE),"")</f>
        <v/>
      </c>
      <c r="M26" s="2" t="str">
        <f>IFERROR(VLOOKUP($B26,'Bosworth HM'!$A:$C,3,FALSE),"")</f>
        <v/>
      </c>
      <c r="N26" s="2" t="str">
        <f>IFERROR(VLOOKUP($B26,'Watermead 10k'!$A:$C,3,FALSE),"")</f>
        <v/>
      </c>
      <c r="O26" s="2" t="str">
        <f>IFERROR(VLOOKUP($B26,'West End 8'!$A:$C,3,FALSE),"")</f>
        <v/>
      </c>
      <c r="P26" s="2" t="str">
        <f>IFERROR(VLOOKUP($B26,'Swithland 6'!$A:$C,3,FALSE),"")</f>
        <v/>
      </c>
      <c r="Q26" s="2" t="str">
        <f>IFERROR(VLOOKUP($B26,'Washlands Relays'!$A:$C,3,FALSE),"")</f>
        <v/>
      </c>
      <c r="R26" s="2" t="str">
        <f>IFERROR(VLOOKUP($B26,'Gate Gallop 10k'!$A:$C,3,FALSE),"")</f>
        <v/>
      </c>
      <c r="S26" s="2" t="str">
        <f>IFERROR(VLOOKUP($B26,'Steve Morris 5'!$A:$C,3,FALSE),"")</f>
        <v/>
      </c>
      <c r="T26" s="2" t="str">
        <f>IFERROR(VLOOKUP($B26,'Worthington 6'!$A:$C,3,FALSE),"")</f>
        <v/>
      </c>
      <c r="U26" s="2" t="str">
        <f>IFERROR(VLOOKUP($B26,'Joy Cann 5'!$A:$C,3,FALSE),"")</f>
        <v/>
      </c>
      <c r="V26" s="2" t="str">
        <f>IFERROR(VLOOKUP($B26,'Burton 10k'!$A:$C,3,FALSE),"")</f>
        <v/>
      </c>
      <c r="W26" s="2" t="str">
        <f>IFERROR(VLOOKUP($B26,'Hermitage 5'!$A:$C,3,FALSE),"")</f>
        <v/>
      </c>
      <c r="X26" s="2" t="str">
        <f>IFERROR(VLOOKUP($B26,'Lichfield 10k'!$A:$C,3,FALSE),"")</f>
        <v/>
      </c>
      <c r="Y26" s="2" t="str">
        <f>IFERROR(VLOOKUP($B26,'Tamworth 5'!$A:$C,3,FALSE),"")</f>
        <v/>
      </c>
      <c r="Z26" s="2" t="str">
        <f>IFERROR(VLOOKUP($B26,'Markfield 10k'!$A:$C,3,FALSE),"")</f>
        <v/>
      </c>
      <c r="AA26" s="2" t="str">
        <f>IFERROR(VLOOKUP($B26,'Rotherby 8'!$A:$C,3,FALSE),"")</f>
        <v/>
      </c>
      <c r="AB26" s="2" t="str">
        <f>IFERROR(VLOOKUP($B26,'Adrian Smith'!$A:$C,3,FALSE),"")</f>
        <v/>
      </c>
      <c r="AC26" s="2" t="str">
        <f>IFERROR(VLOOKUP($B26,'parkrun 5k'!$A:$C,3,FALSE),"")</f>
        <v/>
      </c>
      <c r="AD26" s="23" t="str">
        <f>IFERROR(VLOOKUP($B26,'Shepshed 7'!$A:$C,3,FALSE),"")</f>
        <v/>
      </c>
      <c r="AE26" s="2" t="str">
        <f>IFERROR(VLOOKUP($B26,'Derby 10'!$A:$C,3,FALSE),"")</f>
        <v/>
      </c>
      <c r="AF26" s="2" t="str">
        <f>IFERROR(VLOOKUP($B26,'Bagworth XC'!$A:$C,3,FALSE),"")</f>
        <v/>
      </c>
    </row>
    <row r="27" spans="1:32" x14ac:dyDescent="0.3">
      <c r="A27" s="34">
        <f ca="1">IFERROR(Table222[[#This Row],[Position]],"")</f>
        <v>26</v>
      </c>
      <c r="B27" s="11" t="s">
        <v>179</v>
      </c>
      <c r="C27" s="58">
        <f ca="1">IF(Table222[[#This Row],[Total races]]=0,0,(RANK(E27,$E$3:$E$73)+COUNTIF(E27:$E$70,E27)-1))</f>
        <v>26</v>
      </c>
      <c r="D27" s="2">
        <f t="shared" si="0"/>
        <v>1</v>
      </c>
      <c r="E27" s="2" cm="1">
        <f t="array" aca="1" ref="E27" ca="1">IF(Table222[[#This Row],[Total races]]&lt;11,SUM(Table222[[#This Row],[Holly Hayes XC]:[1st XC 2027]]),SUM(LARGE(F27:AF27,ROW(INDIRECT("1:10")))))+Table222[[#This Row],[Total races]]*3</f>
        <v>26</v>
      </c>
      <c r="F27" s="2" t="str">
        <f>IFERROR(VLOOKUP(B27,'Holly Hayes XC'!$A:$C,3,FALSE),"")</f>
        <v/>
      </c>
      <c r="G27" s="2" t="str">
        <f>IFERROR(VLOOKUP(B27,'Kibworth 6'!$A:$C,3,FALSE),"")</f>
        <v/>
      </c>
      <c r="H27" s="2" t="str">
        <f>IFERROR(VLOOKUP(B27,'Bosworth XC'!$A:$C,3,FALSE),"")</f>
        <v/>
      </c>
      <c r="I27" s="2" t="str">
        <f>IFERROR(VLOOKUP(B27,'Grace Dieu XC'!$A:$C,3,FALSE),"")</f>
        <v/>
      </c>
      <c r="J27" s="2" t="str">
        <f>IFERROR(VLOOKUP(B27,'Ivanhoe 20'!$A:$C,3,FALSE),"")</f>
        <v/>
      </c>
      <c r="K27" s="2">
        <f>IFERROR(VLOOKUP($B27,'Run In The Forest 5'!$A:$C,3,FALSE),"")</f>
        <v>23</v>
      </c>
      <c r="L27" s="2" t="str">
        <f>IFERROR(VLOOKUP($B27,'Uttoxeter HM'!$A:$C,3,FALSE),"")</f>
        <v/>
      </c>
      <c r="M27" s="2" t="str">
        <f>IFERROR(VLOOKUP($B27,'Bosworth HM'!$A:$C,3,FALSE),"")</f>
        <v/>
      </c>
      <c r="N27" s="2" t="str">
        <f>IFERROR(VLOOKUP($B27,'Watermead 10k'!$A:$C,3,FALSE),"")</f>
        <v/>
      </c>
      <c r="O27" s="2" t="str">
        <f>IFERROR(VLOOKUP($B27,'West End 8'!$A:$C,3,FALSE),"")</f>
        <v/>
      </c>
      <c r="P27" s="2" t="str">
        <f>IFERROR(VLOOKUP($B27,'Swithland 6'!$A:$C,3,FALSE),"")</f>
        <v/>
      </c>
      <c r="Q27" s="2" t="str">
        <f>IFERROR(VLOOKUP($B27,'Washlands Relays'!$A:$C,3,FALSE),"")</f>
        <v/>
      </c>
      <c r="R27" s="2" t="str">
        <f>IFERROR(VLOOKUP($B27,'Gate Gallop 10k'!$A:$C,3,FALSE),"")</f>
        <v/>
      </c>
      <c r="S27" s="2" t="str">
        <f>IFERROR(VLOOKUP($B27,'Steve Morris 5'!$A:$C,3,FALSE),"")</f>
        <v/>
      </c>
      <c r="T27" s="2" t="str">
        <f>IFERROR(VLOOKUP($B27,'Worthington 6'!$A:$C,3,FALSE),"")</f>
        <v/>
      </c>
      <c r="U27" s="2" t="str">
        <f>IFERROR(VLOOKUP($B27,'Joy Cann 5'!$A:$C,3,FALSE),"")</f>
        <v/>
      </c>
      <c r="V27" s="2" t="str">
        <f>IFERROR(VLOOKUP($B27,'Burton 10k'!$A:$C,3,FALSE),"")</f>
        <v/>
      </c>
      <c r="W27" s="2" t="str">
        <f>IFERROR(VLOOKUP($B27,'Hermitage 5'!$A:$C,3,FALSE),"")</f>
        <v/>
      </c>
      <c r="X27" s="2" t="str">
        <f>IFERROR(VLOOKUP($B27,'Lichfield 10k'!$A:$C,3,FALSE),"")</f>
        <v/>
      </c>
      <c r="Y27" s="2" t="str">
        <f>IFERROR(VLOOKUP($B27,'Tamworth 5'!$A:$C,3,FALSE),"")</f>
        <v/>
      </c>
      <c r="Z27" s="2" t="str">
        <f>IFERROR(VLOOKUP($B27,'Markfield 10k'!$A:$C,3,FALSE),"")</f>
        <v/>
      </c>
      <c r="AA27" s="2" t="str">
        <f>IFERROR(VLOOKUP($B27,'Rotherby 8'!$A:$C,3,FALSE),"")</f>
        <v/>
      </c>
      <c r="AB27" s="2" t="str">
        <f>IFERROR(VLOOKUP($B27,'Adrian Smith'!$A:$C,3,FALSE),"")</f>
        <v/>
      </c>
      <c r="AC27" s="2" t="str">
        <f>IFERROR(VLOOKUP($B27,'parkrun 5k'!$A:$C,3,FALSE),"")</f>
        <v/>
      </c>
      <c r="AD27" s="23" t="str">
        <f>IFERROR(VLOOKUP($B27,'Shepshed 7'!$A:$C,3,FALSE),"")</f>
        <v/>
      </c>
      <c r="AE27" s="2" t="str">
        <f>IFERROR(VLOOKUP($B27,'Derby 10'!$A:$C,3,FALSE),"")</f>
        <v/>
      </c>
      <c r="AF27" s="2" t="str">
        <f>IFERROR(VLOOKUP($B27,'Bagworth XC'!$A:$C,3,FALSE),"")</f>
        <v/>
      </c>
    </row>
    <row r="28" spans="1:32" x14ac:dyDescent="0.3">
      <c r="A28" s="34">
        <f ca="1">IFERROR(Table222[[#This Row],[Position]],"")</f>
        <v>25</v>
      </c>
      <c r="B28" s="11" t="s">
        <v>117</v>
      </c>
      <c r="C28" s="58">
        <f ca="1">IF(Table222[[#This Row],[Total races]]=0,0,(RANK(E28,$E$3:$E$73)+COUNTIF(E28:$E$57,E28)-1))</f>
        <v>25</v>
      </c>
      <c r="D28" s="2">
        <f t="shared" si="0"/>
        <v>1</v>
      </c>
      <c r="E28" s="2" cm="1">
        <f t="array" aca="1" ref="E28" ca="1">IF(Table222[[#This Row],[Total races]]&lt;11,SUM(Table222[[#This Row],[Holly Hayes XC]:[1st XC 2027]]),SUM(LARGE(F28:AF28,ROW(INDIRECT("1:10")))))+Table222[[#This Row],[Total races]]*3</f>
        <v>26</v>
      </c>
      <c r="F28" s="2" t="str">
        <f>IFERROR(VLOOKUP(B28,'Holly Hayes XC'!$A:$C,3,FALSE),"")</f>
        <v/>
      </c>
      <c r="G28" s="2">
        <f>IFERROR(VLOOKUP(B28,'Kibworth 6'!$A:$C,3,FALSE),"")</f>
        <v>23</v>
      </c>
      <c r="H28" s="2" t="str">
        <f>IFERROR(VLOOKUP(B28,'Bosworth XC'!$A:$C,3,FALSE),"")</f>
        <v/>
      </c>
      <c r="I28" s="2" t="str">
        <f>IFERROR(VLOOKUP(B28,'Grace Dieu XC'!$A:$C,3,FALSE),"")</f>
        <v/>
      </c>
      <c r="J28" s="2" t="str">
        <f>IFERROR(VLOOKUP(B28,'Ivanhoe 20'!$A:$C,3,FALSE),"")</f>
        <v/>
      </c>
      <c r="K28" s="2" t="str">
        <f>IFERROR(VLOOKUP($B28,'Run In The Forest 5'!$A:$C,3,FALSE),"")</f>
        <v/>
      </c>
      <c r="L28" s="2" t="str">
        <f>IFERROR(VLOOKUP($B28,'Uttoxeter HM'!$A:$C,3,FALSE),"")</f>
        <v/>
      </c>
      <c r="M28" s="2" t="str">
        <f>IFERROR(VLOOKUP($B28,'Bosworth HM'!$A:$C,3,FALSE),"")</f>
        <v/>
      </c>
      <c r="N28" s="2" t="str">
        <f>IFERROR(VLOOKUP($B28,'Watermead 10k'!$A:$C,3,FALSE),"")</f>
        <v/>
      </c>
      <c r="O28" s="2" t="str">
        <f>IFERROR(VLOOKUP($B28,'West End 8'!$A:$C,3,FALSE),"")</f>
        <v/>
      </c>
      <c r="P28" s="2" t="str">
        <f>IFERROR(VLOOKUP($B28,'Swithland 6'!$A:$C,3,FALSE),"")</f>
        <v/>
      </c>
      <c r="Q28" s="2" t="str">
        <f>IFERROR(VLOOKUP($B28,'Washlands Relays'!$A:$C,3,FALSE),"")</f>
        <v/>
      </c>
      <c r="R28" s="2" t="str">
        <f>IFERROR(VLOOKUP($B28,'Gate Gallop 10k'!$A:$C,3,FALSE),"")</f>
        <v/>
      </c>
      <c r="S28" s="2" t="str">
        <f>IFERROR(VLOOKUP($B28,'Steve Morris 5'!$A:$C,3,FALSE),"")</f>
        <v/>
      </c>
      <c r="T28" s="2" t="str">
        <f>IFERROR(VLOOKUP($B28,'Worthington 6'!$A:$C,3,FALSE),"")</f>
        <v/>
      </c>
      <c r="U28" s="2" t="str">
        <f>IFERROR(VLOOKUP($B28,'Joy Cann 5'!$A:$C,3,FALSE),"")</f>
        <v/>
      </c>
      <c r="V28" s="2" t="str">
        <f>IFERROR(VLOOKUP($B28,'Burton 10k'!$A:$C,3,FALSE),"")</f>
        <v/>
      </c>
      <c r="W28" s="2" t="str">
        <f>IFERROR(VLOOKUP($B28,'Hermitage 5'!$A:$C,3,FALSE),"")</f>
        <v/>
      </c>
      <c r="X28" s="2" t="str">
        <f>IFERROR(VLOOKUP($B28,'Lichfield 10k'!$A:$C,3,FALSE),"")</f>
        <v/>
      </c>
      <c r="Y28" s="2" t="str">
        <f>IFERROR(VLOOKUP($B28,'Tamworth 5'!$A:$C,3,FALSE),"")</f>
        <v/>
      </c>
      <c r="Z28" s="2" t="str">
        <f>IFERROR(VLOOKUP($B28,'Markfield 10k'!$A:$C,3,FALSE),"")</f>
        <v/>
      </c>
      <c r="AA28" s="2" t="str">
        <f>IFERROR(VLOOKUP($B28,'Rotherby 8'!$A:$C,3,FALSE),"")</f>
        <v/>
      </c>
      <c r="AB28" s="2" t="str">
        <f>IFERROR(VLOOKUP($B28,'Adrian Smith'!$A:$C,3,FALSE),"")</f>
        <v/>
      </c>
      <c r="AC28" s="2" t="str">
        <f>IFERROR(VLOOKUP($B28,'parkrun 5k'!$A:$C,3,FALSE),"")</f>
        <v/>
      </c>
      <c r="AD28" s="23" t="str">
        <f>IFERROR(VLOOKUP($B28,'Shepshed 7'!$A:$C,3,FALSE),"")</f>
        <v/>
      </c>
      <c r="AE28" s="2" t="str">
        <f>IFERROR(VLOOKUP($B28,'Derby 10'!$A:$C,3,FALSE),"")</f>
        <v/>
      </c>
      <c r="AF28" s="2" t="str">
        <f>IFERROR(VLOOKUP($B28,'Bagworth XC'!$A:$C,3,FALSE),"")</f>
        <v/>
      </c>
    </row>
    <row r="29" spans="1:32" x14ac:dyDescent="0.3">
      <c r="A29" s="34">
        <f ca="1">IFERROR(Table222[[#This Row],[Position]],"")</f>
        <v>27</v>
      </c>
      <c r="B29" s="11" t="s">
        <v>120</v>
      </c>
      <c r="C29" s="58">
        <f ca="1">IF(Table222[[#This Row],[Total races]]=0,0,(RANK(E29,$E$3:$E$73)+COUNTIF(E29:$E$57,E29)-1))</f>
        <v>27</v>
      </c>
      <c r="D29" s="2">
        <f t="shared" si="0"/>
        <v>1</v>
      </c>
      <c r="E29" s="2" cm="1">
        <f t="array" aca="1" ref="E29" ca="1">IF(Table222[[#This Row],[Total races]]&lt;11,SUM(Table222[[#This Row],[Holly Hayes XC]:[1st XC 2027]]),SUM(LARGE(F29:AF29,ROW(INDIRECT("1:10")))))+Table222[[#This Row],[Total races]]*3</f>
        <v>21</v>
      </c>
      <c r="F29" s="2" t="str">
        <f>IFERROR(VLOOKUP(B29,'Holly Hayes XC'!$A:$C,3,FALSE),"")</f>
        <v/>
      </c>
      <c r="G29" s="2" t="str">
        <f>IFERROR(VLOOKUP(B29,'Kibworth 6'!$A:$C,3,FALSE),"")</f>
        <v/>
      </c>
      <c r="H29" s="2" t="str">
        <f>IFERROR(VLOOKUP(B29,'Bosworth XC'!$A:$C,3,FALSE),"")</f>
        <v/>
      </c>
      <c r="I29" s="2" t="str">
        <f>IFERROR(VLOOKUP(B29,'Grace Dieu XC'!$A:$C,3,FALSE),"")</f>
        <v/>
      </c>
      <c r="J29" s="2" t="str">
        <f>IFERROR(VLOOKUP(B29,'Ivanhoe 20'!$A:$C,3,FALSE),"")</f>
        <v/>
      </c>
      <c r="K29" s="2">
        <f>IFERROR(VLOOKUP($B29,'Run In The Forest 5'!$A:$C,3,FALSE),"")</f>
        <v>18</v>
      </c>
      <c r="L29" s="2" t="str">
        <f>IFERROR(VLOOKUP($B29,'Uttoxeter HM'!$A:$C,3,FALSE),"")</f>
        <v/>
      </c>
      <c r="M29" s="2" t="str">
        <f>IFERROR(VLOOKUP($B29,'Bosworth HM'!$A:$C,3,FALSE),"")</f>
        <v/>
      </c>
      <c r="N29" s="2" t="str">
        <f>IFERROR(VLOOKUP($B29,'Watermead 10k'!$A:$C,3,FALSE),"")</f>
        <v/>
      </c>
      <c r="O29" s="2" t="str">
        <f>IFERROR(VLOOKUP($B29,'West End 8'!$A:$C,3,FALSE),"")</f>
        <v/>
      </c>
      <c r="P29" s="2" t="str">
        <f>IFERROR(VLOOKUP($B29,'Swithland 6'!$A:$C,3,FALSE),"")</f>
        <v/>
      </c>
      <c r="Q29" s="2" t="str">
        <f>IFERROR(VLOOKUP($B29,'Washlands Relays'!$A:$C,3,FALSE),"")</f>
        <v/>
      </c>
      <c r="R29" s="2" t="str">
        <f>IFERROR(VLOOKUP($B29,'Gate Gallop 10k'!$A:$C,3,FALSE),"")</f>
        <v/>
      </c>
      <c r="S29" s="2" t="str">
        <f>IFERROR(VLOOKUP($B29,'Steve Morris 5'!$A:$C,3,FALSE),"")</f>
        <v/>
      </c>
      <c r="T29" s="2" t="str">
        <f>IFERROR(VLOOKUP($B29,'Worthington 6'!$A:$C,3,FALSE),"")</f>
        <v/>
      </c>
      <c r="U29" s="2" t="str">
        <f>IFERROR(VLOOKUP($B29,'Joy Cann 5'!$A:$C,3,FALSE),"")</f>
        <v/>
      </c>
      <c r="V29" s="2" t="str">
        <f>IFERROR(VLOOKUP($B29,'Burton 10k'!$A:$C,3,FALSE),"")</f>
        <v/>
      </c>
      <c r="W29" s="2" t="str">
        <f>IFERROR(VLOOKUP($B29,'Hermitage 5'!$A:$C,3,FALSE),"")</f>
        <v/>
      </c>
      <c r="X29" s="2" t="str">
        <f>IFERROR(VLOOKUP($B29,'Lichfield 10k'!$A:$C,3,FALSE),"")</f>
        <v/>
      </c>
      <c r="Y29" s="2" t="str">
        <f>IFERROR(VLOOKUP($B29,'Tamworth 5'!$A:$C,3,FALSE),"")</f>
        <v/>
      </c>
      <c r="Z29" s="2" t="str">
        <f>IFERROR(VLOOKUP($B29,'Markfield 10k'!$A:$C,3,FALSE),"")</f>
        <v/>
      </c>
      <c r="AA29" s="2" t="str">
        <f>IFERROR(VLOOKUP($B29,'Rotherby 8'!$A:$C,3,FALSE),"")</f>
        <v/>
      </c>
      <c r="AB29" s="2" t="str">
        <f>IFERROR(VLOOKUP($B29,'Adrian Smith'!$A:$C,3,FALSE),"")</f>
        <v/>
      </c>
      <c r="AC29" s="2" t="str">
        <f>IFERROR(VLOOKUP($B29,'parkrun 5k'!$A:$C,3,FALSE),"")</f>
        <v/>
      </c>
      <c r="AD29" s="23" t="str">
        <f>IFERROR(VLOOKUP($B29,'Shepshed 7'!$A:$C,3,FALSE),"")</f>
        <v/>
      </c>
      <c r="AE29" s="2" t="str">
        <f>IFERROR(VLOOKUP($B29,'Derby 10'!$A:$C,3,FALSE),"")</f>
        <v/>
      </c>
      <c r="AF29" s="2" t="str">
        <f>IFERROR(VLOOKUP($B29,'Bagworth XC'!$A:$C,3,FALSE),"")</f>
        <v/>
      </c>
    </row>
    <row r="30" spans="1:32" x14ac:dyDescent="0.3">
      <c r="A30" s="34">
        <f ca="1">IFERROR(Table222[[#This Row],[Position]],"")</f>
        <v>28</v>
      </c>
      <c r="B30" s="11" t="s">
        <v>350</v>
      </c>
      <c r="C30" s="2">
        <f ca="1">IF(Table222[[#This Row],[Total races]]=0,0,(RANK(E30,$E$3:$E$73)+COUNTIF(E30:$E$73,E30)-1))</f>
        <v>28</v>
      </c>
      <c r="D30" s="2">
        <f t="shared" si="0"/>
        <v>1</v>
      </c>
      <c r="E30" s="2" cm="1">
        <f t="array" aca="1" ref="E30" ca="1">IF(Table222[[#This Row],[Total races]]&lt;11,SUM(Table222[[#This Row],[Holly Hayes XC]:[1st XC 2027]]),SUM(LARGE(F30:AF30,ROW(INDIRECT("1:10")))))+Table222[[#This Row],[Total races]]*3</f>
        <v>20</v>
      </c>
      <c r="F30" s="2" t="str">
        <f>IFERROR(VLOOKUP(B30,'Holly Hayes XC'!$A:$C,3,FALSE),"")</f>
        <v/>
      </c>
      <c r="G30" s="2" t="str">
        <f>IFERROR(VLOOKUP(B30,'Kibworth 6'!$A:$C,3,FALSE),"")</f>
        <v/>
      </c>
      <c r="H30" s="2" t="str">
        <f>IFERROR(VLOOKUP(B30,'Bosworth XC'!$A:$C,3,FALSE),"")</f>
        <v/>
      </c>
      <c r="I30" s="2" t="str">
        <f>IFERROR(VLOOKUP(B30,'Grace Dieu XC'!$A:$C,3,FALSE),"")</f>
        <v/>
      </c>
      <c r="J30" s="2" t="str">
        <f>IFERROR(VLOOKUP(B30,'Ivanhoe 20'!$A:$C,3,FALSE),"")</f>
        <v/>
      </c>
      <c r="K30" s="2">
        <f>IFERROR(VLOOKUP($B30,'Run In The Forest 5'!$A:$C,3,FALSE),"")</f>
        <v>17</v>
      </c>
      <c r="L30" s="2" t="str">
        <f>IFERROR(VLOOKUP($B30,'Uttoxeter HM'!$A:$C,3,FALSE),"")</f>
        <v/>
      </c>
      <c r="M30" s="2" t="str">
        <f>IFERROR(VLOOKUP($B30,'Bosworth HM'!$A:$C,3,FALSE),"")</f>
        <v/>
      </c>
      <c r="N30" s="2" t="str">
        <f>IFERROR(VLOOKUP($B30,'Watermead 10k'!$A:$C,3,FALSE),"")</f>
        <v/>
      </c>
      <c r="O30" s="2" t="str">
        <f>IFERROR(VLOOKUP($B30,'West End 8'!$A:$C,3,FALSE),"")</f>
        <v/>
      </c>
      <c r="P30" s="2" t="str">
        <f>IFERROR(VLOOKUP($B30,'Swithland 6'!$A:$C,3,FALSE),"")</f>
        <v/>
      </c>
      <c r="Q30" s="2" t="str">
        <f>IFERROR(VLOOKUP($B30,'Washlands Relays'!$A:$C,3,FALSE),"")</f>
        <v/>
      </c>
      <c r="R30" s="2" t="str">
        <f>IFERROR(VLOOKUP($B30,'Gate Gallop 10k'!$A:$C,3,FALSE),"")</f>
        <v/>
      </c>
      <c r="S30" s="2" t="str">
        <f>IFERROR(VLOOKUP($B30,'Steve Morris 5'!$A:$C,3,FALSE),"")</f>
        <v/>
      </c>
      <c r="T30" s="2" t="str">
        <f>IFERROR(VLOOKUP($B30,'Worthington 6'!$A:$C,3,FALSE),"")</f>
        <v/>
      </c>
      <c r="U30" s="2" t="str">
        <f>IFERROR(VLOOKUP($B30,'Joy Cann 5'!$A:$C,3,FALSE),"")</f>
        <v/>
      </c>
      <c r="V30" s="2" t="str">
        <f>IFERROR(VLOOKUP($B30,'Burton 10k'!$A:$C,3,FALSE),"")</f>
        <v/>
      </c>
      <c r="W30" s="2" t="str">
        <f>IFERROR(VLOOKUP($B30,'Hermitage 5'!$A:$C,3,FALSE),"")</f>
        <v/>
      </c>
      <c r="X30" s="2" t="str">
        <f>IFERROR(VLOOKUP($B30,'Lichfield 10k'!$A:$C,3,FALSE),"")</f>
        <v/>
      </c>
      <c r="Y30" s="2" t="str">
        <f>IFERROR(VLOOKUP($B30,'Tamworth 5'!$A:$C,3,FALSE),"")</f>
        <v/>
      </c>
      <c r="Z30" s="2" t="str">
        <f>IFERROR(VLOOKUP($B30,'Markfield 10k'!$A:$C,3,FALSE),"")</f>
        <v/>
      </c>
      <c r="AA30" s="2" t="str">
        <f>IFERROR(VLOOKUP($B30,'Rotherby 8'!$A:$C,3,FALSE),"")</f>
        <v/>
      </c>
      <c r="AB30" s="2" t="str">
        <f>IFERROR(VLOOKUP($B30,'Adrian Smith'!$A:$C,3,FALSE),"")</f>
        <v/>
      </c>
      <c r="AC30" s="2" t="str">
        <f>IFERROR(VLOOKUP($B30,'parkrun 5k'!$A:$C,3,FALSE),"")</f>
        <v/>
      </c>
      <c r="AD30" s="23" t="str">
        <f>IFERROR(VLOOKUP($B30,'Shepshed 7'!$A:$C,3,FALSE),"")</f>
        <v/>
      </c>
      <c r="AE30" s="2" t="str">
        <f>IFERROR(VLOOKUP($B30,'Derby 10'!$A:$C,3,FALSE),"")</f>
        <v/>
      </c>
      <c r="AF30" s="2" t="str">
        <f>IFERROR(VLOOKUP($B30,'Bagworth XC'!$A:$C,3,FALSE),"")</f>
        <v/>
      </c>
    </row>
    <row r="31" spans="1:32" x14ac:dyDescent="0.3">
      <c r="A31" s="34">
        <f>IFERROR(Table222[[#This Row],[Position]],"")</f>
        <v>0</v>
      </c>
      <c r="B31" s="11" t="s">
        <v>148</v>
      </c>
      <c r="C31" s="58">
        <f>IF(Table222[[#This Row],[Total races]]=0,0,(RANK(E31,$E$3:$E$73)+COUNTIF(E31:$E$57,E31)-1))</f>
        <v>0</v>
      </c>
      <c r="D31" s="2">
        <f t="shared" si="0"/>
        <v>0</v>
      </c>
      <c r="E31" s="2" cm="1">
        <f t="array" aca="1" ref="E31" ca="1">IF(Table222[[#This Row],[Total races]]&lt;11,SUM(Table222[[#This Row],[Holly Hayes XC]:[1st XC 2027]]),SUM(LARGE(F31:AF31,ROW(INDIRECT("1:10")))))+Table222[[#This Row],[Total races]]*3</f>
        <v>0</v>
      </c>
      <c r="F31" s="2" t="str">
        <f>IFERROR(VLOOKUP(B31,'Holly Hayes XC'!$A:$C,3,FALSE),"")</f>
        <v/>
      </c>
      <c r="G31" s="2" t="str">
        <f>IFERROR(VLOOKUP(B31,'Kibworth 6'!$A:$C,3,FALSE),"")</f>
        <v/>
      </c>
      <c r="H31" s="2" t="str">
        <f>IFERROR(VLOOKUP(B31,'Bosworth XC'!$A:$C,3,FALSE),"")</f>
        <v/>
      </c>
      <c r="I31" s="2" t="str">
        <f>IFERROR(VLOOKUP(B31,'Grace Dieu XC'!$A:$C,3,FALSE),"")</f>
        <v/>
      </c>
      <c r="J31" s="2" t="str">
        <f>IFERROR(VLOOKUP(B31,'Ivanhoe 20'!$A:$C,3,FALSE),"")</f>
        <v/>
      </c>
      <c r="K31" s="2" t="str">
        <f>IFERROR(VLOOKUP($B31,'Run In The Forest 5'!$A:$C,3,FALSE),"")</f>
        <v/>
      </c>
      <c r="L31" s="2" t="str">
        <f>IFERROR(VLOOKUP($B31,'Uttoxeter HM'!$A:$C,3,FALSE),"")</f>
        <v/>
      </c>
      <c r="M31" s="2" t="str">
        <f>IFERROR(VLOOKUP($B31,'Bosworth HM'!$A:$C,3,FALSE),"")</f>
        <v/>
      </c>
      <c r="N31" s="2" t="str">
        <f>IFERROR(VLOOKUP($B31,'Watermead 10k'!$A:$C,3,FALSE),"")</f>
        <v/>
      </c>
      <c r="O31" s="2" t="str">
        <f>IFERROR(VLOOKUP($B31,'West End 8'!$A:$C,3,FALSE),"")</f>
        <v/>
      </c>
      <c r="P31" s="2" t="str">
        <f>IFERROR(VLOOKUP($B31,'Swithland 6'!$A:$C,3,FALSE),"")</f>
        <v/>
      </c>
      <c r="Q31" s="2" t="str">
        <f>IFERROR(VLOOKUP($B31,'Washlands Relays'!$A:$C,3,FALSE),"")</f>
        <v/>
      </c>
      <c r="R31" s="2" t="str">
        <f>IFERROR(VLOOKUP($B31,'Gate Gallop 10k'!$A:$C,3,FALSE),"")</f>
        <v/>
      </c>
      <c r="S31" s="2" t="str">
        <f>IFERROR(VLOOKUP($B31,'Steve Morris 5'!$A:$C,3,FALSE),"")</f>
        <v/>
      </c>
      <c r="T31" s="2" t="str">
        <f>IFERROR(VLOOKUP($B31,'Worthington 6'!$A:$C,3,FALSE),"")</f>
        <v/>
      </c>
      <c r="U31" s="2" t="str">
        <f>IFERROR(VLOOKUP($B31,'Joy Cann 5'!$A:$C,3,FALSE),"")</f>
        <v/>
      </c>
      <c r="V31" s="2" t="str">
        <f>IFERROR(VLOOKUP($B31,'Burton 10k'!$A:$C,3,FALSE),"")</f>
        <v/>
      </c>
      <c r="W31" s="2" t="str">
        <f>IFERROR(VLOOKUP($B31,'Hermitage 5'!$A:$C,3,FALSE),"")</f>
        <v/>
      </c>
      <c r="X31" s="2" t="str">
        <f>IFERROR(VLOOKUP($B31,'Lichfield 10k'!$A:$C,3,FALSE),"")</f>
        <v/>
      </c>
      <c r="Y31" s="2" t="str">
        <f>IFERROR(VLOOKUP($B31,'Tamworth 5'!$A:$C,3,FALSE),"")</f>
        <v/>
      </c>
      <c r="Z31" s="2" t="str">
        <f>IFERROR(VLOOKUP($B31,'Markfield 10k'!$A:$C,3,FALSE),"")</f>
        <v/>
      </c>
      <c r="AA31" s="2" t="str">
        <f>IFERROR(VLOOKUP($B31,'Rotherby 8'!$A:$C,3,FALSE),"")</f>
        <v/>
      </c>
      <c r="AB31" s="2" t="str">
        <f>IFERROR(VLOOKUP($B31,'Adrian Smith'!$A:$C,3,FALSE),"")</f>
        <v/>
      </c>
      <c r="AC31" s="2" t="str">
        <f>IFERROR(VLOOKUP($B31,'parkrun 5k'!$A:$C,3,FALSE),"")</f>
        <v/>
      </c>
      <c r="AD31" s="23" t="str">
        <f>IFERROR(VLOOKUP($B31,'Shepshed 7'!$A:$C,3,FALSE),"")</f>
        <v/>
      </c>
      <c r="AE31" s="2" t="str">
        <f>IFERROR(VLOOKUP($B31,'Derby 10'!$A:$C,3,FALSE),"")</f>
        <v/>
      </c>
      <c r="AF31" s="2" t="str">
        <f>IFERROR(VLOOKUP($B31,'Bagworth XC'!$A:$C,3,FALSE),"")</f>
        <v/>
      </c>
    </row>
    <row r="32" spans="1:32" x14ac:dyDescent="0.3">
      <c r="A32" s="34">
        <f>IFERROR(Table222[[#This Row],[Position]],"")</f>
        <v>0</v>
      </c>
      <c r="B32" s="11" t="s">
        <v>16</v>
      </c>
      <c r="C32" s="58">
        <f>IF(Table222[[#This Row],[Total races]]=0,0,(RANK(E32,$E$3:$E$73)+COUNTIF(E32:$E$57,E32)-1))</f>
        <v>0</v>
      </c>
      <c r="D32" s="2">
        <f t="shared" si="0"/>
        <v>0</v>
      </c>
      <c r="E32" s="2" cm="1">
        <f t="array" aca="1" ref="E32" ca="1">IF(Table222[[#This Row],[Total races]]&lt;11,SUM(Table222[[#This Row],[Holly Hayes XC]:[1st XC 2027]]),SUM(LARGE(F32:AF32,ROW(INDIRECT("1:10")))))+Table222[[#This Row],[Total races]]*3</f>
        <v>0</v>
      </c>
      <c r="F32" s="2" t="str">
        <f>IFERROR(VLOOKUP(B32,'Holly Hayes XC'!$A:$C,3,FALSE),"")</f>
        <v/>
      </c>
      <c r="G32" s="2" t="str">
        <f>IFERROR(VLOOKUP(B32,'Kibworth 6'!$A:$C,3,FALSE),"")</f>
        <v/>
      </c>
      <c r="H32" s="2" t="str">
        <f>IFERROR(VLOOKUP(B32,'Bosworth XC'!$A:$C,3,FALSE),"")</f>
        <v/>
      </c>
      <c r="I32" s="2" t="str">
        <f>IFERROR(VLOOKUP(B32,'Grace Dieu XC'!$A:$C,3,FALSE),"")</f>
        <v/>
      </c>
      <c r="J32" s="2" t="str">
        <f>IFERROR(VLOOKUP(B32,'Ivanhoe 20'!$A:$C,3,FALSE),"")</f>
        <v/>
      </c>
      <c r="K32" s="2" t="str">
        <f>IFERROR(VLOOKUP($B32,'Run In The Forest 5'!$A:$C,3,FALSE),"")</f>
        <v/>
      </c>
      <c r="L32" s="2" t="str">
        <f>IFERROR(VLOOKUP($B32,'Uttoxeter HM'!$A:$C,3,FALSE),"")</f>
        <v/>
      </c>
      <c r="M32" s="2" t="str">
        <f>IFERROR(VLOOKUP($B32,'Bosworth HM'!$A:$C,3,FALSE),"")</f>
        <v/>
      </c>
      <c r="N32" s="2" t="str">
        <f>IFERROR(VLOOKUP($B32,'Watermead 10k'!$A:$C,3,FALSE),"")</f>
        <v/>
      </c>
      <c r="O32" s="2" t="str">
        <f>IFERROR(VLOOKUP($B32,'West End 8'!$A:$C,3,FALSE),"")</f>
        <v/>
      </c>
      <c r="P32" s="2" t="str">
        <f>IFERROR(VLOOKUP($B32,'Swithland 6'!$A:$C,3,FALSE),"")</f>
        <v/>
      </c>
      <c r="Q32" s="2" t="str">
        <f>IFERROR(VLOOKUP($B32,'Washlands Relays'!$A:$C,3,FALSE),"")</f>
        <v/>
      </c>
      <c r="R32" s="2" t="str">
        <f>IFERROR(VLOOKUP($B32,'Gate Gallop 10k'!$A:$C,3,FALSE),"")</f>
        <v/>
      </c>
      <c r="S32" s="2" t="str">
        <f>IFERROR(VLOOKUP($B32,'Steve Morris 5'!$A:$C,3,FALSE),"")</f>
        <v/>
      </c>
      <c r="T32" s="2" t="str">
        <f>IFERROR(VLOOKUP($B32,'Worthington 6'!$A:$C,3,FALSE),"")</f>
        <v/>
      </c>
      <c r="U32" s="2" t="str">
        <f>IFERROR(VLOOKUP($B32,'Joy Cann 5'!$A:$C,3,FALSE),"")</f>
        <v/>
      </c>
      <c r="V32" s="2" t="str">
        <f>IFERROR(VLOOKUP($B32,'Burton 10k'!$A:$C,3,FALSE),"")</f>
        <v/>
      </c>
      <c r="W32" s="2" t="str">
        <f>IFERROR(VLOOKUP($B32,'Hermitage 5'!$A:$C,3,FALSE),"")</f>
        <v/>
      </c>
      <c r="X32" s="2" t="str">
        <f>IFERROR(VLOOKUP($B32,'Lichfield 10k'!$A:$C,3,FALSE),"")</f>
        <v/>
      </c>
      <c r="Y32" s="2" t="str">
        <f>IFERROR(VLOOKUP($B32,'Tamworth 5'!$A:$C,3,FALSE),"")</f>
        <v/>
      </c>
      <c r="Z32" s="2" t="str">
        <f>IFERROR(VLOOKUP($B32,'Markfield 10k'!$A:$C,3,FALSE),"")</f>
        <v/>
      </c>
      <c r="AA32" s="2" t="str">
        <f>IFERROR(VLOOKUP($B32,'Rotherby 8'!$A:$C,3,FALSE),"")</f>
        <v/>
      </c>
      <c r="AB32" s="2" t="str">
        <f>IFERROR(VLOOKUP($B32,'Adrian Smith'!$A:$C,3,FALSE),"")</f>
        <v/>
      </c>
      <c r="AC32" s="2" t="str">
        <f>IFERROR(VLOOKUP($B32,'parkrun 5k'!$A:$C,3,FALSE),"")</f>
        <v/>
      </c>
      <c r="AD32" s="23" t="str">
        <f>IFERROR(VLOOKUP($B32,'Shepshed 7'!$A:$C,3,FALSE),"")</f>
        <v/>
      </c>
      <c r="AE32" s="2" t="str">
        <f>IFERROR(VLOOKUP($B32,'Derby 10'!$A:$C,3,FALSE),"")</f>
        <v/>
      </c>
      <c r="AF32" s="2" t="str">
        <f>IFERROR(VLOOKUP($B32,'Bagworth XC'!$A:$C,3,FALSE),"")</f>
        <v/>
      </c>
    </row>
    <row r="33" spans="1:32" x14ac:dyDescent="0.3">
      <c r="A33" s="34">
        <f>IFERROR(Table222[[#This Row],[Position]],"")</f>
        <v>0</v>
      </c>
      <c r="B33" s="11" t="s">
        <v>12</v>
      </c>
      <c r="C33" s="58">
        <f>IF(Table222[[#This Row],[Total races]]=0,0,(RANK(E33,$E$3:$E$73)+COUNTIF(E33:$E$57,E33)-1))</f>
        <v>0</v>
      </c>
      <c r="D33" s="2">
        <f t="shared" si="0"/>
        <v>0</v>
      </c>
      <c r="E33" s="2" cm="1">
        <f t="array" aca="1" ref="E33" ca="1">IF(Table222[[#This Row],[Total races]]&lt;11,SUM(Table222[[#This Row],[Holly Hayes XC]:[1st XC 2027]]),SUM(LARGE(F33:AF33,ROW(INDIRECT("1:10")))))+Table222[[#This Row],[Total races]]*3</f>
        <v>0</v>
      </c>
      <c r="F33" s="2" t="str">
        <f>IFERROR(VLOOKUP(B33,'Holly Hayes XC'!$A:$C,3,FALSE),"")</f>
        <v/>
      </c>
      <c r="G33" s="2" t="str">
        <f>IFERROR(VLOOKUP(B33,'Kibworth 6'!$A:$C,3,FALSE),"")</f>
        <v/>
      </c>
      <c r="H33" s="2" t="str">
        <f>IFERROR(VLOOKUP(B33,'Bosworth XC'!$A:$C,3,FALSE),"")</f>
        <v/>
      </c>
      <c r="I33" s="2" t="str">
        <f>IFERROR(VLOOKUP(B33,'Grace Dieu XC'!$A:$C,3,FALSE),"")</f>
        <v/>
      </c>
      <c r="J33" s="2" t="str">
        <f>IFERROR(VLOOKUP(B33,'Ivanhoe 20'!$A:$C,3,FALSE),"")</f>
        <v/>
      </c>
      <c r="K33" s="2" t="str">
        <f>IFERROR(VLOOKUP($B33,'Run In The Forest 5'!$A:$C,3,FALSE),"")</f>
        <v/>
      </c>
      <c r="L33" s="2" t="str">
        <f>IFERROR(VLOOKUP($B33,'Uttoxeter HM'!$A:$C,3,FALSE),"")</f>
        <v/>
      </c>
      <c r="M33" s="2" t="str">
        <f>IFERROR(VLOOKUP($B33,'Bosworth HM'!$A:$C,3,FALSE),"")</f>
        <v/>
      </c>
      <c r="N33" s="2" t="str">
        <f>IFERROR(VLOOKUP($B33,'Watermead 10k'!$A:$C,3,FALSE),"")</f>
        <v/>
      </c>
      <c r="O33" s="2" t="str">
        <f>IFERROR(VLOOKUP($B33,'West End 8'!$A:$C,3,FALSE),"")</f>
        <v/>
      </c>
      <c r="P33" s="2" t="str">
        <f>IFERROR(VLOOKUP($B33,'Swithland 6'!$A:$C,3,FALSE),"")</f>
        <v/>
      </c>
      <c r="Q33" s="2" t="str">
        <f>IFERROR(VLOOKUP($B33,'Washlands Relays'!$A:$C,3,FALSE),"")</f>
        <v/>
      </c>
      <c r="R33" s="2" t="str">
        <f>IFERROR(VLOOKUP($B33,'Gate Gallop 10k'!$A:$C,3,FALSE),"")</f>
        <v/>
      </c>
      <c r="S33" s="2" t="str">
        <f>IFERROR(VLOOKUP($B33,'Steve Morris 5'!$A:$C,3,FALSE),"")</f>
        <v/>
      </c>
      <c r="T33" s="2" t="str">
        <f>IFERROR(VLOOKUP($B33,'Worthington 6'!$A:$C,3,FALSE),"")</f>
        <v/>
      </c>
      <c r="U33" s="2" t="str">
        <f>IFERROR(VLOOKUP($B33,'Joy Cann 5'!$A:$C,3,FALSE),"")</f>
        <v/>
      </c>
      <c r="V33" s="2" t="str">
        <f>IFERROR(VLOOKUP($B33,'Burton 10k'!$A:$C,3,FALSE),"")</f>
        <v/>
      </c>
      <c r="W33" s="2" t="str">
        <f>IFERROR(VLOOKUP($B33,'Hermitage 5'!$A:$C,3,FALSE),"")</f>
        <v/>
      </c>
      <c r="X33" s="2" t="str">
        <f>IFERROR(VLOOKUP($B33,'Lichfield 10k'!$A:$C,3,FALSE),"")</f>
        <v/>
      </c>
      <c r="Y33" s="2" t="str">
        <f>IFERROR(VLOOKUP($B33,'Tamworth 5'!$A:$C,3,FALSE),"")</f>
        <v/>
      </c>
      <c r="Z33" s="2" t="str">
        <f>IFERROR(VLOOKUP($B33,'Markfield 10k'!$A:$C,3,FALSE),"")</f>
        <v/>
      </c>
      <c r="AA33" s="2" t="str">
        <f>IFERROR(VLOOKUP($B33,'Rotherby 8'!$A:$C,3,FALSE),"")</f>
        <v/>
      </c>
      <c r="AB33" s="2" t="str">
        <f>IFERROR(VLOOKUP($B33,'Adrian Smith'!$A:$C,3,FALSE),"")</f>
        <v/>
      </c>
      <c r="AC33" s="2" t="str">
        <f>IFERROR(VLOOKUP($B33,'parkrun 5k'!$A:$C,3,FALSE),"")</f>
        <v/>
      </c>
      <c r="AD33" s="23" t="str">
        <f>IFERROR(VLOOKUP($B33,'Shepshed 7'!$A:$C,3,FALSE),"")</f>
        <v/>
      </c>
      <c r="AE33" s="2" t="str">
        <f>IFERROR(VLOOKUP($B33,'Derby 10'!$A:$C,3,FALSE),"")</f>
        <v/>
      </c>
      <c r="AF33" s="2" t="str">
        <f>IFERROR(VLOOKUP($B33,'Bagworth XC'!$A:$C,3,FALSE),"")</f>
        <v/>
      </c>
    </row>
    <row r="34" spans="1:32" x14ac:dyDescent="0.3">
      <c r="A34" s="34">
        <f>IFERROR(Table222[[#This Row],[Position]],"")</f>
        <v>0</v>
      </c>
      <c r="B34" s="11" t="s">
        <v>60</v>
      </c>
      <c r="C34" s="58">
        <f>IF(Table222[[#This Row],[Total races]]=0,0,(RANK(E34,$E$3:$E$73)+COUNTIF(E34:$E$57,E34)-1))</f>
        <v>0</v>
      </c>
      <c r="D34" s="2">
        <f t="shared" si="0"/>
        <v>0</v>
      </c>
      <c r="E34" s="2" cm="1">
        <f t="array" aca="1" ref="E34" ca="1">IF(Table222[[#This Row],[Total races]]&lt;11,SUM(Table222[[#This Row],[Holly Hayes XC]:[1st XC 2027]]),SUM(LARGE(F34:AF34,ROW(INDIRECT("1:10")))))+Table222[[#This Row],[Total races]]*3</f>
        <v>0</v>
      </c>
      <c r="F34" s="2" t="str">
        <f>IFERROR(VLOOKUP(B34,'Holly Hayes XC'!$A:$C,3,FALSE),"")</f>
        <v/>
      </c>
      <c r="G34" s="2" t="str">
        <f>IFERROR(VLOOKUP(B34,'Kibworth 6'!$A:$C,3,FALSE),"")</f>
        <v/>
      </c>
      <c r="H34" s="2" t="str">
        <f>IFERROR(VLOOKUP(B34,'Bosworth XC'!$A:$C,3,FALSE),"")</f>
        <v/>
      </c>
      <c r="I34" s="2" t="str">
        <f>IFERROR(VLOOKUP(B34,'Grace Dieu XC'!$A:$C,3,FALSE),"")</f>
        <v/>
      </c>
      <c r="J34" s="2" t="str">
        <f>IFERROR(VLOOKUP(B34,'Ivanhoe 20'!$A:$C,3,FALSE),"")</f>
        <v/>
      </c>
      <c r="K34" s="2" t="str">
        <f>IFERROR(VLOOKUP($B34,'Run In The Forest 5'!$A:$C,3,FALSE),"")</f>
        <v/>
      </c>
      <c r="L34" s="2" t="str">
        <f>IFERROR(VLOOKUP($B34,'Uttoxeter HM'!$A:$C,3,FALSE),"")</f>
        <v/>
      </c>
      <c r="M34" s="2" t="str">
        <f>IFERROR(VLOOKUP($B34,'Bosworth HM'!$A:$C,3,FALSE),"")</f>
        <v/>
      </c>
      <c r="N34" s="2" t="str">
        <f>IFERROR(VLOOKUP($B34,'Watermead 10k'!$A:$C,3,FALSE),"")</f>
        <v/>
      </c>
      <c r="O34" s="2" t="str">
        <f>IFERROR(VLOOKUP($B34,'West End 8'!$A:$C,3,FALSE),"")</f>
        <v/>
      </c>
      <c r="P34" s="2" t="str">
        <f>IFERROR(VLOOKUP($B34,'Swithland 6'!$A:$C,3,FALSE),"")</f>
        <v/>
      </c>
      <c r="Q34" s="2" t="str">
        <f>IFERROR(VLOOKUP($B34,'Washlands Relays'!$A:$C,3,FALSE),"")</f>
        <v/>
      </c>
      <c r="R34" s="2" t="str">
        <f>IFERROR(VLOOKUP($B34,'Gate Gallop 10k'!$A:$C,3,FALSE),"")</f>
        <v/>
      </c>
      <c r="S34" s="2" t="str">
        <f>IFERROR(VLOOKUP($B34,'Steve Morris 5'!$A:$C,3,FALSE),"")</f>
        <v/>
      </c>
      <c r="T34" s="2" t="str">
        <f>IFERROR(VLOOKUP($B34,'Worthington 6'!$A:$C,3,FALSE),"")</f>
        <v/>
      </c>
      <c r="U34" s="2" t="str">
        <f>IFERROR(VLOOKUP($B34,'Joy Cann 5'!$A:$C,3,FALSE),"")</f>
        <v/>
      </c>
      <c r="V34" s="2" t="str">
        <f>IFERROR(VLOOKUP($B34,'Burton 10k'!$A:$C,3,FALSE),"")</f>
        <v/>
      </c>
      <c r="W34" s="2" t="str">
        <f>IFERROR(VLOOKUP($B34,'Hermitage 5'!$A:$C,3,FALSE),"")</f>
        <v/>
      </c>
      <c r="X34" s="2" t="str">
        <f>IFERROR(VLOOKUP($B34,'Lichfield 10k'!$A:$C,3,FALSE),"")</f>
        <v/>
      </c>
      <c r="Y34" s="2" t="str">
        <f>IFERROR(VLOOKUP($B34,'Tamworth 5'!$A:$C,3,FALSE),"")</f>
        <v/>
      </c>
      <c r="Z34" s="2" t="str">
        <f>IFERROR(VLOOKUP($B34,'Markfield 10k'!$A:$C,3,FALSE),"")</f>
        <v/>
      </c>
      <c r="AA34" s="2" t="str">
        <f>IFERROR(VLOOKUP($B34,'Rotherby 8'!$A:$C,3,FALSE),"")</f>
        <v/>
      </c>
      <c r="AB34" s="2" t="str">
        <f>IFERROR(VLOOKUP($B34,'Adrian Smith'!$A:$C,3,FALSE),"")</f>
        <v/>
      </c>
      <c r="AC34" s="2" t="str">
        <f>IFERROR(VLOOKUP($B34,'parkrun 5k'!$A:$C,3,FALSE),"")</f>
        <v/>
      </c>
      <c r="AD34" s="23" t="str">
        <f>IFERROR(VLOOKUP($B34,'Shepshed 7'!$A:$C,3,FALSE),"")</f>
        <v/>
      </c>
      <c r="AE34" s="2" t="str">
        <f>IFERROR(VLOOKUP($B34,'Derby 10'!$A:$C,3,FALSE),"")</f>
        <v/>
      </c>
      <c r="AF34" s="2" t="str">
        <f>IFERROR(VLOOKUP($B34,'Bagworth XC'!$A:$C,3,FALSE),"")</f>
        <v/>
      </c>
    </row>
    <row r="35" spans="1:32" x14ac:dyDescent="0.3">
      <c r="A35" s="34">
        <f>IFERROR(Table222[[#This Row],[Position]],"")</f>
        <v>0</v>
      </c>
      <c r="B35" s="11" t="s">
        <v>168</v>
      </c>
      <c r="C35" s="58">
        <f>IF(Table222[[#This Row],[Total races]]=0,0,(RANK(E35,$E$3:$E$73)+COUNTIF(E35:$E$66,E35)-1))</f>
        <v>0</v>
      </c>
      <c r="D35" s="2">
        <f t="shared" ref="D35:D66" si="1">COUNTIF(F35:AF35,"&gt;=0")</f>
        <v>0</v>
      </c>
      <c r="E35" s="2" cm="1">
        <f t="array" aca="1" ref="E35" ca="1">IF(Table222[[#This Row],[Total races]]&lt;11,SUM(Table222[[#This Row],[Holly Hayes XC]:[1st XC 2027]]),SUM(LARGE(F35:AF35,ROW(INDIRECT("1:10")))))+Table222[[#This Row],[Total races]]*3</f>
        <v>0</v>
      </c>
      <c r="F35" s="2" t="str">
        <f>IFERROR(VLOOKUP(B35,'Holly Hayes XC'!$A:$C,3,FALSE),"")</f>
        <v/>
      </c>
      <c r="G35" s="2" t="str">
        <f>IFERROR(VLOOKUP(B35,'Kibworth 6'!$A:$C,3,FALSE),"")</f>
        <v/>
      </c>
      <c r="H35" s="2" t="str">
        <f>IFERROR(VLOOKUP(B35,'Bosworth XC'!$A:$C,3,FALSE),"")</f>
        <v/>
      </c>
      <c r="I35" s="2" t="str">
        <f>IFERROR(VLOOKUP(B35,'Grace Dieu XC'!$A:$C,3,FALSE),"")</f>
        <v/>
      </c>
      <c r="J35" s="2" t="str">
        <f>IFERROR(VLOOKUP(B35,'Ivanhoe 20'!$A:$C,3,FALSE),"")</f>
        <v/>
      </c>
      <c r="K35" s="2" t="str">
        <f>IFERROR(VLOOKUP($B35,'Run In The Forest 5'!$A:$C,3,FALSE),"")</f>
        <v/>
      </c>
      <c r="L35" s="2" t="str">
        <f>IFERROR(VLOOKUP($B35,'Uttoxeter HM'!$A:$C,3,FALSE),"")</f>
        <v/>
      </c>
      <c r="M35" s="2" t="str">
        <f>IFERROR(VLOOKUP($B35,'Bosworth HM'!$A:$C,3,FALSE),"")</f>
        <v/>
      </c>
      <c r="N35" s="2" t="str">
        <f>IFERROR(VLOOKUP($B35,'Watermead 10k'!$A:$C,3,FALSE),"")</f>
        <v/>
      </c>
      <c r="O35" s="2" t="str">
        <f>IFERROR(VLOOKUP($B35,'West End 8'!$A:$C,3,FALSE),"")</f>
        <v/>
      </c>
      <c r="P35" s="2" t="str">
        <f>IFERROR(VLOOKUP($B35,'Swithland 6'!$A:$C,3,FALSE),"")</f>
        <v/>
      </c>
      <c r="Q35" s="2" t="str">
        <f>IFERROR(VLOOKUP($B35,'Washlands Relays'!$A:$C,3,FALSE),"")</f>
        <v/>
      </c>
      <c r="R35" s="2" t="str">
        <f>IFERROR(VLOOKUP($B35,'Gate Gallop 10k'!$A:$C,3,FALSE),"")</f>
        <v/>
      </c>
      <c r="S35" s="2" t="str">
        <f>IFERROR(VLOOKUP($B35,'Steve Morris 5'!$A:$C,3,FALSE),"")</f>
        <v/>
      </c>
      <c r="T35" s="2" t="str">
        <f>IFERROR(VLOOKUP($B35,'Worthington 6'!$A:$C,3,FALSE),"")</f>
        <v/>
      </c>
      <c r="U35" s="2" t="str">
        <f>IFERROR(VLOOKUP($B35,'Joy Cann 5'!$A:$C,3,FALSE),"")</f>
        <v/>
      </c>
      <c r="V35" s="2" t="str">
        <f>IFERROR(VLOOKUP($B35,'Burton 10k'!$A:$C,3,FALSE),"")</f>
        <v/>
      </c>
      <c r="W35" s="2" t="str">
        <f>IFERROR(VLOOKUP($B35,'Hermitage 5'!$A:$C,3,FALSE),"")</f>
        <v/>
      </c>
      <c r="X35" s="2" t="str">
        <f>IFERROR(VLOOKUP($B35,'Lichfield 10k'!$A:$C,3,FALSE),"")</f>
        <v/>
      </c>
      <c r="Y35" s="2" t="str">
        <f>IFERROR(VLOOKUP($B35,'Tamworth 5'!$A:$C,3,FALSE),"")</f>
        <v/>
      </c>
      <c r="Z35" s="2" t="str">
        <f>IFERROR(VLOOKUP($B35,'Markfield 10k'!$A:$C,3,FALSE),"")</f>
        <v/>
      </c>
      <c r="AA35" s="2" t="str">
        <f>IFERROR(VLOOKUP($B35,'Rotherby 8'!$A:$C,3,FALSE),"")</f>
        <v/>
      </c>
      <c r="AB35" s="2" t="str">
        <f>IFERROR(VLOOKUP($B35,'Adrian Smith'!$A:$C,3,FALSE),"")</f>
        <v/>
      </c>
      <c r="AC35" s="2" t="str">
        <f>IFERROR(VLOOKUP($B35,'parkrun 5k'!$A:$C,3,FALSE),"")</f>
        <v/>
      </c>
      <c r="AD35" s="23" t="str">
        <f>IFERROR(VLOOKUP($B35,'Shepshed 7'!$A:$C,3,FALSE),"")</f>
        <v/>
      </c>
      <c r="AE35" s="2" t="str">
        <f>IFERROR(VLOOKUP($B35,'Derby 10'!$A:$C,3,FALSE),"")</f>
        <v/>
      </c>
      <c r="AF35" s="2" t="str">
        <f>IFERROR(VLOOKUP($B35,'Bagworth XC'!$A:$C,3,FALSE),"")</f>
        <v/>
      </c>
    </row>
    <row r="36" spans="1:32" x14ac:dyDescent="0.3">
      <c r="A36" s="34">
        <f>IFERROR(Table222[[#This Row],[Position]],"")</f>
        <v>0</v>
      </c>
      <c r="B36" s="11" t="s">
        <v>20</v>
      </c>
      <c r="C36" s="58">
        <f>IF(Table222[[#This Row],[Total races]]=0,0,(RANK(E36,$E$3:$E$73)+COUNTIF(E$7:$E90,E36)-1))</f>
        <v>0</v>
      </c>
      <c r="D36" s="2">
        <f t="shared" si="1"/>
        <v>0</v>
      </c>
      <c r="E36" s="2" cm="1">
        <f t="array" aca="1" ref="E36" ca="1">IF(Table222[[#This Row],[Total races]]&lt;11,SUM(Table222[[#This Row],[Holly Hayes XC]:[1st XC 2027]]),SUM(LARGE(F36:AF36,ROW(INDIRECT("1:10")))))+Table222[[#This Row],[Total races]]*3</f>
        <v>0</v>
      </c>
      <c r="F36" s="2" t="str">
        <f>IFERROR(VLOOKUP(B36,'Holly Hayes XC'!$A:$C,3,FALSE),"")</f>
        <v/>
      </c>
      <c r="G36" s="2" t="str">
        <f>IFERROR(VLOOKUP(B36,'Kibworth 6'!$A:$C,3,FALSE),"")</f>
        <v/>
      </c>
      <c r="H36" s="2" t="str">
        <f>IFERROR(VLOOKUP(B36,'Bosworth XC'!$A:$C,3,FALSE),"")</f>
        <v/>
      </c>
      <c r="I36" s="2" t="str">
        <f>IFERROR(VLOOKUP(B36,'Grace Dieu XC'!$A:$C,3,FALSE),"")</f>
        <v/>
      </c>
      <c r="J36" s="2" t="str">
        <f>IFERROR(VLOOKUP(B36,'Ivanhoe 20'!$A:$C,3,FALSE),"")</f>
        <v/>
      </c>
      <c r="K36" s="2" t="str">
        <f>IFERROR(VLOOKUP($B36,'Run In The Forest 5'!$A:$C,3,FALSE),"")</f>
        <v/>
      </c>
      <c r="L36" s="2" t="str">
        <f>IFERROR(VLOOKUP($B36,'Uttoxeter HM'!$A:$C,3,FALSE),"")</f>
        <v/>
      </c>
      <c r="M36" s="2" t="str">
        <f>IFERROR(VLOOKUP($B36,'Bosworth HM'!$A:$C,3,FALSE),"")</f>
        <v/>
      </c>
      <c r="N36" s="2" t="str">
        <f>IFERROR(VLOOKUP($B36,'Watermead 10k'!$A:$C,3,FALSE),"")</f>
        <v/>
      </c>
      <c r="O36" s="2" t="str">
        <f>IFERROR(VLOOKUP($B36,'West End 8'!$A:$C,3,FALSE),"")</f>
        <v/>
      </c>
      <c r="P36" s="2" t="str">
        <f>IFERROR(VLOOKUP($B36,'Swithland 6'!$A:$C,3,FALSE),"")</f>
        <v/>
      </c>
      <c r="Q36" s="2" t="str">
        <f>IFERROR(VLOOKUP($B36,'Washlands Relays'!$A:$C,3,FALSE),"")</f>
        <v/>
      </c>
      <c r="R36" s="2" t="str">
        <f>IFERROR(VLOOKUP($B36,'Gate Gallop 10k'!$A:$C,3,FALSE),"")</f>
        <v/>
      </c>
      <c r="S36" s="2" t="str">
        <f>IFERROR(VLOOKUP($B36,'Steve Morris 5'!$A:$C,3,FALSE),"")</f>
        <v/>
      </c>
      <c r="T36" s="2" t="str">
        <f>IFERROR(VLOOKUP($B36,'Worthington 6'!$A:$C,3,FALSE),"")</f>
        <v/>
      </c>
      <c r="U36" s="2" t="str">
        <f>IFERROR(VLOOKUP($B36,'Joy Cann 5'!$A:$C,3,FALSE),"")</f>
        <v/>
      </c>
      <c r="V36" s="2" t="str">
        <f>IFERROR(VLOOKUP($B36,'Burton 10k'!$A:$C,3,FALSE),"")</f>
        <v/>
      </c>
      <c r="W36" s="2" t="str">
        <f>IFERROR(VLOOKUP($B36,'Hermitage 5'!$A:$C,3,FALSE),"")</f>
        <v/>
      </c>
      <c r="X36" s="2" t="str">
        <f>IFERROR(VLOOKUP($B36,'Lichfield 10k'!$A:$C,3,FALSE),"")</f>
        <v/>
      </c>
      <c r="Y36" s="2" t="str">
        <f>IFERROR(VLOOKUP($B36,'Tamworth 5'!$A:$C,3,FALSE),"")</f>
        <v/>
      </c>
      <c r="Z36" s="2" t="str">
        <f>IFERROR(VLOOKUP($B36,'Markfield 10k'!$A:$C,3,FALSE),"")</f>
        <v/>
      </c>
      <c r="AA36" s="2" t="str">
        <f>IFERROR(VLOOKUP($B36,'Rotherby 8'!$A:$C,3,FALSE),"")</f>
        <v/>
      </c>
      <c r="AB36" s="2" t="str">
        <f>IFERROR(VLOOKUP($B36,'Adrian Smith'!$A:$C,3,FALSE),"")</f>
        <v/>
      </c>
      <c r="AC36" s="2" t="str">
        <f>IFERROR(VLOOKUP($B36,'parkrun 5k'!$A:$C,3,FALSE),"")</f>
        <v/>
      </c>
      <c r="AD36" s="23" t="str">
        <f>IFERROR(VLOOKUP($B36,'Shepshed 7'!$A:$C,3,FALSE),"")</f>
        <v/>
      </c>
      <c r="AE36" s="2" t="str">
        <f>IFERROR(VLOOKUP($B36,'Derby 10'!$A:$C,3,FALSE),"")</f>
        <v/>
      </c>
      <c r="AF36" s="2" t="str">
        <f>IFERROR(VLOOKUP($B36,'Bagworth XC'!$A:$C,3,FALSE),"")</f>
        <v/>
      </c>
    </row>
    <row r="37" spans="1:32" x14ac:dyDescent="0.3">
      <c r="A37" s="34">
        <f>IFERROR(Table222[[#This Row],[Position]],"")</f>
        <v>0</v>
      </c>
      <c r="B37" s="11" t="s">
        <v>90</v>
      </c>
      <c r="C37" s="58">
        <f>IF(Table222[[#This Row],[Total races]]=0,0,(RANK(E37,$E$3:$E$73)+COUNTIF(E37:$E$57,E37)-1))</f>
        <v>0</v>
      </c>
      <c r="D37" s="2">
        <f t="shared" si="1"/>
        <v>0</v>
      </c>
      <c r="E37" s="2" cm="1">
        <f t="array" aca="1" ref="E37" ca="1">IF(Table222[[#This Row],[Total races]]&lt;11,SUM(Table222[[#This Row],[Holly Hayes XC]:[1st XC 2027]]),SUM(LARGE(F37:AF37,ROW(INDIRECT("1:10")))))+Table222[[#This Row],[Total races]]*3</f>
        <v>0</v>
      </c>
      <c r="F37" s="2" t="str">
        <f>IFERROR(VLOOKUP(B37,'Holly Hayes XC'!$A:$C,3,FALSE),"")</f>
        <v/>
      </c>
      <c r="G37" s="2" t="str">
        <f>IFERROR(VLOOKUP(B37,'Kibworth 6'!$A:$C,3,FALSE),"")</f>
        <v/>
      </c>
      <c r="H37" s="2" t="str">
        <f>IFERROR(VLOOKUP(B37,'Bosworth XC'!$A:$C,3,FALSE),"")</f>
        <v/>
      </c>
      <c r="I37" s="2" t="str">
        <f>IFERROR(VLOOKUP(B37,'Grace Dieu XC'!$A:$C,3,FALSE),"")</f>
        <v/>
      </c>
      <c r="J37" s="2" t="str">
        <f>IFERROR(VLOOKUP(B37,'Ivanhoe 20'!$A:$C,3,FALSE),"")</f>
        <v/>
      </c>
      <c r="K37" s="2" t="str">
        <f>IFERROR(VLOOKUP($B37,'Run In The Forest 5'!$A:$C,3,FALSE),"")</f>
        <v/>
      </c>
      <c r="L37" s="2" t="str">
        <f>IFERROR(VLOOKUP($B37,'Uttoxeter HM'!$A:$C,3,FALSE),"")</f>
        <v/>
      </c>
      <c r="M37" s="2" t="str">
        <f>IFERROR(VLOOKUP($B37,'Bosworth HM'!$A:$C,3,FALSE),"")</f>
        <v/>
      </c>
      <c r="N37" s="2" t="str">
        <f>IFERROR(VLOOKUP($B37,'Watermead 10k'!$A:$C,3,FALSE),"")</f>
        <v/>
      </c>
      <c r="O37" s="2" t="str">
        <f>IFERROR(VLOOKUP($B37,'West End 8'!$A:$C,3,FALSE),"")</f>
        <v/>
      </c>
      <c r="P37" s="2" t="str">
        <f>IFERROR(VLOOKUP($B37,'Swithland 6'!$A:$C,3,FALSE),"")</f>
        <v/>
      </c>
      <c r="Q37" s="2" t="str">
        <f>IFERROR(VLOOKUP($B37,'Washlands Relays'!$A:$C,3,FALSE),"")</f>
        <v/>
      </c>
      <c r="R37" s="2" t="str">
        <f>IFERROR(VLOOKUP($B37,'Gate Gallop 10k'!$A:$C,3,FALSE),"")</f>
        <v/>
      </c>
      <c r="S37" s="2" t="str">
        <f>IFERROR(VLOOKUP($B37,'Steve Morris 5'!$A:$C,3,FALSE),"")</f>
        <v/>
      </c>
      <c r="T37" s="2" t="str">
        <f>IFERROR(VLOOKUP($B37,'Worthington 6'!$A:$C,3,FALSE),"")</f>
        <v/>
      </c>
      <c r="U37" s="2" t="str">
        <f>IFERROR(VLOOKUP($B37,'Joy Cann 5'!$A:$C,3,FALSE),"")</f>
        <v/>
      </c>
      <c r="V37" s="2" t="str">
        <f>IFERROR(VLOOKUP($B37,'Burton 10k'!$A:$C,3,FALSE),"")</f>
        <v/>
      </c>
      <c r="W37" s="2" t="str">
        <f>IFERROR(VLOOKUP($B37,'Hermitage 5'!$A:$C,3,FALSE),"")</f>
        <v/>
      </c>
      <c r="X37" s="2" t="str">
        <f>IFERROR(VLOOKUP($B37,'Lichfield 10k'!$A:$C,3,FALSE),"")</f>
        <v/>
      </c>
      <c r="Y37" s="2" t="str">
        <f>IFERROR(VLOOKUP($B37,'Tamworth 5'!$A:$C,3,FALSE),"")</f>
        <v/>
      </c>
      <c r="Z37" s="2" t="str">
        <f>IFERROR(VLOOKUP($B37,'Markfield 10k'!$A:$C,3,FALSE),"")</f>
        <v/>
      </c>
      <c r="AA37" s="2" t="str">
        <f>IFERROR(VLOOKUP($B37,'Rotherby 8'!$A:$C,3,FALSE),"")</f>
        <v/>
      </c>
      <c r="AB37" s="2" t="str">
        <f>IFERROR(VLOOKUP($B37,'Adrian Smith'!$A:$C,3,FALSE),"")</f>
        <v/>
      </c>
      <c r="AC37" s="2" t="str">
        <f>IFERROR(VLOOKUP($B37,'parkrun 5k'!$A:$C,3,FALSE),"")</f>
        <v/>
      </c>
      <c r="AD37" s="23" t="str">
        <f>IFERROR(VLOOKUP($B37,'Shepshed 7'!$A:$C,3,FALSE),"")</f>
        <v/>
      </c>
      <c r="AE37" s="2" t="str">
        <f>IFERROR(VLOOKUP($B37,'Derby 10'!$A:$C,3,FALSE),"")</f>
        <v/>
      </c>
      <c r="AF37" s="2" t="str">
        <f>IFERROR(VLOOKUP($B37,'Bagworth XC'!$A:$C,3,FALSE),"")</f>
        <v/>
      </c>
    </row>
    <row r="38" spans="1:32" x14ac:dyDescent="0.3">
      <c r="A38" s="34">
        <f>IFERROR(Table222[[#This Row],[Position]],"")</f>
        <v>0</v>
      </c>
      <c r="B38" s="11" t="s">
        <v>136</v>
      </c>
      <c r="C38" s="58">
        <f>IF(Table222[[#This Row],[Total races]]=0,0,(RANK(E38,$E$3:$E$73)+COUNTIF(E38:$E$57,E38)-1))</f>
        <v>0</v>
      </c>
      <c r="D38" s="2">
        <f t="shared" si="1"/>
        <v>0</v>
      </c>
      <c r="E38" s="2" cm="1">
        <f t="array" aca="1" ref="E38" ca="1">IF(Table222[[#This Row],[Total races]]&lt;11,SUM(Table222[[#This Row],[Holly Hayes XC]:[1st XC 2027]]),SUM(LARGE(F38:AF38,ROW(INDIRECT("1:10")))))+Table222[[#This Row],[Total races]]*3</f>
        <v>0</v>
      </c>
      <c r="F38" s="2" t="str">
        <f>IFERROR(VLOOKUP(B38,'Holly Hayes XC'!$A:$C,3,FALSE),"")</f>
        <v/>
      </c>
      <c r="G38" s="2" t="str">
        <f>IFERROR(VLOOKUP(B38,'Kibworth 6'!$A:$C,3,FALSE),"")</f>
        <v/>
      </c>
      <c r="H38" s="2" t="str">
        <f>IFERROR(VLOOKUP(B38,'Bosworth XC'!$A:$C,3,FALSE),"")</f>
        <v/>
      </c>
      <c r="I38" s="2" t="str">
        <f>IFERROR(VLOOKUP(B38,'Grace Dieu XC'!$A:$C,3,FALSE),"")</f>
        <v/>
      </c>
      <c r="J38" s="2" t="str">
        <f>IFERROR(VLOOKUP(B38,'Ivanhoe 20'!$A:$C,3,FALSE),"")</f>
        <v/>
      </c>
      <c r="K38" s="2" t="str">
        <f>IFERROR(VLOOKUP($B38,'Run In The Forest 5'!$A:$C,3,FALSE),"")</f>
        <v/>
      </c>
      <c r="L38" s="2" t="str">
        <f>IFERROR(VLOOKUP($B38,'Uttoxeter HM'!$A:$C,3,FALSE),"")</f>
        <v/>
      </c>
      <c r="M38" s="2" t="str">
        <f>IFERROR(VLOOKUP($B38,'Bosworth HM'!$A:$C,3,FALSE),"")</f>
        <v/>
      </c>
      <c r="N38" s="2" t="str">
        <f>IFERROR(VLOOKUP($B38,'Watermead 10k'!$A:$C,3,FALSE),"")</f>
        <v/>
      </c>
      <c r="O38" s="2" t="str">
        <f>IFERROR(VLOOKUP($B38,'West End 8'!$A:$C,3,FALSE),"")</f>
        <v/>
      </c>
      <c r="P38" s="2" t="str">
        <f>IFERROR(VLOOKUP($B38,'Swithland 6'!$A:$C,3,FALSE),"")</f>
        <v/>
      </c>
      <c r="Q38" s="2" t="str">
        <f>IFERROR(VLOOKUP($B38,'Washlands Relays'!$A:$C,3,FALSE),"")</f>
        <v/>
      </c>
      <c r="R38" s="2" t="str">
        <f>IFERROR(VLOOKUP($B38,'Gate Gallop 10k'!$A:$C,3,FALSE),"")</f>
        <v/>
      </c>
      <c r="S38" s="2" t="str">
        <f>IFERROR(VLOOKUP($B38,'Steve Morris 5'!$A:$C,3,FALSE),"")</f>
        <v/>
      </c>
      <c r="T38" s="2" t="str">
        <f>IFERROR(VLOOKUP($B38,'Worthington 6'!$A:$C,3,FALSE),"")</f>
        <v/>
      </c>
      <c r="U38" s="2" t="str">
        <f>IFERROR(VLOOKUP($B38,'Joy Cann 5'!$A:$C,3,FALSE),"")</f>
        <v/>
      </c>
      <c r="V38" s="2" t="str">
        <f>IFERROR(VLOOKUP($B38,'Burton 10k'!$A:$C,3,FALSE),"")</f>
        <v/>
      </c>
      <c r="W38" s="2" t="str">
        <f>IFERROR(VLOOKUP($B38,'Hermitage 5'!$A:$C,3,FALSE),"")</f>
        <v/>
      </c>
      <c r="X38" s="2" t="str">
        <f>IFERROR(VLOOKUP($B38,'Lichfield 10k'!$A:$C,3,FALSE),"")</f>
        <v/>
      </c>
      <c r="Y38" s="2" t="str">
        <f>IFERROR(VLOOKUP($B38,'Tamworth 5'!$A:$C,3,FALSE),"")</f>
        <v/>
      </c>
      <c r="Z38" s="2" t="str">
        <f>IFERROR(VLOOKUP($B38,'Markfield 10k'!$A:$C,3,FALSE),"")</f>
        <v/>
      </c>
      <c r="AA38" s="2" t="str">
        <f>IFERROR(VLOOKUP($B38,'Rotherby 8'!$A:$C,3,FALSE),"")</f>
        <v/>
      </c>
      <c r="AB38" s="2" t="str">
        <f>IFERROR(VLOOKUP($B38,'Adrian Smith'!$A:$C,3,FALSE),"")</f>
        <v/>
      </c>
      <c r="AC38" s="2" t="str">
        <f>IFERROR(VLOOKUP($B38,'parkrun 5k'!$A:$C,3,FALSE),"")</f>
        <v/>
      </c>
      <c r="AD38" s="23" t="str">
        <f>IFERROR(VLOOKUP($B38,'Shepshed 7'!$A:$C,3,FALSE),"")</f>
        <v/>
      </c>
      <c r="AE38" s="2" t="str">
        <f>IFERROR(VLOOKUP($B38,'Derby 10'!$A:$C,3,FALSE),"")</f>
        <v/>
      </c>
      <c r="AF38" s="2" t="str">
        <f>IFERROR(VLOOKUP($B38,'Bagworth XC'!$A:$C,3,FALSE),"")</f>
        <v/>
      </c>
    </row>
    <row r="39" spans="1:32" x14ac:dyDescent="0.3">
      <c r="A39" s="34">
        <f>IFERROR(Table222[[#This Row],[Position]],"")</f>
        <v>0</v>
      </c>
      <c r="B39" s="11" t="s">
        <v>169</v>
      </c>
      <c r="C39" s="58">
        <f>IF(Table222[[#This Row],[Total races]]=0,0,(RANK(E39,$E$3:$E$73)+COUNTIF(E38:$E$58,E39)-1))</f>
        <v>0</v>
      </c>
      <c r="D39" s="2">
        <f t="shared" si="1"/>
        <v>0</v>
      </c>
      <c r="E39" s="2" cm="1">
        <f t="array" aca="1" ref="E39" ca="1">IF(Table222[[#This Row],[Total races]]&lt;11,SUM(Table222[[#This Row],[Holly Hayes XC]:[1st XC 2027]]),SUM(LARGE(F39:AF39,ROW(INDIRECT("1:10")))))+Table222[[#This Row],[Total races]]*3</f>
        <v>0</v>
      </c>
      <c r="F39" s="2" t="str">
        <f>IFERROR(VLOOKUP(B39,'Holly Hayes XC'!$A:$C,3,FALSE),"")</f>
        <v/>
      </c>
      <c r="G39" s="2" t="str">
        <f>IFERROR(VLOOKUP(B39,'Kibworth 6'!$A:$C,3,FALSE),"")</f>
        <v/>
      </c>
      <c r="H39" s="2" t="str">
        <f>IFERROR(VLOOKUP(B39,'Bosworth XC'!$A:$C,3,FALSE),"")</f>
        <v/>
      </c>
      <c r="I39" s="2" t="str">
        <f>IFERROR(VLOOKUP(B39,'Grace Dieu XC'!$A:$C,3,FALSE),"")</f>
        <v/>
      </c>
      <c r="J39" s="2" t="str">
        <f>IFERROR(VLOOKUP(B39,'Ivanhoe 20'!$A:$C,3,FALSE),"")</f>
        <v/>
      </c>
      <c r="K39" s="2" t="str">
        <f>IFERROR(VLOOKUP($B39,'Run In The Forest 5'!$A:$C,3,FALSE),"")</f>
        <v/>
      </c>
      <c r="L39" s="2" t="str">
        <f>IFERROR(VLOOKUP($B39,'Uttoxeter HM'!$A:$C,3,FALSE),"")</f>
        <v/>
      </c>
      <c r="M39" s="2" t="str">
        <f>IFERROR(VLOOKUP($B39,'Bosworth HM'!$A:$C,3,FALSE),"")</f>
        <v/>
      </c>
      <c r="N39" s="2" t="str">
        <f>IFERROR(VLOOKUP($B39,'Watermead 10k'!$A:$C,3,FALSE),"")</f>
        <v/>
      </c>
      <c r="O39" s="2" t="str">
        <f>IFERROR(VLOOKUP($B39,'West End 8'!$A:$C,3,FALSE),"")</f>
        <v/>
      </c>
      <c r="P39" s="2" t="str">
        <f>IFERROR(VLOOKUP($B39,'Swithland 6'!$A:$C,3,FALSE),"")</f>
        <v/>
      </c>
      <c r="Q39" s="2" t="str">
        <f>IFERROR(VLOOKUP($B39,'Washlands Relays'!$A:$C,3,FALSE),"")</f>
        <v/>
      </c>
      <c r="R39" s="2" t="str">
        <f>IFERROR(VLOOKUP($B39,'Gate Gallop 10k'!$A:$C,3,FALSE),"")</f>
        <v/>
      </c>
      <c r="S39" s="2" t="str">
        <f>IFERROR(VLOOKUP($B39,'Steve Morris 5'!$A:$C,3,FALSE),"")</f>
        <v/>
      </c>
      <c r="T39" s="2" t="str">
        <f>IFERROR(VLOOKUP($B39,'Worthington 6'!$A:$C,3,FALSE),"")</f>
        <v/>
      </c>
      <c r="U39" s="2" t="str">
        <f>IFERROR(VLOOKUP($B39,'Joy Cann 5'!$A:$C,3,FALSE),"")</f>
        <v/>
      </c>
      <c r="V39" s="2" t="str">
        <f>IFERROR(VLOOKUP($B39,'Burton 10k'!$A:$C,3,FALSE),"")</f>
        <v/>
      </c>
      <c r="W39" s="2" t="str">
        <f>IFERROR(VLOOKUP($B39,'Hermitage 5'!$A:$C,3,FALSE),"")</f>
        <v/>
      </c>
      <c r="X39" s="2" t="str">
        <f>IFERROR(VLOOKUP($B39,'Lichfield 10k'!$A:$C,3,FALSE),"")</f>
        <v/>
      </c>
      <c r="Y39" s="2" t="str">
        <f>IFERROR(VLOOKUP($B39,'Tamworth 5'!$A:$C,3,FALSE),"")</f>
        <v/>
      </c>
      <c r="Z39" s="2" t="str">
        <f>IFERROR(VLOOKUP($B39,'Markfield 10k'!$A:$C,3,FALSE),"")</f>
        <v/>
      </c>
      <c r="AA39" s="2" t="str">
        <f>IFERROR(VLOOKUP($B39,'Rotherby 8'!$A:$C,3,FALSE),"")</f>
        <v/>
      </c>
      <c r="AB39" s="2" t="str">
        <f>IFERROR(VLOOKUP($B39,'Adrian Smith'!$A:$C,3,FALSE),"")</f>
        <v/>
      </c>
      <c r="AC39" s="2" t="str">
        <f>IFERROR(VLOOKUP($B39,'parkrun 5k'!$A:$C,3,FALSE),"")</f>
        <v/>
      </c>
      <c r="AD39" s="23" t="str">
        <f>IFERROR(VLOOKUP($B39,'Shepshed 7'!$A:$C,3,FALSE),"")</f>
        <v/>
      </c>
      <c r="AE39" s="2" t="str">
        <f>IFERROR(VLOOKUP($B39,'Derby 10'!$A:$C,3,FALSE),"")</f>
        <v/>
      </c>
      <c r="AF39" s="2" t="str">
        <f>IFERROR(VLOOKUP($B39,'Bagworth XC'!$A:$C,3,FALSE),"")</f>
        <v/>
      </c>
    </row>
    <row r="40" spans="1:32" x14ac:dyDescent="0.3">
      <c r="A40" s="34">
        <f>IFERROR(Table222[[#This Row],[Position]],"")</f>
        <v>0</v>
      </c>
      <c r="B40" s="11" t="s">
        <v>19</v>
      </c>
      <c r="C40" s="58">
        <f>IF(Table222[[#This Row],[Total races]]=0,0,(RANK(E40,$E$3:$E$73)+COUNTIF(E40:$E$57,E40)-1))</f>
        <v>0</v>
      </c>
      <c r="D40" s="2">
        <f t="shared" si="1"/>
        <v>0</v>
      </c>
      <c r="E40" s="2" cm="1">
        <f t="array" aca="1" ref="E40" ca="1">IF(Table222[[#This Row],[Total races]]&lt;11,SUM(Table222[[#This Row],[Holly Hayes XC]:[1st XC 2027]]),SUM(LARGE(F40:AF40,ROW(INDIRECT("1:10")))))+Table222[[#This Row],[Total races]]*3</f>
        <v>0</v>
      </c>
      <c r="F40" s="2" t="str">
        <f>IFERROR(VLOOKUP(B40,'Holly Hayes XC'!$A:$C,3,FALSE),"")</f>
        <v/>
      </c>
      <c r="G40" s="2" t="str">
        <f>IFERROR(VLOOKUP(B40,'Kibworth 6'!$A:$C,3,FALSE),"")</f>
        <v/>
      </c>
      <c r="H40" s="2" t="str">
        <f>IFERROR(VLOOKUP(B40,'Bosworth XC'!$A:$C,3,FALSE),"")</f>
        <v/>
      </c>
      <c r="I40" s="2" t="str">
        <f>IFERROR(VLOOKUP(B40,'Grace Dieu XC'!$A:$C,3,FALSE),"")</f>
        <v/>
      </c>
      <c r="J40" s="2" t="str">
        <f>IFERROR(VLOOKUP(B40,'Ivanhoe 20'!$A:$C,3,FALSE),"")</f>
        <v/>
      </c>
      <c r="K40" s="2" t="str">
        <f>IFERROR(VLOOKUP($B40,'Run In The Forest 5'!$A:$C,3,FALSE),"")</f>
        <v/>
      </c>
      <c r="L40" s="2" t="str">
        <f>IFERROR(VLOOKUP($B40,'Uttoxeter HM'!$A:$C,3,FALSE),"")</f>
        <v/>
      </c>
      <c r="M40" s="2" t="str">
        <f>IFERROR(VLOOKUP($B40,'Bosworth HM'!$A:$C,3,FALSE),"")</f>
        <v/>
      </c>
      <c r="N40" s="2" t="str">
        <f>IFERROR(VLOOKUP($B40,'Watermead 10k'!$A:$C,3,FALSE),"")</f>
        <v/>
      </c>
      <c r="O40" s="2" t="str">
        <f>IFERROR(VLOOKUP($B40,'West End 8'!$A:$C,3,FALSE),"")</f>
        <v/>
      </c>
      <c r="P40" s="2" t="str">
        <f>IFERROR(VLOOKUP($B40,'Swithland 6'!$A:$C,3,FALSE),"")</f>
        <v/>
      </c>
      <c r="Q40" s="2" t="str">
        <f>IFERROR(VLOOKUP($B40,'Washlands Relays'!$A:$C,3,FALSE),"")</f>
        <v/>
      </c>
      <c r="R40" s="2" t="str">
        <f>IFERROR(VLOOKUP($B40,'Gate Gallop 10k'!$A:$C,3,FALSE),"")</f>
        <v/>
      </c>
      <c r="S40" s="2" t="str">
        <f>IFERROR(VLOOKUP($B40,'Steve Morris 5'!$A:$C,3,FALSE),"")</f>
        <v/>
      </c>
      <c r="T40" s="2" t="str">
        <f>IFERROR(VLOOKUP($B40,'Worthington 6'!$A:$C,3,FALSE),"")</f>
        <v/>
      </c>
      <c r="U40" s="2" t="str">
        <f>IFERROR(VLOOKUP($B40,'Joy Cann 5'!$A:$C,3,FALSE),"")</f>
        <v/>
      </c>
      <c r="V40" s="2" t="str">
        <f>IFERROR(VLOOKUP($B40,'Burton 10k'!$A:$C,3,FALSE),"")</f>
        <v/>
      </c>
      <c r="W40" s="2" t="str">
        <f>IFERROR(VLOOKUP($B40,'Hermitage 5'!$A:$C,3,FALSE),"")</f>
        <v/>
      </c>
      <c r="X40" s="2" t="str">
        <f>IFERROR(VLOOKUP($B40,'Lichfield 10k'!$A:$C,3,FALSE),"")</f>
        <v/>
      </c>
      <c r="Y40" s="2" t="str">
        <f>IFERROR(VLOOKUP($B40,'Tamworth 5'!$A:$C,3,FALSE),"")</f>
        <v/>
      </c>
      <c r="Z40" s="2" t="str">
        <f>IFERROR(VLOOKUP($B40,'Markfield 10k'!$A:$C,3,FALSE),"")</f>
        <v/>
      </c>
      <c r="AA40" s="2" t="str">
        <f>IFERROR(VLOOKUP($B40,'Rotherby 8'!$A:$C,3,FALSE),"")</f>
        <v/>
      </c>
      <c r="AB40" s="2" t="str">
        <f>IFERROR(VLOOKUP($B40,'Adrian Smith'!$A:$C,3,FALSE),"")</f>
        <v/>
      </c>
      <c r="AC40" s="2" t="str">
        <f>IFERROR(VLOOKUP($B40,'parkrun 5k'!$A:$C,3,FALSE),"")</f>
        <v/>
      </c>
      <c r="AD40" s="23" t="str">
        <f>IFERROR(VLOOKUP($B40,'Shepshed 7'!$A:$C,3,FALSE),"")</f>
        <v/>
      </c>
      <c r="AE40" s="2" t="str">
        <f>IFERROR(VLOOKUP($B40,'Derby 10'!$A:$C,3,FALSE),"")</f>
        <v/>
      </c>
      <c r="AF40" s="2" t="str">
        <f>IFERROR(VLOOKUP($B40,'Bagworth XC'!$A:$C,3,FALSE),"")</f>
        <v/>
      </c>
    </row>
    <row r="41" spans="1:32" x14ac:dyDescent="0.3">
      <c r="A41" s="34">
        <f>IFERROR(Table222[[#This Row],[Position]],"")</f>
        <v>0</v>
      </c>
      <c r="B41" s="11" t="s">
        <v>151</v>
      </c>
      <c r="C41" s="58">
        <f>IF(Table222[[#This Row],[Total races]]=0,0,(RANK(E41,$E$3:$E$73)+COUNTIF(E41:$E$57,E41)-1))</f>
        <v>0</v>
      </c>
      <c r="D41" s="2">
        <f t="shared" si="1"/>
        <v>0</v>
      </c>
      <c r="E41" s="2" cm="1">
        <f t="array" aca="1" ref="E41" ca="1">IF(Table222[[#This Row],[Total races]]&lt;11,SUM(Table222[[#This Row],[Holly Hayes XC]:[1st XC 2027]]),SUM(LARGE(F41:AF41,ROW(INDIRECT("1:10")))))+Table222[[#This Row],[Total races]]*3</f>
        <v>0</v>
      </c>
      <c r="F41" s="2" t="str">
        <f>IFERROR(VLOOKUP(B41,'Holly Hayes XC'!$A:$C,3,FALSE),"")</f>
        <v/>
      </c>
      <c r="G41" s="2" t="str">
        <f>IFERROR(VLOOKUP(B41,'Kibworth 6'!$A:$C,3,FALSE),"")</f>
        <v/>
      </c>
      <c r="H41" s="2" t="str">
        <f>IFERROR(VLOOKUP(B41,'Bosworth XC'!$A:$C,3,FALSE),"")</f>
        <v/>
      </c>
      <c r="I41" s="2" t="str">
        <f>IFERROR(VLOOKUP(B41,'Grace Dieu XC'!$A:$C,3,FALSE),"")</f>
        <v/>
      </c>
      <c r="J41" s="2" t="str">
        <f>IFERROR(VLOOKUP(B41,'Ivanhoe 20'!$A:$C,3,FALSE),"")</f>
        <v/>
      </c>
      <c r="K41" s="2" t="str">
        <f>IFERROR(VLOOKUP($B41,'Run In The Forest 5'!$A:$C,3,FALSE),"")</f>
        <v/>
      </c>
      <c r="L41" s="2" t="str">
        <f>IFERROR(VLOOKUP($B41,'Uttoxeter HM'!$A:$C,3,FALSE),"")</f>
        <v/>
      </c>
      <c r="M41" s="2" t="str">
        <f>IFERROR(VLOOKUP($B41,'Bosworth HM'!$A:$C,3,FALSE),"")</f>
        <v/>
      </c>
      <c r="N41" s="2" t="str">
        <f>IFERROR(VLOOKUP($B41,'Watermead 10k'!$A:$C,3,FALSE),"")</f>
        <v/>
      </c>
      <c r="O41" s="2" t="str">
        <f>IFERROR(VLOOKUP($B41,'West End 8'!$A:$C,3,FALSE),"")</f>
        <v/>
      </c>
      <c r="P41" s="2" t="str">
        <f>IFERROR(VLOOKUP($B41,'Swithland 6'!$A:$C,3,FALSE),"")</f>
        <v/>
      </c>
      <c r="Q41" s="2" t="str">
        <f>IFERROR(VLOOKUP($B41,'Washlands Relays'!$A:$C,3,FALSE),"")</f>
        <v/>
      </c>
      <c r="R41" s="2" t="str">
        <f>IFERROR(VLOOKUP($B41,'Gate Gallop 10k'!$A:$C,3,FALSE),"")</f>
        <v/>
      </c>
      <c r="S41" s="2" t="str">
        <f>IFERROR(VLOOKUP($B41,'Steve Morris 5'!$A:$C,3,FALSE),"")</f>
        <v/>
      </c>
      <c r="T41" s="2" t="str">
        <f>IFERROR(VLOOKUP($B41,'Worthington 6'!$A:$C,3,FALSE),"")</f>
        <v/>
      </c>
      <c r="U41" s="2" t="str">
        <f>IFERROR(VLOOKUP($B41,'Joy Cann 5'!$A:$C,3,FALSE),"")</f>
        <v/>
      </c>
      <c r="V41" s="2" t="str">
        <f>IFERROR(VLOOKUP($B41,'Burton 10k'!$A:$C,3,FALSE),"")</f>
        <v/>
      </c>
      <c r="W41" s="2" t="str">
        <f>IFERROR(VLOOKUP($B41,'Hermitage 5'!$A:$C,3,FALSE),"")</f>
        <v/>
      </c>
      <c r="X41" s="2" t="str">
        <f>IFERROR(VLOOKUP($B41,'Lichfield 10k'!$A:$C,3,FALSE),"")</f>
        <v/>
      </c>
      <c r="Y41" s="2" t="str">
        <f>IFERROR(VLOOKUP($B41,'Tamworth 5'!$A:$C,3,FALSE),"")</f>
        <v/>
      </c>
      <c r="Z41" s="2" t="str">
        <f>IFERROR(VLOOKUP($B41,'Markfield 10k'!$A:$C,3,FALSE),"")</f>
        <v/>
      </c>
      <c r="AA41" s="2" t="str">
        <f>IFERROR(VLOOKUP($B41,'Rotherby 8'!$A:$C,3,FALSE),"")</f>
        <v/>
      </c>
      <c r="AB41" s="2" t="str">
        <f>IFERROR(VLOOKUP($B41,'Adrian Smith'!$A:$C,3,FALSE),"")</f>
        <v/>
      </c>
      <c r="AC41" s="2" t="str">
        <f>IFERROR(VLOOKUP($B41,'parkrun 5k'!$A:$C,3,FALSE),"")</f>
        <v/>
      </c>
      <c r="AD41" s="23" t="str">
        <f>IFERROR(VLOOKUP($B41,'Shepshed 7'!$A:$C,3,FALSE),"")</f>
        <v/>
      </c>
      <c r="AE41" s="2" t="str">
        <f>IFERROR(VLOOKUP($B41,'Derby 10'!$A:$C,3,FALSE),"")</f>
        <v/>
      </c>
      <c r="AF41" s="2" t="str">
        <f>IFERROR(VLOOKUP($B41,'Bagworth XC'!$A:$C,3,FALSE),"")</f>
        <v/>
      </c>
    </row>
    <row r="42" spans="1:32" x14ac:dyDescent="0.3">
      <c r="A42" s="34">
        <f>IFERROR(Table222[[#This Row],[Position]],"")</f>
        <v>0</v>
      </c>
      <c r="B42" s="11" t="s">
        <v>13</v>
      </c>
      <c r="C42" s="58">
        <f>IF(Table222[[#This Row],[Total races]]=0,0,(RANK(E42,$E$3:$E$73)+COUNTIF(E42:$E$57,E42)-1))</f>
        <v>0</v>
      </c>
      <c r="D42" s="2">
        <f t="shared" si="1"/>
        <v>0</v>
      </c>
      <c r="E42" s="2" cm="1">
        <f t="array" aca="1" ref="E42" ca="1">IF(Table222[[#This Row],[Total races]]&lt;11,SUM(Table222[[#This Row],[Holly Hayes XC]:[1st XC 2027]]),SUM(LARGE(F42:AF42,ROW(INDIRECT("1:10")))))+Table222[[#This Row],[Total races]]*3</f>
        <v>0</v>
      </c>
      <c r="F42" s="2" t="str">
        <f>IFERROR(VLOOKUP(B42,'Holly Hayes XC'!$A:$C,3,FALSE),"")</f>
        <v/>
      </c>
      <c r="G42" s="2" t="str">
        <f>IFERROR(VLOOKUP(B42,'Kibworth 6'!$A:$C,3,FALSE),"")</f>
        <v/>
      </c>
      <c r="H42" s="2" t="str">
        <f>IFERROR(VLOOKUP(B42,'Bosworth XC'!$A:$C,3,FALSE),"")</f>
        <v/>
      </c>
      <c r="I42" s="2" t="str">
        <f>IFERROR(VLOOKUP(B42,'Grace Dieu XC'!$A:$C,3,FALSE),"")</f>
        <v/>
      </c>
      <c r="J42" s="2" t="str">
        <f>IFERROR(VLOOKUP(B42,'Ivanhoe 20'!$A:$C,3,FALSE),"")</f>
        <v/>
      </c>
      <c r="K42" s="2" t="str">
        <f>IFERROR(VLOOKUP($B42,'Run In The Forest 5'!$A:$C,3,FALSE),"")</f>
        <v/>
      </c>
      <c r="L42" s="2" t="str">
        <f>IFERROR(VLOOKUP($B42,'Uttoxeter HM'!$A:$C,3,FALSE),"")</f>
        <v/>
      </c>
      <c r="M42" s="2" t="str">
        <f>IFERROR(VLOOKUP($B42,'Bosworth HM'!$A:$C,3,FALSE),"")</f>
        <v/>
      </c>
      <c r="N42" s="2" t="str">
        <f>IFERROR(VLOOKUP($B42,'Watermead 10k'!$A:$C,3,FALSE),"")</f>
        <v/>
      </c>
      <c r="O42" s="2" t="str">
        <f>IFERROR(VLOOKUP($B42,'West End 8'!$A:$C,3,FALSE),"")</f>
        <v/>
      </c>
      <c r="P42" s="2" t="str">
        <f>IFERROR(VLOOKUP($B42,'Swithland 6'!$A:$C,3,FALSE),"")</f>
        <v/>
      </c>
      <c r="Q42" s="2" t="str">
        <f>IFERROR(VLOOKUP($B42,'Washlands Relays'!$A:$C,3,FALSE),"")</f>
        <v/>
      </c>
      <c r="R42" s="2" t="str">
        <f>IFERROR(VLOOKUP($B42,'Gate Gallop 10k'!$A:$C,3,FALSE),"")</f>
        <v/>
      </c>
      <c r="S42" s="2" t="str">
        <f>IFERROR(VLOOKUP($B42,'Steve Morris 5'!$A:$C,3,FALSE),"")</f>
        <v/>
      </c>
      <c r="T42" s="2" t="str">
        <f>IFERROR(VLOOKUP($B42,'Worthington 6'!$A:$C,3,FALSE),"")</f>
        <v/>
      </c>
      <c r="U42" s="2" t="str">
        <f>IFERROR(VLOOKUP($B42,'Joy Cann 5'!$A:$C,3,FALSE),"")</f>
        <v/>
      </c>
      <c r="V42" s="2" t="str">
        <f>IFERROR(VLOOKUP($B42,'Burton 10k'!$A:$C,3,FALSE),"")</f>
        <v/>
      </c>
      <c r="W42" s="2" t="str">
        <f>IFERROR(VLOOKUP($B42,'Hermitage 5'!$A:$C,3,FALSE),"")</f>
        <v/>
      </c>
      <c r="X42" s="2" t="str">
        <f>IFERROR(VLOOKUP($B42,'Lichfield 10k'!$A:$C,3,FALSE),"")</f>
        <v/>
      </c>
      <c r="Y42" s="2" t="str">
        <f>IFERROR(VLOOKUP($B42,'Tamworth 5'!$A:$C,3,FALSE),"")</f>
        <v/>
      </c>
      <c r="Z42" s="2" t="str">
        <f>IFERROR(VLOOKUP($B42,'Markfield 10k'!$A:$C,3,FALSE),"")</f>
        <v/>
      </c>
      <c r="AA42" s="2" t="str">
        <f>IFERROR(VLOOKUP($B42,'Rotherby 8'!$A:$C,3,FALSE),"")</f>
        <v/>
      </c>
      <c r="AB42" s="2" t="str">
        <f>IFERROR(VLOOKUP($B42,'Adrian Smith'!$A:$C,3,FALSE),"")</f>
        <v/>
      </c>
      <c r="AC42" s="2" t="str">
        <f>IFERROR(VLOOKUP($B42,'parkrun 5k'!$A:$C,3,FALSE),"")</f>
        <v/>
      </c>
      <c r="AD42" s="23" t="str">
        <f>IFERROR(VLOOKUP($B42,'Shepshed 7'!$A:$C,3,FALSE),"")</f>
        <v/>
      </c>
      <c r="AE42" s="2" t="str">
        <f>IFERROR(VLOOKUP($B42,'Derby 10'!$A:$C,3,FALSE),"")</f>
        <v/>
      </c>
      <c r="AF42" s="2" t="str">
        <f>IFERROR(VLOOKUP($B42,'Bagworth XC'!$A:$C,3,FALSE),"")</f>
        <v/>
      </c>
    </row>
    <row r="43" spans="1:32" x14ac:dyDescent="0.3">
      <c r="A43" s="34">
        <f>IFERROR(Table222[[#This Row],[Position]],"")</f>
        <v>0</v>
      </c>
      <c r="B43" s="11" t="s">
        <v>176</v>
      </c>
      <c r="C43" s="58">
        <f>IF(Table222[[#This Row],[Total races]]=0,0,(RANK(E43,$E$3:$E$73)+COUNTIF(E43:$E$68,E43)-1))</f>
        <v>0</v>
      </c>
      <c r="D43" s="2">
        <f t="shared" si="1"/>
        <v>0</v>
      </c>
      <c r="E43" s="2" cm="1">
        <f t="array" aca="1" ref="E43" ca="1">IF(Table222[[#This Row],[Total races]]&lt;11,SUM(Table222[[#This Row],[Holly Hayes XC]:[1st XC 2027]]),SUM(LARGE(F43:AF43,ROW(INDIRECT("1:10")))))+Table222[[#This Row],[Total races]]*3</f>
        <v>0</v>
      </c>
      <c r="F43" s="2" t="str">
        <f>IFERROR(VLOOKUP(B43,'Holly Hayes XC'!$A:$C,3,FALSE),"")</f>
        <v/>
      </c>
      <c r="G43" s="2" t="str">
        <f>IFERROR(VLOOKUP(B43,'Kibworth 6'!$A:$C,3,FALSE),"")</f>
        <v/>
      </c>
      <c r="H43" s="2" t="str">
        <f>IFERROR(VLOOKUP(B43,'Bosworth XC'!$A:$C,3,FALSE),"")</f>
        <v/>
      </c>
      <c r="I43" s="2" t="str">
        <f>IFERROR(VLOOKUP(B43,'Grace Dieu XC'!$A:$C,3,FALSE),"")</f>
        <v/>
      </c>
      <c r="J43" s="2" t="str">
        <f>IFERROR(VLOOKUP(B43,'Ivanhoe 20'!$A:$C,3,FALSE),"")</f>
        <v/>
      </c>
      <c r="K43" s="2" t="str">
        <f>IFERROR(VLOOKUP($B43,'Run In The Forest 5'!$A:$C,3,FALSE),"")</f>
        <v/>
      </c>
      <c r="L43" s="2" t="str">
        <f>IFERROR(VLOOKUP($B43,'Uttoxeter HM'!$A:$C,3,FALSE),"")</f>
        <v/>
      </c>
      <c r="M43" s="2" t="str">
        <f>IFERROR(VLOOKUP($B43,'Bosworth HM'!$A:$C,3,FALSE),"")</f>
        <v/>
      </c>
      <c r="N43" s="2" t="str">
        <f>IFERROR(VLOOKUP($B43,'Watermead 10k'!$A:$C,3,FALSE),"")</f>
        <v/>
      </c>
      <c r="O43" s="2" t="str">
        <f>IFERROR(VLOOKUP($B43,'West End 8'!$A:$C,3,FALSE),"")</f>
        <v/>
      </c>
      <c r="P43" s="2" t="str">
        <f>IFERROR(VLOOKUP($B43,'Swithland 6'!$A:$C,3,FALSE),"")</f>
        <v/>
      </c>
      <c r="Q43" s="2" t="str">
        <f>IFERROR(VLOOKUP($B43,'Washlands Relays'!$A:$C,3,FALSE),"")</f>
        <v/>
      </c>
      <c r="R43" s="2" t="str">
        <f>IFERROR(VLOOKUP($B43,'Gate Gallop 10k'!$A:$C,3,FALSE),"")</f>
        <v/>
      </c>
      <c r="S43" s="2" t="str">
        <f>IFERROR(VLOOKUP($B43,'Steve Morris 5'!$A:$C,3,FALSE),"")</f>
        <v/>
      </c>
      <c r="T43" s="2" t="str">
        <f>IFERROR(VLOOKUP($B43,'Worthington 6'!$A:$C,3,FALSE),"")</f>
        <v/>
      </c>
      <c r="U43" s="2" t="str">
        <f>IFERROR(VLOOKUP($B43,'Joy Cann 5'!$A:$C,3,FALSE),"")</f>
        <v/>
      </c>
      <c r="V43" s="2" t="str">
        <f>IFERROR(VLOOKUP($B43,'Burton 10k'!$A:$C,3,FALSE),"")</f>
        <v/>
      </c>
      <c r="W43" s="2" t="str">
        <f>IFERROR(VLOOKUP($B43,'Hermitage 5'!$A:$C,3,FALSE),"")</f>
        <v/>
      </c>
      <c r="X43" s="2" t="str">
        <f>IFERROR(VLOOKUP($B43,'Lichfield 10k'!$A:$C,3,FALSE),"")</f>
        <v/>
      </c>
      <c r="Y43" s="2" t="str">
        <f>IFERROR(VLOOKUP($B43,'Tamworth 5'!$A:$C,3,FALSE),"")</f>
        <v/>
      </c>
      <c r="Z43" s="2" t="str">
        <f>IFERROR(VLOOKUP($B43,'Markfield 10k'!$A:$C,3,FALSE),"")</f>
        <v/>
      </c>
      <c r="AA43" s="2" t="str">
        <f>IFERROR(VLOOKUP($B43,'Rotherby 8'!$A:$C,3,FALSE),"")</f>
        <v/>
      </c>
      <c r="AB43" s="2" t="str">
        <f>IFERROR(VLOOKUP($B43,'Adrian Smith'!$A:$C,3,FALSE),"")</f>
        <v/>
      </c>
      <c r="AC43" s="2" t="str">
        <f>IFERROR(VLOOKUP($B43,'parkrun 5k'!$A:$C,3,FALSE),"")</f>
        <v/>
      </c>
      <c r="AD43" s="23" t="str">
        <f>IFERROR(VLOOKUP($B43,'Shepshed 7'!$A:$C,3,FALSE),"")</f>
        <v/>
      </c>
      <c r="AE43" s="2" t="str">
        <f>IFERROR(VLOOKUP($B43,'Derby 10'!$A:$C,3,FALSE),"")</f>
        <v/>
      </c>
      <c r="AF43" s="2" t="str">
        <f>IFERROR(VLOOKUP($B43,'Bagworth XC'!$A:$C,3,FALSE),"")</f>
        <v/>
      </c>
    </row>
    <row r="44" spans="1:32" x14ac:dyDescent="0.3">
      <c r="A44" s="34">
        <f>IFERROR(Table222[[#This Row],[Position]],"")</f>
        <v>0</v>
      </c>
      <c r="B44" s="11" t="s">
        <v>167</v>
      </c>
      <c r="C44" s="58">
        <f>IF(Table222[[#This Row],[Total races]]=0,0,(RANK(E44,$E$3:$E$73)+COUNTIF(E44:$E$65,E44)-1))</f>
        <v>0</v>
      </c>
      <c r="D44" s="2">
        <f t="shared" si="1"/>
        <v>0</v>
      </c>
      <c r="E44" s="2" cm="1">
        <f t="array" aca="1" ref="E44" ca="1">IF(Table222[[#This Row],[Total races]]&lt;11,SUM(Table222[[#This Row],[Holly Hayes XC]:[1st XC 2027]]),SUM(LARGE(F44:AF44,ROW(INDIRECT("1:10")))))+Table222[[#This Row],[Total races]]*3</f>
        <v>0</v>
      </c>
      <c r="F44" s="2" t="str">
        <f>IFERROR(VLOOKUP(B44,'Holly Hayes XC'!$A:$C,3,FALSE),"")</f>
        <v/>
      </c>
      <c r="G44" s="2" t="str">
        <f>IFERROR(VLOOKUP(B44,'Kibworth 6'!$A:$C,3,FALSE),"")</f>
        <v/>
      </c>
      <c r="H44" s="2" t="str">
        <f>IFERROR(VLOOKUP(B44,'Bosworth XC'!$A:$C,3,FALSE),"")</f>
        <v/>
      </c>
      <c r="I44" s="2" t="str">
        <f>IFERROR(VLOOKUP(B44,'Grace Dieu XC'!$A:$C,3,FALSE),"")</f>
        <v/>
      </c>
      <c r="J44" s="2" t="str">
        <f>IFERROR(VLOOKUP(B44,'Ivanhoe 20'!$A:$C,3,FALSE),"")</f>
        <v/>
      </c>
      <c r="K44" s="2" t="str">
        <f>IFERROR(VLOOKUP($B44,'Run In The Forest 5'!$A:$C,3,FALSE),"")</f>
        <v/>
      </c>
      <c r="L44" s="2" t="str">
        <f>IFERROR(VLOOKUP($B44,'Uttoxeter HM'!$A:$C,3,FALSE),"")</f>
        <v/>
      </c>
      <c r="M44" s="2" t="str">
        <f>IFERROR(VLOOKUP($B44,'Bosworth HM'!$A:$C,3,FALSE),"")</f>
        <v/>
      </c>
      <c r="N44" s="2" t="str">
        <f>IFERROR(VLOOKUP($B44,'Watermead 10k'!$A:$C,3,FALSE),"")</f>
        <v/>
      </c>
      <c r="O44" s="2" t="str">
        <f>IFERROR(VLOOKUP($B44,'West End 8'!$A:$C,3,FALSE),"")</f>
        <v/>
      </c>
      <c r="P44" s="2" t="str">
        <f>IFERROR(VLOOKUP($B44,'Swithland 6'!$A:$C,3,FALSE),"")</f>
        <v/>
      </c>
      <c r="Q44" s="2" t="str">
        <f>IFERROR(VLOOKUP($B44,'Washlands Relays'!$A:$C,3,FALSE),"")</f>
        <v/>
      </c>
      <c r="R44" s="2" t="str">
        <f>IFERROR(VLOOKUP($B44,'Gate Gallop 10k'!$A:$C,3,FALSE),"")</f>
        <v/>
      </c>
      <c r="S44" s="2" t="str">
        <f>IFERROR(VLOOKUP($B44,'Steve Morris 5'!$A:$C,3,FALSE),"")</f>
        <v/>
      </c>
      <c r="T44" s="2" t="str">
        <f>IFERROR(VLOOKUP($B44,'Worthington 6'!$A:$C,3,FALSE),"")</f>
        <v/>
      </c>
      <c r="U44" s="2" t="str">
        <f>IFERROR(VLOOKUP($B44,'Joy Cann 5'!$A:$C,3,FALSE),"")</f>
        <v/>
      </c>
      <c r="V44" s="2" t="str">
        <f>IFERROR(VLOOKUP($B44,'Burton 10k'!$A:$C,3,FALSE),"")</f>
        <v/>
      </c>
      <c r="W44" s="2" t="str">
        <f>IFERROR(VLOOKUP($B44,'Hermitage 5'!$A:$C,3,FALSE),"")</f>
        <v/>
      </c>
      <c r="X44" s="2" t="str">
        <f>IFERROR(VLOOKUP($B44,'Lichfield 10k'!$A:$C,3,FALSE),"")</f>
        <v/>
      </c>
      <c r="Y44" s="2" t="str">
        <f>IFERROR(VLOOKUP($B44,'Tamworth 5'!$A:$C,3,FALSE),"")</f>
        <v/>
      </c>
      <c r="Z44" s="2" t="str">
        <f>IFERROR(VLOOKUP($B44,'Markfield 10k'!$A:$C,3,FALSE),"")</f>
        <v/>
      </c>
      <c r="AA44" s="2" t="str">
        <f>IFERROR(VLOOKUP($B44,'Rotherby 8'!$A:$C,3,FALSE),"")</f>
        <v/>
      </c>
      <c r="AB44" s="2" t="str">
        <f>IFERROR(VLOOKUP($B44,'Adrian Smith'!$A:$C,3,FALSE),"")</f>
        <v/>
      </c>
      <c r="AC44" s="2" t="str">
        <f>IFERROR(VLOOKUP($B44,'parkrun 5k'!$A:$C,3,FALSE),"")</f>
        <v/>
      </c>
      <c r="AD44" s="23" t="str">
        <f>IFERROR(VLOOKUP($B44,'Shepshed 7'!$A:$C,3,FALSE),"")</f>
        <v/>
      </c>
      <c r="AE44" s="2" t="str">
        <f>IFERROR(VLOOKUP($B44,'Derby 10'!$A:$C,3,FALSE),"")</f>
        <v/>
      </c>
      <c r="AF44" s="2" t="str">
        <f>IFERROR(VLOOKUP($B44,'Bagworth XC'!$A:$C,3,FALSE),"")</f>
        <v/>
      </c>
    </row>
    <row r="45" spans="1:32" x14ac:dyDescent="0.3">
      <c r="A45" s="34">
        <f>IFERROR(Table222[[#This Row],[Position]],"")</f>
        <v>0</v>
      </c>
      <c r="B45" s="11" t="s">
        <v>88</v>
      </c>
      <c r="C45" s="58">
        <f>IF(Table222[[#This Row],[Total races]]=0,0,(RANK(E45,$E$3:$E$73)+COUNTIF(E45:$E$57,E45)-1))</f>
        <v>0</v>
      </c>
      <c r="D45" s="2">
        <f t="shared" si="1"/>
        <v>0</v>
      </c>
      <c r="E45" s="2" cm="1">
        <f t="array" aca="1" ref="E45" ca="1">IF(Table222[[#This Row],[Total races]]&lt;11,SUM(Table222[[#This Row],[Holly Hayes XC]:[1st XC 2027]]),SUM(LARGE(F45:AF45,ROW(INDIRECT("1:10")))))+Table222[[#This Row],[Total races]]*3</f>
        <v>0</v>
      </c>
      <c r="F45" s="2" t="str">
        <f>IFERROR(VLOOKUP(B45,'Holly Hayes XC'!$A:$C,3,FALSE),"")</f>
        <v/>
      </c>
      <c r="G45" s="2" t="str">
        <f>IFERROR(VLOOKUP(B45,'Kibworth 6'!$A:$C,3,FALSE),"")</f>
        <v/>
      </c>
      <c r="H45" s="2" t="str">
        <f>IFERROR(VLOOKUP(B45,'Bosworth XC'!$A:$C,3,FALSE),"")</f>
        <v/>
      </c>
      <c r="I45" s="2" t="str">
        <f>IFERROR(VLOOKUP(B45,'Grace Dieu XC'!$A:$C,3,FALSE),"")</f>
        <v/>
      </c>
      <c r="J45" s="2" t="str">
        <f>IFERROR(VLOOKUP(B45,'Ivanhoe 20'!$A:$C,3,FALSE),"")</f>
        <v/>
      </c>
      <c r="K45" s="2" t="str">
        <f>IFERROR(VLOOKUP($B45,'Run In The Forest 5'!$A:$C,3,FALSE),"")</f>
        <v/>
      </c>
      <c r="L45" s="2" t="str">
        <f>IFERROR(VLOOKUP($B45,'Uttoxeter HM'!$A:$C,3,FALSE),"")</f>
        <v/>
      </c>
      <c r="M45" s="2" t="str">
        <f>IFERROR(VLOOKUP($B45,'Bosworth HM'!$A:$C,3,FALSE),"")</f>
        <v/>
      </c>
      <c r="N45" s="2" t="str">
        <f>IFERROR(VLOOKUP($B45,'Watermead 10k'!$A:$C,3,FALSE),"")</f>
        <v/>
      </c>
      <c r="O45" s="2" t="str">
        <f>IFERROR(VLOOKUP($B45,'West End 8'!$A:$C,3,FALSE),"")</f>
        <v/>
      </c>
      <c r="P45" s="2" t="str">
        <f>IFERROR(VLOOKUP($B45,'Swithland 6'!$A:$C,3,FALSE),"")</f>
        <v/>
      </c>
      <c r="Q45" s="2" t="str">
        <f>IFERROR(VLOOKUP($B45,'Washlands Relays'!$A:$C,3,FALSE),"")</f>
        <v/>
      </c>
      <c r="R45" s="2" t="str">
        <f>IFERROR(VLOOKUP($B45,'Gate Gallop 10k'!$A:$C,3,FALSE),"")</f>
        <v/>
      </c>
      <c r="S45" s="2" t="str">
        <f>IFERROR(VLOOKUP($B45,'Steve Morris 5'!$A:$C,3,FALSE),"")</f>
        <v/>
      </c>
      <c r="T45" s="2" t="str">
        <f>IFERROR(VLOOKUP($B45,'Worthington 6'!$A:$C,3,FALSE),"")</f>
        <v/>
      </c>
      <c r="U45" s="2" t="str">
        <f>IFERROR(VLOOKUP($B45,'Joy Cann 5'!$A:$C,3,FALSE),"")</f>
        <v/>
      </c>
      <c r="V45" s="2" t="str">
        <f>IFERROR(VLOOKUP($B45,'Burton 10k'!$A:$C,3,FALSE),"")</f>
        <v/>
      </c>
      <c r="W45" s="2" t="str">
        <f>IFERROR(VLOOKUP($B45,'Hermitage 5'!$A:$C,3,FALSE),"")</f>
        <v/>
      </c>
      <c r="X45" s="2" t="str">
        <f>IFERROR(VLOOKUP($B45,'Lichfield 10k'!$A:$C,3,FALSE),"")</f>
        <v/>
      </c>
      <c r="Y45" s="2" t="str">
        <f>IFERROR(VLOOKUP($B45,'Tamworth 5'!$A:$C,3,FALSE),"")</f>
        <v/>
      </c>
      <c r="Z45" s="2" t="str">
        <f>IFERROR(VLOOKUP($B45,'Markfield 10k'!$A:$C,3,FALSE),"")</f>
        <v/>
      </c>
      <c r="AA45" s="2" t="str">
        <f>IFERROR(VLOOKUP($B45,'Rotherby 8'!$A:$C,3,FALSE),"")</f>
        <v/>
      </c>
      <c r="AB45" s="2" t="str">
        <f>IFERROR(VLOOKUP($B45,'Adrian Smith'!$A:$C,3,FALSE),"")</f>
        <v/>
      </c>
      <c r="AC45" s="2" t="str">
        <f>IFERROR(VLOOKUP($B45,'parkrun 5k'!$A:$C,3,FALSE),"")</f>
        <v/>
      </c>
      <c r="AD45" s="23" t="str">
        <f>IFERROR(VLOOKUP($B45,'Shepshed 7'!$A:$C,3,FALSE),"")</f>
        <v/>
      </c>
      <c r="AE45" s="2" t="str">
        <f>IFERROR(VLOOKUP($B45,'Derby 10'!$A:$C,3,FALSE),"")</f>
        <v/>
      </c>
      <c r="AF45" s="2" t="str">
        <f>IFERROR(VLOOKUP($B45,'Bagworth XC'!$A:$C,3,FALSE),"")</f>
        <v/>
      </c>
    </row>
    <row r="46" spans="1:32" x14ac:dyDescent="0.3">
      <c r="A46" s="34">
        <f>IFERROR(Table222[[#This Row],[Position]],"")</f>
        <v>0</v>
      </c>
      <c r="B46" s="11" t="s">
        <v>82</v>
      </c>
      <c r="C46" s="58">
        <f>IF(Table222[[#This Row],[Total races]]=0,0,(RANK(E46,$E$3:$E$73)+COUNTIF(E46:$E$57,E46)-1))</f>
        <v>0</v>
      </c>
      <c r="D46" s="2">
        <f t="shared" si="1"/>
        <v>0</v>
      </c>
      <c r="E46" s="2" cm="1">
        <f t="array" aca="1" ref="E46" ca="1">IF(Table222[[#This Row],[Total races]]&lt;11,SUM(Table222[[#This Row],[Holly Hayes XC]:[1st XC 2027]]),SUM(LARGE(F46:AF46,ROW(INDIRECT("1:10")))))+Table222[[#This Row],[Total races]]*3</f>
        <v>0</v>
      </c>
      <c r="F46" s="2" t="str">
        <f>IFERROR(VLOOKUP(B46,'Holly Hayes XC'!$A:$C,3,FALSE),"")</f>
        <v/>
      </c>
      <c r="G46" s="2" t="str">
        <f>IFERROR(VLOOKUP(B46,'Kibworth 6'!$A:$C,3,FALSE),"")</f>
        <v/>
      </c>
      <c r="H46" s="2" t="str">
        <f>IFERROR(VLOOKUP(B46,'Bosworth XC'!$A:$C,3,FALSE),"")</f>
        <v/>
      </c>
      <c r="I46" s="2" t="str">
        <f>IFERROR(VLOOKUP(B46,'Grace Dieu XC'!$A:$C,3,FALSE),"")</f>
        <v/>
      </c>
      <c r="J46" s="2" t="str">
        <f>IFERROR(VLOOKUP(B46,'Ivanhoe 20'!$A:$C,3,FALSE),"")</f>
        <v/>
      </c>
      <c r="K46" s="2" t="str">
        <f>IFERROR(VLOOKUP($B46,'Run In The Forest 5'!$A:$C,3,FALSE),"")</f>
        <v/>
      </c>
      <c r="L46" s="2" t="str">
        <f>IFERROR(VLOOKUP($B46,'Uttoxeter HM'!$A:$C,3,FALSE),"")</f>
        <v/>
      </c>
      <c r="M46" s="2" t="str">
        <f>IFERROR(VLOOKUP($B46,'Bosworth HM'!$A:$C,3,FALSE),"")</f>
        <v/>
      </c>
      <c r="N46" s="2" t="str">
        <f>IFERROR(VLOOKUP($B46,'Watermead 10k'!$A:$C,3,FALSE),"")</f>
        <v/>
      </c>
      <c r="O46" s="2" t="str">
        <f>IFERROR(VLOOKUP($B46,'West End 8'!$A:$C,3,FALSE),"")</f>
        <v/>
      </c>
      <c r="P46" s="2" t="str">
        <f>IFERROR(VLOOKUP($B46,'Swithland 6'!$A:$C,3,FALSE),"")</f>
        <v/>
      </c>
      <c r="Q46" s="2" t="str">
        <f>IFERROR(VLOOKUP($B46,'Washlands Relays'!$A:$C,3,FALSE),"")</f>
        <v/>
      </c>
      <c r="R46" s="2" t="str">
        <f>IFERROR(VLOOKUP($B46,'Gate Gallop 10k'!$A:$C,3,FALSE),"")</f>
        <v/>
      </c>
      <c r="S46" s="2" t="str">
        <f>IFERROR(VLOOKUP($B46,'Steve Morris 5'!$A:$C,3,FALSE),"")</f>
        <v/>
      </c>
      <c r="T46" s="2" t="str">
        <f>IFERROR(VLOOKUP($B46,'Worthington 6'!$A:$C,3,FALSE),"")</f>
        <v/>
      </c>
      <c r="U46" s="2" t="str">
        <f>IFERROR(VLOOKUP($B46,'Joy Cann 5'!$A:$C,3,FALSE),"")</f>
        <v/>
      </c>
      <c r="V46" s="2" t="str">
        <f>IFERROR(VLOOKUP($B46,'Burton 10k'!$A:$C,3,FALSE),"")</f>
        <v/>
      </c>
      <c r="W46" s="2" t="str">
        <f>IFERROR(VLOOKUP($B46,'Hermitage 5'!$A:$C,3,FALSE),"")</f>
        <v/>
      </c>
      <c r="X46" s="2" t="str">
        <f>IFERROR(VLOOKUP($B46,'Lichfield 10k'!$A:$C,3,FALSE),"")</f>
        <v/>
      </c>
      <c r="Y46" s="2" t="str">
        <f>IFERROR(VLOOKUP($B46,'Tamworth 5'!$A:$C,3,FALSE),"")</f>
        <v/>
      </c>
      <c r="Z46" s="2" t="str">
        <f>IFERROR(VLOOKUP($B46,'Markfield 10k'!$A:$C,3,FALSE),"")</f>
        <v/>
      </c>
      <c r="AA46" s="2" t="str">
        <f>IFERROR(VLOOKUP($B46,'Rotherby 8'!$A:$C,3,FALSE),"")</f>
        <v/>
      </c>
      <c r="AB46" s="2" t="str">
        <f>IFERROR(VLOOKUP($B46,'Adrian Smith'!$A:$C,3,FALSE),"")</f>
        <v/>
      </c>
      <c r="AC46" s="2" t="str">
        <f>IFERROR(VLOOKUP($B46,'parkrun 5k'!$A:$C,3,FALSE),"")</f>
        <v/>
      </c>
      <c r="AD46" s="23" t="str">
        <f>IFERROR(VLOOKUP($B46,'Shepshed 7'!$A:$C,3,FALSE),"")</f>
        <v/>
      </c>
      <c r="AE46" s="2" t="str">
        <f>IFERROR(VLOOKUP($B46,'Derby 10'!$A:$C,3,FALSE),"")</f>
        <v/>
      </c>
      <c r="AF46" s="2" t="str">
        <f>IFERROR(VLOOKUP($B46,'Bagworth XC'!$A:$C,3,FALSE),"")</f>
        <v/>
      </c>
    </row>
    <row r="47" spans="1:32" ht="15" thickBot="1" x14ac:dyDescent="0.35">
      <c r="A47" s="34">
        <f>IFERROR(Table222[[#This Row],[Position]],"")</f>
        <v>0</v>
      </c>
      <c r="B47" s="12" t="s">
        <v>160</v>
      </c>
      <c r="C47" s="58">
        <f>IF(Table222[[#This Row],[Total races]]=0,0,(RANK(E47,$E$3:$E$73)+COUNTIF(E47:$E$64,E47)-1))</f>
        <v>0</v>
      </c>
      <c r="D47" s="2">
        <f t="shared" si="1"/>
        <v>0</v>
      </c>
      <c r="E47" s="2" cm="1">
        <f t="array" aca="1" ref="E47" ca="1">IF(Table222[[#This Row],[Total races]]&lt;11,SUM(Table222[[#This Row],[Holly Hayes XC]:[1st XC 2027]]),SUM(LARGE(F47:AF47,ROW(INDIRECT("1:10")))))+Table222[[#This Row],[Total races]]*3</f>
        <v>0</v>
      </c>
      <c r="F47" s="2" t="str">
        <f>IFERROR(VLOOKUP(B47,'Holly Hayes XC'!$A:$C,3,FALSE),"")</f>
        <v/>
      </c>
      <c r="G47" s="2" t="str">
        <f>IFERROR(VLOOKUP(B47,'Kibworth 6'!$A:$C,3,FALSE),"")</f>
        <v/>
      </c>
      <c r="H47" s="2" t="str">
        <f>IFERROR(VLOOKUP(B47,'Bosworth XC'!$A:$C,3,FALSE),"")</f>
        <v/>
      </c>
      <c r="I47" s="2" t="str">
        <f>IFERROR(VLOOKUP(B47,'Grace Dieu XC'!$A:$C,3,FALSE),"")</f>
        <v/>
      </c>
      <c r="J47" s="2" t="str">
        <f>IFERROR(VLOOKUP(B47,'Ivanhoe 20'!$A:$C,3,FALSE),"")</f>
        <v/>
      </c>
      <c r="K47" s="2" t="str">
        <f>IFERROR(VLOOKUP($B47,'Run In The Forest 5'!$A:$C,3,FALSE),"")</f>
        <v/>
      </c>
      <c r="L47" s="2" t="str">
        <f>IFERROR(VLOOKUP($B47,'Uttoxeter HM'!$A:$C,3,FALSE),"")</f>
        <v/>
      </c>
      <c r="M47" s="2" t="str">
        <f>IFERROR(VLOOKUP($B47,'Bosworth HM'!$A:$C,3,FALSE),"")</f>
        <v/>
      </c>
      <c r="N47" s="2" t="str">
        <f>IFERROR(VLOOKUP($B47,'Watermead 10k'!$A:$C,3,FALSE),"")</f>
        <v/>
      </c>
      <c r="O47" s="2" t="str">
        <f>IFERROR(VLOOKUP($B47,'West End 8'!$A:$C,3,FALSE),"")</f>
        <v/>
      </c>
      <c r="P47" s="2" t="str">
        <f>IFERROR(VLOOKUP($B47,'Swithland 6'!$A:$C,3,FALSE),"")</f>
        <v/>
      </c>
      <c r="Q47" s="2" t="str">
        <f>IFERROR(VLOOKUP($B47,'Washlands Relays'!$A:$C,3,FALSE),"")</f>
        <v/>
      </c>
      <c r="R47" s="2" t="str">
        <f>IFERROR(VLOOKUP($B47,'Gate Gallop 10k'!$A:$C,3,FALSE),"")</f>
        <v/>
      </c>
      <c r="S47" s="2" t="str">
        <f>IFERROR(VLOOKUP($B47,'Steve Morris 5'!$A:$C,3,FALSE),"")</f>
        <v/>
      </c>
      <c r="T47" s="2" t="str">
        <f>IFERROR(VLOOKUP($B47,'Worthington 6'!$A:$C,3,FALSE),"")</f>
        <v/>
      </c>
      <c r="U47" s="2" t="str">
        <f>IFERROR(VLOOKUP($B47,'Joy Cann 5'!$A:$C,3,FALSE),"")</f>
        <v/>
      </c>
      <c r="V47" s="2" t="str">
        <f>IFERROR(VLOOKUP($B47,'Burton 10k'!$A:$C,3,FALSE),"")</f>
        <v/>
      </c>
      <c r="W47" s="2" t="str">
        <f>IFERROR(VLOOKUP($B47,'Hermitage 5'!$A:$C,3,FALSE),"")</f>
        <v/>
      </c>
      <c r="X47" s="2" t="str">
        <f>IFERROR(VLOOKUP($B47,'Lichfield 10k'!$A:$C,3,FALSE),"")</f>
        <v/>
      </c>
      <c r="Y47" s="2" t="str">
        <f>IFERROR(VLOOKUP($B47,'Tamworth 5'!$A:$C,3,FALSE),"")</f>
        <v/>
      </c>
      <c r="Z47" s="2" t="str">
        <f>IFERROR(VLOOKUP($B47,'Markfield 10k'!$A:$C,3,FALSE),"")</f>
        <v/>
      </c>
      <c r="AA47" s="2" t="str">
        <f>IFERROR(VLOOKUP($B47,'Rotherby 8'!$A:$C,3,FALSE),"")</f>
        <v/>
      </c>
      <c r="AB47" s="2" t="str">
        <f>IFERROR(VLOOKUP($B47,'Adrian Smith'!$A:$C,3,FALSE),"")</f>
        <v/>
      </c>
      <c r="AC47" s="2" t="str">
        <f>IFERROR(VLOOKUP($B47,'parkrun 5k'!$A:$C,3,FALSE),"")</f>
        <v/>
      </c>
      <c r="AD47" s="23" t="str">
        <f>IFERROR(VLOOKUP($B47,'Shepshed 7'!$A:$C,3,FALSE),"")</f>
        <v/>
      </c>
      <c r="AE47" s="2" t="str">
        <f>IFERROR(VLOOKUP($B47,'Derby 10'!$A:$C,3,FALSE),"")</f>
        <v/>
      </c>
      <c r="AF47" s="2" t="str">
        <f>IFERROR(VLOOKUP($B47,'Bagworth XC'!$A:$C,3,FALSE),"")</f>
        <v/>
      </c>
    </row>
    <row r="48" spans="1:32" ht="15" thickBot="1" x14ac:dyDescent="0.35">
      <c r="A48" s="34">
        <f>IFERROR(Table222[[#This Row],[Position]],"")</f>
        <v>0</v>
      </c>
      <c r="B48" s="12" t="s">
        <v>183</v>
      </c>
      <c r="C48" s="58">
        <f>IF(Table222[[#This Row],[Total races]]=0,0,(RANK(E48,$E$3:$E$73)+COUNTIF(E48:$E$71,E48)-1))</f>
        <v>0</v>
      </c>
      <c r="D48" s="2">
        <f t="shared" si="1"/>
        <v>0</v>
      </c>
      <c r="E48" s="2" cm="1">
        <f t="array" aca="1" ref="E48" ca="1">IF(Table222[[#This Row],[Total races]]&lt;11,SUM(Table222[[#This Row],[Holly Hayes XC]:[1st XC 2027]]),SUM(LARGE(F48:AF48,ROW(INDIRECT("1:10")))))+Table222[[#This Row],[Total races]]*3</f>
        <v>0</v>
      </c>
      <c r="F48" s="2" t="str">
        <f>IFERROR(VLOOKUP(B48,'Holly Hayes XC'!$A:$C,3,FALSE),"")</f>
        <v/>
      </c>
      <c r="G48" s="2" t="str">
        <f>IFERROR(VLOOKUP(B48,'Kibworth 6'!$A:$C,3,FALSE),"")</f>
        <v/>
      </c>
      <c r="H48" s="2" t="str">
        <f>IFERROR(VLOOKUP(B48,'Bosworth XC'!$A:$C,3,FALSE),"")</f>
        <v/>
      </c>
      <c r="I48" s="2" t="str">
        <f>IFERROR(VLOOKUP(B48,'Grace Dieu XC'!$A:$C,3,FALSE),"")</f>
        <v/>
      </c>
      <c r="J48" s="2" t="str">
        <f>IFERROR(VLOOKUP(B48,'Ivanhoe 20'!$A:$C,3,FALSE),"")</f>
        <v/>
      </c>
      <c r="K48" s="2" t="str">
        <f>IFERROR(VLOOKUP($B48,'Run In The Forest 5'!$A:$C,3,FALSE),"")</f>
        <v/>
      </c>
      <c r="L48" s="2" t="str">
        <f>IFERROR(VLOOKUP($B48,'Uttoxeter HM'!$A:$C,3,FALSE),"")</f>
        <v/>
      </c>
      <c r="M48" s="2" t="str">
        <f>IFERROR(VLOOKUP($B48,'Bosworth HM'!$A:$C,3,FALSE),"")</f>
        <v/>
      </c>
      <c r="N48" s="2" t="str">
        <f>IFERROR(VLOOKUP($B48,'Watermead 10k'!$A:$C,3,FALSE),"")</f>
        <v/>
      </c>
      <c r="O48" s="2" t="str">
        <f>IFERROR(VLOOKUP($B48,'West End 8'!$A:$C,3,FALSE),"")</f>
        <v/>
      </c>
      <c r="P48" s="2" t="str">
        <f>IFERROR(VLOOKUP($B48,'Swithland 6'!$A:$C,3,FALSE),"")</f>
        <v/>
      </c>
      <c r="Q48" s="2" t="str">
        <f>IFERROR(VLOOKUP($B48,'Washlands Relays'!$A:$C,3,FALSE),"")</f>
        <v/>
      </c>
      <c r="R48" s="2" t="str">
        <f>IFERROR(VLOOKUP($B48,'Gate Gallop 10k'!$A:$C,3,FALSE),"")</f>
        <v/>
      </c>
      <c r="S48" s="2" t="str">
        <f>IFERROR(VLOOKUP($B48,'Steve Morris 5'!$A:$C,3,FALSE),"")</f>
        <v/>
      </c>
      <c r="T48" s="2" t="str">
        <f>IFERROR(VLOOKUP($B48,'Worthington 6'!$A:$C,3,FALSE),"")</f>
        <v/>
      </c>
      <c r="U48" s="2" t="str">
        <f>IFERROR(VLOOKUP($B48,'Joy Cann 5'!$A:$C,3,FALSE),"")</f>
        <v/>
      </c>
      <c r="V48" s="2" t="str">
        <f>IFERROR(VLOOKUP($B48,'Burton 10k'!$A:$C,3,FALSE),"")</f>
        <v/>
      </c>
      <c r="W48" s="2" t="str">
        <f>IFERROR(VLOOKUP($B48,'Hermitage 5'!$A:$C,3,FALSE),"")</f>
        <v/>
      </c>
      <c r="X48" s="2" t="str">
        <f>IFERROR(VLOOKUP($B48,'Lichfield 10k'!$A:$C,3,FALSE),"")</f>
        <v/>
      </c>
      <c r="Y48" s="2" t="str">
        <f>IFERROR(VLOOKUP($B48,'Tamworth 5'!$A:$C,3,FALSE),"")</f>
        <v/>
      </c>
      <c r="Z48" s="2" t="str">
        <f>IFERROR(VLOOKUP($B48,'Markfield 10k'!$A:$C,3,FALSE),"")</f>
        <v/>
      </c>
      <c r="AA48" s="2" t="str">
        <f>IFERROR(VLOOKUP($B48,'Rotherby 8'!$A:$C,3,FALSE),"")</f>
        <v/>
      </c>
      <c r="AB48" s="2" t="str">
        <f>IFERROR(VLOOKUP($B48,'Adrian Smith'!$A:$C,3,FALSE),"")</f>
        <v/>
      </c>
      <c r="AC48" s="2" t="str">
        <f>IFERROR(VLOOKUP($B48,'parkrun 5k'!$A:$C,3,FALSE),"")</f>
        <v/>
      </c>
      <c r="AD48" s="23" t="str">
        <f>IFERROR(VLOOKUP($B48,'Shepshed 7'!$A:$C,3,FALSE),"")</f>
        <v/>
      </c>
      <c r="AE48" s="2" t="str">
        <f>IFERROR(VLOOKUP($B48,'Derby 10'!$A:$C,3,FALSE),"")</f>
        <v/>
      </c>
      <c r="AF48" s="2" t="str">
        <f>IFERROR(VLOOKUP($B48,'Bagworth XC'!$A:$C,3,FALSE),"")</f>
        <v/>
      </c>
    </row>
    <row r="49" spans="1:32" ht="15" thickBot="1" x14ac:dyDescent="0.35">
      <c r="A49" s="34">
        <f>IFERROR(Table222[[#This Row],[Position]],"")</f>
        <v>0</v>
      </c>
      <c r="B49" s="12" t="s">
        <v>48</v>
      </c>
      <c r="C49" s="58">
        <f>IF(Table222[[#This Row],[Total races]]=0,0,(RANK(E49,$E$3:$E$73)+COUNTIF(E49:$E$57,E49)-1))</f>
        <v>0</v>
      </c>
      <c r="D49" s="2">
        <f t="shared" si="1"/>
        <v>0</v>
      </c>
      <c r="E49" s="2" cm="1">
        <f t="array" aca="1" ref="E49" ca="1">IF(Table222[[#This Row],[Total races]]&lt;11,SUM(Table222[[#This Row],[Holly Hayes XC]:[1st XC 2027]]),SUM(LARGE(F49:AF49,ROW(INDIRECT("1:10")))))+Table222[[#This Row],[Total races]]*3</f>
        <v>0</v>
      </c>
      <c r="F49" s="2" t="str">
        <f>IFERROR(VLOOKUP(B49,'Holly Hayes XC'!$A:$C,3,FALSE),"")</f>
        <v/>
      </c>
      <c r="G49" s="2" t="str">
        <f>IFERROR(VLOOKUP(B49,'Kibworth 6'!$A:$C,3,FALSE),"")</f>
        <v/>
      </c>
      <c r="H49" s="2" t="str">
        <f>IFERROR(VLOOKUP(B49,'Bosworth XC'!$A:$C,3,FALSE),"")</f>
        <v/>
      </c>
      <c r="I49" s="2" t="str">
        <f>IFERROR(VLOOKUP(B49,'Grace Dieu XC'!$A:$C,3,FALSE),"")</f>
        <v/>
      </c>
      <c r="J49" s="2" t="str">
        <f>IFERROR(VLOOKUP(B49,'Ivanhoe 20'!$A:$C,3,FALSE),"")</f>
        <v/>
      </c>
      <c r="K49" s="2" t="str">
        <f>IFERROR(VLOOKUP($B49,'Run In The Forest 5'!$A:$C,3,FALSE),"")</f>
        <v/>
      </c>
      <c r="L49" s="2" t="str">
        <f>IFERROR(VLOOKUP($B49,'Uttoxeter HM'!$A:$C,3,FALSE),"")</f>
        <v/>
      </c>
      <c r="M49" s="2" t="str">
        <f>IFERROR(VLOOKUP($B49,'Bosworth HM'!$A:$C,3,FALSE),"")</f>
        <v/>
      </c>
      <c r="N49" s="2" t="str">
        <f>IFERROR(VLOOKUP($B49,'Watermead 10k'!$A:$C,3,FALSE),"")</f>
        <v/>
      </c>
      <c r="O49" s="2" t="str">
        <f>IFERROR(VLOOKUP($B49,'West End 8'!$A:$C,3,FALSE),"")</f>
        <v/>
      </c>
      <c r="P49" s="2" t="str">
        <f>IFERROR(VLOOKUP($B49,'Swithland 6'!$A:$C,3,FALSE),"")</f>
        <v/>
      </c>
      <c r="Q49" s="2" t="str">
        <f>IFERROR(VLOOKUP($B49,'Washlands Relays'!$A:$C,3,FALSE),"")</f>
        <v/>
      </c>
      <c r="R49" s="2" t="str">
        <f>IFERROR(VLOOKUP($B49,'Gate Gallop 10k'!$A:$C,3,FALSE),"")</f>
        <v/>
      </c>
      <c r="S49" s="2" t="str">
        <f>IFERROR(VLOOKUP($B49,'Steve Morris 5'!$A:$C,3,FALSE),"")</f>
        <v/>
      </c>
      <c r="T49" s="2" t="str">
        <f>IFERROR(VLOOKUP($B49,'Worthington 6'!$A:$C,3,FALSE),"")</f>
        <v/>
      </c>
      <c r="U49" s="2" t="str">
        <f>IFERROR(VLOOKUP($B49,'Joy Cann 5'!$A:$C,3,FALSE),"")</f>
        <v/>
      </c>
      <c r="V49" s="2" t="str">
        <f>IFERROR(VLOOKUP($B49,'Burton 10k'!$A:$C,3,FALSE),"")</f>
        <v/>
      </c>
      <c r="W49" s="2" t="str">
        <f>IFERROR(VLOOKUP($B49,'Hermitage 5'!$A:$C,3,FALSE),"")</f>
        <v/>
      </c>
      <c r="X49" s="2" t="str">
        <f>IFERROR(VLOOKUP($B49,'Lichfield 10k'!$A:$C,3,FALSE),"")</f>
        <v/>
      </c>
      <c r="Y49" s="2" t="str">
        <f>IFERROR(VLOOKUP($B49,'Tamworth 5'!$A:$C,3,FALSE),"")</f>
        <v/>
      </c>
      <c r="Z49" s="2" t="str">
        <f>IFERROR(VLOOKUP($B49,'Markfield 10k'!$A:$C,3,FALSE),"")</f>
        <v/>
      </c>
      <c r="AA49" s="2" t="str">
        <f>IFERROR(VLOOKUP($B49,'Rotherby 8'!$A:$C,3,FALSE),"")</f>
        <v/>
      </c>
      <c r="AB49" s="2" t="str">
        <f>IFERROR(VLOOKUP($B49,'Adrian Smith'!$A:$C,3,FALSE),"")</f>
        <v/>
      </c>
      <c r="AC49" s="2" t="str">
        <f>IFERROR(VLOOKUP($B49,'parkrun 5k'!$A:$C,3,FALSE),"")</f>
        <v/>
      </c>
      <c r="AD49" s="23" t="str">
        <f>IFERROR(VLOOKUP($B49,'Shepshed 7'!$A:$C,3,FALSE),"")</f>
        <v/>
      </c>
      <c r="AE49" s="2" t="str">
        <f>IFERROR(VLOOKUP($B49,'Derby 10'!$A:$C,3,FALSE),"")</f>
        <v/>
      </c>
      <c r="AF49" s="2" t="str">
        <f>IFERROR(VLOOKUP($B49,'Bagworth XC'!$A:$C,3,FALSE),"")</f>
        <v/>
      </c>
    </row>
    <row r="50" spans="1:32" ht="15" thickBot="1" x14ac:dyDescent="0.35">
      <c r="A50" s="34">
        <f>IFERROR(Table222[[#This Row],[Position]],"")</f>
        <v>0</v>
      </c>
      <c r="B50" s="12" t="s">
        <v>33</v>
      </c>
      <c r="C50" s="58">
        <f>IF(Table222[[#This Row],[Total races]]=0,0,(RANK(E50,$E$3:$E$73)+COUNTIF(E50:$E$57,E50)-1))</f>
        <v>0</v>
      </c>
      <c r="D50" s="2">
        <f t="shared" si="1"/>
        <v>0</v>
      </c>
      <c r="E50" s="2" cm="1">
        <f t="array" aca="1" ref="E50" ca="1">IF(Table222[[#This Row],[Total races]]&lt;11,SUM(Table222[[#This Row],[Holly Hayes XC]:[1st XC 2027]]),SUM(LARGE(F50:AF50,ROW(INDIRECT("1:10")))))+Table222[[#This Row],[Total races]]*3</f>
        <v>0</v>
      </c>
      <c r="F50" s="2" t="str">
        <f>IFERROR(VLOOKUP(B50,'Holly Hayes XC'!$A:$C,3,FALSE),"")</f>
        <v/>
      </c>
      <c r="G50" s="2" t="str">
        <f>IFERROR(VLOOKUP(B50,'Kibworth 6'!$A:$C,3,FALSE),"")</f>
        <v/>
      </c>
      <c r="H50" s="2" t="str">
        <f>IFERROR(VLOOKUP(B50,'Bosworth XC'!$A:$C,3,FALSE),"")</f>
        <v/>
      </c>
      <c r="I50" s="2" t="str">
        <f>IFERROR(VLOOKUP(B50,'Grace Dieu XC'!$A:$C,3,FALSE),"")</f>
        <v/>
      </c>
      <c r="J50" s="2" t="str">
        <f>IFERROR(VLOOKUP(B50,'Ivanhoe 20'!$A:$C,3,FALSE),"")</f>
        <v/>
      </c>
      <c r="K50" s="2" t="str">
        <f>IFERROR(VLOOKUP($B50,'Run In The Forest 5'!$A:$C,3,FALSE),"")</f>
        <v/>
      </c>
      <c r="L50" s="2" t="str">
        <f>IFERROR(VLOOKUP($B50,'Uttoxeter HM'!$A:$C,3,FALSE),"")</f>
        <v/>
      </c>
      <c r="M50" s="2" t="str">
        <f>IFERROR(VLOOKUP($B50,'Bosworth HM'!$A:$C,3,FALSE),"")</f>
        <v/>
      </c>
      <c r="N50" s="2" t="str">
        <f>IFERROR(VLOOKUP($B50,'Watermead 10k'!$A:$C,3,FALSE),"")</f>
        <v/>
      </c>
      <c r="O50" s="2" t="str">
        <f>IFERROR(VLOOKUP($B50,'West End 8'!$A:$C,3,FALSE),"")</f>
        <v/>
      </c>
      <c r="P50" s="2" t="str">
        <f>IFERROR(VLOOKUP($B50,'Swithland 6'!$A:$C,3,FALSE),"")</f>
        <v/>
      </c>
      <c r="Q50" s="2" t="str">
        <f>IFERROR(VLOOKUP($B50,'Washlands Relays'!$A:$C,3,FALSE),"")</f>
        <v/>
      </c>
      <c r="R50" s="2" t="str">
        <f>IFERROR(VLOOKUP($B50,'Gate Gallop 10k'!$A:$C,3,FALSE),"")</f>
        <v/>
      </c>
      <c r="S50" s="2" t="str">
        <f>IFERROR(VLOOKUP($B50,'Steve Morris 5'!$A:$C,3,FALSE),"")</f>
        <v/>
      </c>
      <c r="T50" s="2" t="str">
        <f>IFERROR(VLOOKUP($B50,'Worthington 6'!$A:$C,3,FALSE),"")</f>
        <v/>
      </c>
      <c r="U50" s="2" t="str">
        <f>IFERROR(VLOOKUP($B50,'Joy Cann 5'!$A:$C,3,FALSE),"")</f>
        <v/>
      </c>
      <c r="V50" s="2" t="str">
        <f>IFERROR(VLOOKUP($B50,'Burton 10k'!$A:$C,3,FALSE),"")</f>
        <v/>
      </c>
      <c r="W50" s="2" t="str">
        <f>IFERROR(VLOOKUP($B50,'Hermitage 5'!$A:$C,3,FALSE),"")</f>
        <v/>
      </c>
      <c r="X50" s="2" t="str">
        <f>IFERROR(VLOOKUP($B50,'Lichfield 10k'!$A:$C,3,FALSE),"")</f>
        <v/>
      </c>
      <c r="Y50" s="2" t="str">
        <f>IFERROR(VLOOKUP($B50,'Tamworth 5'!$A:$C,3,FALSE),"")</f>
        <v/>
      </c>
      <c r="Z50" s="2" t="str">
        <f>IFERROR(VLOOKUP($B50,'Markfield 10k'!$A:$C,3,FALSE),"")</f>
        <v/>
      </c>
      <c r="AA50" s="2" t="str">
        <f>IFERROR(VLOOKUP($B50,'Rotherby 8'!$A:$C,3,FALSE),"")</f>
        <v/>
      </c>
      <c r="AB50" s="2" t="str">
        <f>IFERROR(VLOOKUP($B50,'Adrian Smith'!$A:$C,3,FALSE),"")</f>
        <v/>
      </c>
      <c r="AC50" s="2" t="str">
        <f>IFERROR(VLOOKUP($B50,'parkrun 5k'!$A:$C,3,FALSE),"")</f>
        <v/>
      </c>
      <c r="AD50" s="23" t="str">
        <f>IFERROR(VLOOKUP($B50,'Shepshed 7'!$A:$C,3,FALSE),"")</f>
        <v/>
      </c>
      <c r="AE50" s="2" t="str">
        <f>IFERROR(VLOOKUP($B50,'Derby 10'!$A:$C,3,FALSE),"")</f>
        <v/>
      </c>
      <c r="AF50" s="2" t="str">
        <f>IFERROR(VLOOKUP($B50,'Bagworth XC'!$A:$C,3,FALSE),"")</f>
        <v/>
      </c>
    </row>
    <row r="51" spans="1:32" x14ac:dyDescent="0.3">
      <c r="A51" s="34">
        <f>IFERROR(Table222[[#This Row],[Position]],"")</f>
        <v>0</v>
      </c>
      <c r="B51" s="50" t="s">
        <v>44</v>
      </c>
      <c r="C51" s="58">
        <f>IF(Table222[[#This Row],[Total races]]=0,0,(RANK(E51,$E$3:$E$73)+COUNTIF(E51:$E$57,E51)-1))</f>
        <v>0</v>
      </c>
      <c r="D51" s="51">
        <f t="shared" si="1"/>
        <v>0</v>
      </c>
      <c r="E51" s="2" cm="1">
        <f t="array" aca="1" ref="E51" ca="1">IF(Table222[[#This Row],[Total races]]&lt;11,SUM(Table222[[#This Row],[Holly Hayes XC]:[1st XC 2027]]),SUM(LARGE(F51:AF51,ROW(INDIRECT("1:10")))))+Table222[[#This Row],[Total races]]*3</f>
        <v>0</v>
      </c>
      <c r="F51" s="51" t="str">
        <f>IFERROR(VLOOKUP(B51,'Holly Hayes XC'!$A:$C,3,FALSE),"")</f>
        <v/>
      </c>
      <c r="G51" s="51" t="str">
        <f>IFERROR(VLOOKUP(B51,'Kibworth 6'!$A:$C,3,FALSE),"")</f>
        <v/>
      </c>
      <c r="H51" s="51" t="str">
        <f>IFERROR(VLOOKUP(B51,'Bosworth XC'!$A:$C,3,FALSE),"")</f>
        <v/>
      </c>
      <c r="I51" s="51" t="str">
        <f>IFERROR(VLOOKUP(B51,'Grace Dieu XC'!$A:$C,3,FALSE),"")</f>
        <v/>
      </c>
      <c r="J51" s="51" t="str">
        <f>IFERROR(VLOOKUP(B51,'Ivanhoe 20'!$A:$C,3,FALSE),"")</f>
        <v/>
      </c>
      <c r="K51" s="51" t="str">
        <f>IFERROR(VLOOKUP($B51,'Run In The Forest 5'!$A:$C,3,FALSE),"")</f>
        <v/>
      </c>
      <c r="L51" s="51" t="str">
        <f>IFERROR(VLOOKUP($B51,'Uttoxeter HM'!$A:$C,3,FALSE),"")</f>
        <v/>
      </c>
      <c r="M51" s="51" t="str">
        <f>IFERROR(VLOOKUP($B51,'Bosworth HM'!$A:$C,3,FALSE),"")</f>
        <v/>
      </c>
      <c r="N51" s="51" t="str">
        <f>IFERROR(VLOOKUP($B51,'Watermead 10k'!$A:$C,3,FALSE),"")</f>
        <v/>
      </c>
      <c r="O51" s="51" t="str">
        <f>IFERROR(VLOOKUP($B51,'West End 8'!$A:$C,3,FALSE),"")</f>
        <v/>
      </c>
      <c r="P51" s="51" t="str">
        <f>IFERROR(VLOOKUP($B51,'Swithland 6'!$A:$C,3,FALSE),"")</f>
        <v/>
      </c>
      <c r="Q51" s="51" t="str">
        <f>IFERROR(VLOOKUP($B51,'Washlands Relays'!$A:$C,3,FALSE),"")</f>
        <v/>
      </c>
      <c r="R51" s="51" t="str">
        <f>IFERROR(VLOOKUP($B51,'Gate Gallop 10k'!$A:$C,3,FALSE),"")</f>
        <v/>
      </c>
      <c r="S51" s="51" t="str">
        <f>IFERROR(VLOOKUP($B51,'Steve Morris 5'!$A:$C,3,FALSE),"")</f>
        <v/>
      </c>
      <c r="T51" s="51" t="str">
        <f>IFERROR(VLOOKUP($B51,'Worthington 6'!$A:$C,3,FALSE),"")</f>
        <v/>
      </c>
      <c r="U51" s="51" t="str">
        <f>IFERROR(VLOOKUP($B51,'Joy Cann 5'!$A:$C,3,FALSE),"")</f>
        <v/>
      </c>
      <c r="V51" s="51" t="str">
        <f>IFERROR(VLOOKUP($B51,'Burton 10k'!$A:$C,3,FALSE),"")</f>
        <v/>
      </c>
      <c r="W51" s="51" t="str">
        <f>IFERROR(VLOOKUP($B51,'Hermitage 5'!$A:$C,3,FALSE),"")</f>
        <v/>
      </c>
      <c r="X51" s="51" t="str">
        <f>IFERROR(VLOOKUP($B51,'Lichfield 10k'!$A:$C,3,FALSE),"")</f>
        <v/>
      </c>
      <c r="Y51" s="51" t="str">
        <f>IFERROR(VLOOKUP($B51,'Tamworth 5'!$A:$C,3,FALSE),"")</f>
        <v/>
      </c>
      <c r="Z51" s="51" t="str">
        <f>IFERROR(VLOOKUP($B51,'Markfield 10k'!$A:$C,3,FALSE),"")</f>
        <v/>
      </c>
      <c r="AA51" s="51" t="str">
        <f>IFERROR(VLOOKUP($B51,'Rotherby 8'!$A:$C,3,FALSE),"")</f>
        <v/>
      </c>
      <c r="AB51" s="51" t="str">
        <f>IFERROR(VLOOKUP($B51,'Adrian Smith'!$A:$C,3,FALSE),"")</f>
        <v/>
      </c>
      <c r="AC51" s="51" t="str">
        <f>IFERROR(VLOOKUP($B51,'parkrun 5k'!$A:$C,3,FALSE),"")</f>
        <v/>
      </c>
      <c r="AD51" s="52" t="str">
        <f>IFERROR(VLOOKUP($B51,'Shepshed 7'!$A:$C,3,FALSE),"")</f>
        <v/>
      </c>
      <c r="AE51" s="2" t="str">
        <f>IFERROR(VLOOKUP($B51,'Derby 10'!$A:$C,3,FALSE),"")</f>
        <v/>
      </c>
      <c r="AF51" s="2" t="str">
        <f>IFERROR(VLOOKUP($B51,'Bagworth XC'!$A:$C,3,FALSE),"")</f>
        <v/>
      </c>
    </row>
    <row r="52" spans="1:32" x14ac:dyDescent="0.3">
      <c r="A52" s="34">
        <f>IFERROR(Table222[[#This Row],[Position]],"")</f>
        <v>0</v>
      </c>
      <c r="B52" s="50" t="s">
        <v>57</v>
      </c>
      <c r="C52" s="58">
        <f>IF(Table222[[#This Row],[Total races]]=0,0,(RANK(E52,$E$3:$E$73)+COUNTIF(E$45:$E64,E52)-1))</f>
        <v>0</v>
      </c>
      <c r="D52" s="51">
        <f t="shared" si="1"/>
        <v>0</v>
      </c>
      <c r="E52" s="2" cm="1">
        <f t="array" aca="1" ref="E52" ca="1">IF(Table222[[#This Row],[Total races]]&lt;11,SUM(Table222[[#This Row],[Holly Hayes XC]:[1st XC 2027]]),SUM(LARGE(F52:AF52,ROW(INDIRECT("1:10")))))+Table222[[#This Row],[Total races]]*3</f>
        <v>0</v>
      </c>
      <c r="F52" s="51" t="str">
        <f>IFERROR(VLOOKUP(B52,'Holly Hayes XC'!$A:$C,3,FALSE),"")</f>
        <v/>
      </c>
      <c r="G52" s="51" t="str">
        <f>IFERROR(VLOOKUP(B52,'Kibworth 6'!$A:$C,3,FALSE),"")</f>
        <v/>
      </c>
      <c r="H52" s="51" t="str">
        <f>IFERROR(VLOOKUP(B52,'Bosworth XC'!$A:$C,3,FALSE),"")</f>
        <v/>
      </c>
      <c r="I52" s="51" t="str">
        <f>IFERROR(VLOOKUP(B52,'Grace Dieu XC'!$A:$C,3,FALSE),"")</f>
        <v/>
      </c>
      <c r="J52" s="51" t="str">
        <f>IFERROR(VLOOKUP(B52,'Ivanhoe 20'!$A:$C,3,FALSE),"")</f>
        <v/>
      </c>
      <c r="K52" s="51" t="str">
        <f>IFERROR(VLOOKUP($B52,'Run In The Forest 5'!$A:$C,3,FALSE),"")</f>
        <v/>
      </c>
      <c r="L52" s="51" t="str">
        <f>IFERROR(VLOOKUP($B52,'Uttoxeter HM'!$A:$C,3,FALSE),"")</f>
        <v/>
      </c>
      <c r="M52" s="51" t="str">
        <f>IFERROR(VLOOKUP($B52,'Bosworth HM'!$A:$C,3,FALSE),"")</f>
        <v/>
      </c>
      <c r="N52" s="51" t="str">
        <f>IFERROR(VLOOKUP($B52,'Watermead 10k'!$A:$C,3,FALSE),"")</f>
        <v/>
      </c>
      <c r="O52" s="51" t="str">
        <f>IFERROR(VLOOKUP($B52,'West End 8'!$A:$C,3,FALSE),"")</f>
        <v/>
      </c>
      <c r="P52" s="51" t="str">
        <f>IFERROR(VLOOKUP($B52,'Swithland 6'!$A:$C,3,FALSE),"")</f>
        <v/>
      </c>
      <c r="Q52" s="51" t="str">
        <f>IFERROR(VLOOKUP($B52,'Washlands Relays'!$A:$C,3,FALSE),"")</f>
        <v/>
      </c>
      <c r="R52" s="51" t="str">
        <f>IFERROR(VLOOKUP($B52,'Gate Gallop 10k'!$A:$C,3,FALSE),"")</f>
        <v/>
      </c>
      <c r="S52" s="51" t="str">
        <f>IFERROR(VLOOKUP($B52,'Steve Morris 5'!$A:$C,3,FALSE),"")</f>
        <v/>
      </c>
      <c r="T52" s="51" t="str">
        <f>IFERROR(VLOOKUP($B52,'Worthington 6'!$A:$C,3,FALSE),"")</f>
        <v/>
      </c>
      <c r="U52" s="51" t="str">
        <f>IFERROR(VLOOKUP($B52,'Joy Cann 5'!$A:$C,3,FALSE),"")</f>
        <v/>
      </c>
      <c r="V52" s="51" t="str">
        <f>IFERROR(VLOOKUP($B52,'Burton 10k'!$A:$C,3,FALSE),"")</f>
        <v/>
      </c>
      <c r="W52" s="51" t="str">
        <f>IFERROR(VLOOKUP($B52,'Hermitage 5'!$A:$C,3,FALSE),"")</f>
        <v/>
      </c>
      <c r="X52" s="51" t="str">
        <f>IFERROR(VLOOKUP($B52,'Lichfield 10k'!$A:$C,3,FALSE),"")</f>
        <v/>
      </c>
      <c r="Y52" s="51" t="str">
        <f>IFERROR(VLOOKUP($B52,'Tamworth 5'!$A:$C,3,FALSE),"")</f>
        <v/>
      </c>
      <c r="Z52" s="51" t="str">
        <f>IFERROR(VLOOKUP($B52,'Markfield 10k'!$A:$C,3,FALSE),"")</f>
        <v/>
      </c>
      <c r="AA52" s="51" t="str">
        <f>IFERROR(VLOOKUP($B52,'Rotherby 8'!$A:$C,3,FALSE),"")</f>
        <v/>
      </c>
      <c r="AB52" s="51" t="str">
        <f>IFERROR(VLOOKUP($B52,'Adrian Smith'!$A:$C,3,FALSE),"")</f>
        <v/>
      </c>
      <c r="AC52" s="51" t="str">
        <f>IFERROR(VLOOKUP($B52,'parkrun 5k'!$A:$C,3,FALSE),"")</f>
        <v/>
      </c>
      <c r="AD52" s="52" t="str">
        <f>IFERROR(VLOOKUP($B52,'Shepshed 7'!$A:$C,3,FALSE),"")</f>
        <v/>
      </c>
      <c r="AE52" s="2" t="str">
        <f>IFERROR(VLOOKUP($B52,'Derby 10'!$A:$C,3,FALSE),"")</f>
        <v/>
      </c>
      <c r="AF52" s="2" t="str">
        <f>IFERROR(VLOOKUP($B52,'Bagworth XC'!$A:$C,3,FALSE),"")</f>
        <v/>
      </c>
    </row>
    <row r="53" spans="1:32" x14ac:dyDescent="0.3">
      <c r="A53" s="34">
        <f>IFERROR(Table222[[#This Row],[Position]],"")</f>
        <v>0</v>
      </c>
      <c r="B53" s="50" t="s">
        <v>72</v>
      </c>
      <c r="C53" s="58">
        <f>IF(Table222[[#This Row],[Total races]]=0,0,(RANK(E53,$E$3:$E$73)+COUNTIF(E53:$E$57,E53)-1))</f>
        <v>0</v>
      </c>
      <c r="D53" s="51">
        <f t="shared" si="1"/>
        <v>0</v>
      </c>
      <c r="E53" s="2" cm="1">
        <f t="array" aca="1" ref="E53" ca="1">IF(Table222[[#This Row],[Total races]]&lt;11,SUM(Table222[[#This Row],[Holly Hayes XC]:[1st XC 2027]]),SUM(LARGE(F53:AF53,ROW(INDIRECT("1:10")))))+Table222[[#This Row],[Total races]]*3</f>
        <v>0</v>
      </c>
      <c r="F53" s="51" t="str">
        <f>IFERROR(VLOOKUP(B53,'Holly Hayes XC'!$A:$C,3,FALSE),"")</f>
        <v/>
      </c>
      <c r="G53" s="51" t="str">
        <f>IFERROR(VLOOKUP(B53,'Kibworth 6'!$A:$C,3,FALSE),"")</f>
        <v/>
      </c>
      <c r="H53" s="51" t="str">
        <f>IFERROR(VLOOKUP(B53,'Bosworth XC'!$A:$C,3,FALSE),"")</f>
        <v/>
      </c>
      <c r="I53" s="51" t="str">
        <f>IFERROR(VLOOKUP(B53,'Grace Dieu XC'!$A:$C,3,FALSE),"")</f>
        <v/>
      </c>
      <c r="J53" s="51" t="str">
        <f>IFERROR(VLOOKUP(B53,'Ivanhoe 20'!$A:$C,3,FALSE),"")</f>
        <v/>
      </c>
      <c r="K53" s="51" t="str">
        <f>IFERROR(VLOOKUP($B53,'Run In The Forest 5'!$A:$C,3,FALSE),"")</f>
        <v/>
      </c>
      <c r="L53" s="51" t="str">
        <f>IFERROR(VLOOKUP($B53,'Uttoxeter HM'!$A:$C,3,FALSE),"")</f>
        <v/>
      </c>
      <c r="M53" s="51" t="str">
        <f>IFERROR(VLOOKUP($B53,'Bosworth HM'!$A:$C,3,FALSE),"")</f>
        <v/>
      </c>
      <c r="N53" s="51" t="str">
        <f>IFERROR(VLOOKUP($B53,'Watermead 10k'!$A:$C,3,FALSE),"")</f>
        <v/>
      </c>
      <c r="O53" s="51" t="str">
        <f>IFERROR(VLOOKUP($B53,'West End 8'!$A:$C,3,FALSE),"")</f>
        <v/>
      </c>
      <c r="P53" s="51" t="str">
        <f>IFERROR(VLOOKUP($B53,'Swithland 6'!$A:$C,3,FALSE),"")</f>
        <v/>
      </c>
      <c r="Q53" s="51" t="str">
        <f>IFERROR(VLOOKUP($B53,'Washlands Relays'!$A:$C,3,FALSE),"")</f>
        <v/>
      </c>
      <c r="R53" s="51" t="str">
        <f>IFERROR(VLOOKUP($B53,'Gate Gallop 10k'!$A:$C,3,FALSE),"")</f>
        <v/>
      </c>
      <c r="S53" s="51" t="str">
        <f>IFERROR(VLOOKUP($B53,'Steve Morris 5'!$A:$C,3,FALSE),"")</f>
        <v/>
      </c>
      <c r="T53" s="51" t="str">
        <f>IFERROR(VLOOKUP($B53,'Worthington 6'!$A:$C,3,FALSE),"")</f>
        <v/>
      </c>
      <c r="U53" s="51" t="str">
        <f>IFERROR(VLOOKUP($B53,'Joy Cann 5'!$A:$C,3,FALSE),"")</f>
        <v/>
      </c>
      <c r="V53" s="51" t="str">
        <f>IFERROR(VLOOKUP($B53,'Burton 10k'!$A:$C,3,FALSE),"")</f>
        <v/>
      </c>
      <c r="W53" s="51" t="str">
        <f>IFERROR(VLOOKUP($B53,'Hermitage 5'!$A:$C,3,FALSE),"")</f>
        <v/>
      </c>
      <c r="X53" s="51" t="str">
        <f>IFERROR(VLOOKUP($B53,'Lichfield 10k'!$A:$C,3,FALSE),"")</f>
        <v/>
      </c>
      <c r="Y53" s="51" t="str">
        <f>IFERROR(VLOOKUP($B53,'Tamworth 5'!$A:$C,3,FALSE),"")</f>
        <v/>
      </c>
      <c r="Z53" s="51" t="str">
        <f>IFERROR(VLOOKUP($B53,'Markfield 10k'!$A:$C,3,FALSE),"")</f>
        <v/>
      </c>
      <c r="AA53" s="51" t="str">
        <f>IFERROR(VLOOKUP($B53,'Rotherby 8'!$A:$C,3,FALSE),"")</f>
        <v/>
      </c>
      <c r="AB53" s="51" t="str">
        <f>IFERROR(VLOOKUP($B53,'Adrian Smith'!$A:$C,3,FALSE),"")</f>
        <v/>
      </c>
      <c r="AC53" s="51" t="str">
        <f>IFERROR(VLOOKUP($B53,'parkrun 5k'!$A:$C,3,FALSE),"")</f>
        <v/>
      </c>
      <c r="AD53" s="52" t="str">
        <f>IFERROR(VLOOKUP($B53,'Shepshed 7'!$A:$C,3,FALSE),"")</f>
        <v/>
      </c>
      <c r="AE53" s="2" t="str">
        <f>IFERROR(VLOOKUP($B53,'Derby 10'!$A:$C,3,FALSE),"")</f>
        <v/>
      </c>
      <c r="AF53" s="2" t="str">
        <f>IFERROR(VLOOKUP($B53,'Bagworth XC'!$A:$C,3,FALSE),"")</f>
        <v/>
      </c>
    </row>
    <row r="54" spans="1:32" x14ac:dyDescent="0.3">
      <c r="A54" s="34">
        <f>IFERROR(Table222[[#This Row],[Position]],"")</f>
        <v>0</v>
      </c>
      <c r="B54" s="50" t="s">
        <v>29</v>
      </c>
      <c r="C54" s="58">
        <f>IF(Table222[[#This Row],[Total races]]=0,0,(RANK(E54,$E$3:$E$73)+COUNTIF(E54:$E$57,E54)-1))</f>
        <v>0</v>
      </c>
      <c r="D54" s="51">
        <f t="shared" si="1"/>
        <v>0</v>
      </c>
      <c r="E54" s="2" cm="1">
        <f t="array" aca="1" ref="E54" ca="1">IF(Table222[[#This Row],[Total races]]&lt;11,SUM(Table222[[#This Row],[Holly Hayes XC]:[1st XC 2027]]),SUM(LARGE(F54:AF54,ROW(INDIRECT("1:10")))))+Table222[[#This Row],[Total races]]*3</f>
        <v>0</v>
      </c>
      <c r="F54" s="51" t="str">
        <f>IFERROR(VLOOKUP(B54,'Holly Hayes XC'!$A:$C,3,FALSE),"")</f>
        <v/>
      </c>
      <c r="G54" s="51" t="str">
        <f>IFERROR(VLOOKUP(B54,'Kibworth 6'!$A:$C,3,FALSE),"")</f>
        <v/>
      </c>
      <c r="H54" s="51" t="str">
        <f>IFERROR(VLOOKUP(B54,'Bosworth XC'!$A:$C,3,FALSE),"")</f>
        <v/>
      </c>
      <c r="I54" s="51" t="str">
        <f>IFERROR(VLOOKUP(B54,'Grace Dieu XC'!$A:$C,3,FALSE),"")</f>
        <v/>
      </c>
      <c r="J54" s="51" t="str">
        <f>IFERROR(VLOOKUP(B54,'Ivanhoe 20'!$A:$C,3,FALSE),"")</f>
        <v/>
      </c>
      <c r="K54" s="51" t="str">
        <f>IFERROR(VLOOKUP($B54,'Run In The Forest 5'!$A:$C,3,FALSE),"")</f>
        <v/>
      </c>
      <c r="L54" s="51" t="str">
        <f>IFERROR(VLOOKUP($B54,'Uttoxeter HM'!$A:$C,3,FALSE),"")</f>
        <v/>
      </c>
      <c r="M54" s="51" t="str">
        <f>IFERROR(VLOOKUP($B54,'Bosworth HM'!$A:$C,3,FALSE),"")</f>
        <v/>
      </c>
      <c r="N54" s="51" t="str">
        <f>IFERROR(VLOOKUP($B54,'Watermead 10k'!$A:$C,3,FALSE),"")</f>
        <v/>
      </c>
      <c r="O54" s="51" t="str">
        <f>IFERROR(VLOOKUP($B54,'West End 8'!$A:$C,3,FALSE),"")</f>
        <v/>
      </c>
      <c r="P54" s="51" t="str">
        <f>IFERROR(VLOOKUP($B54,'Swithland 6'!$A:$C,3,FALSE),"")</f>
        <v/>
      </c>
      <c r="Q54" s="51" t="str">
        <f>IFERROR(VLOOKUP($B54,'Washlands Relays'!$A:$C,3,FALSE),"")</f>
        <v/>
      </c>
      <c r="R54" s="51" t="str">
        <f>IFERROR(VLOOKUP($B54,'Gate Gallop 10k'!$A:$C,3,FALSE),"")</f>
        <v/>
      </c>
      <c r="S54" s="51" t="str">
        <f>IFERROR(VLOOKUP($B54,'Steve Morris 5'!$A:$C,3,FALSE),"")</f>
        <v/>
      </c>
      <c r="T54" s="51" t="str">
        <f>IFERROR(VLOOKUP($B54,'Worthington 6'!$A:$C,3,FALSE),"")</f>
        <v/>
      </c>
      <c r="U54" s="51" t="str">
        <f>IFERROR(VLOOKUP($B54,'Joy Cann 5'!$A:$C,3,FALSE),"")</f>
        <v/>
      </c>
      <c r="V54" s="51" t="str">
        <f>IFERROR(VLOOKUP($B54,'Burton 10k'!$A:$C,3,FALSE),"")</f>
        <v/>
      </c>
      <c r="W54" s="51" t="str">
        <f>IFERROR(VLOOKUP($B54,'Hermitage 5'!$A:$C,3,FALSE),"")</f>
        <v/>
      </c>
      <c r="X54" s="51" t="str">
        <f>IFERROR(VLOOKUP($B54,'Lichfield 10k'!$A:$C,3,FALSE),"")</f>
        <v/>
      </c>
      <c r="Y54" s="51" t="str">
        <f>IFERROR(VLOOKUP($B54,'Tamworth 5'!$A:$C,3,FALSE),"")</f>
        <v/>
      </c>
      <c r="Z54" s="51" t="str">
        <f>IFERROR(VLOOKUP($B54,'Markfield 10k'!$A:$C,3,FALSE),"")</f>
        <v/>
      </c>
      <c r="AA54" s="51" t="str">
        <f>IFERROR(VLOOKUP($B54,'Rotherby 8'!$A:$C,3,FALSE),"")</f>
        <v/>
      </c>
      <c r="AB54" s="51" t="str">
        <f>IFERROR(VLOOKUP($B54,'Adrian Smith'!$A:$C,3,FALSE),"")</f>
        <v/>
      </c>
      <c r="AC54" s="51" t="str">
        <f>IFERROR(VLOOKUP($B54,'parkrun 5k'!$A:$C,3,FALSE),"")</f>
        <v/>
      </c>
      <c r="AD54" s="52" t="str">
        <f>IFERROR(VLOOKUP($B54,'Shepshed 7'!$A:$C,3,FALSE),"")</f>
        <v/>
      </c>
      <c r="AE54" s="51" t="str">
        <f>IFERROR(VLOOKUP($B54,'Derby 10'!$A:$C,3,FALSE),"")</f>
        <v/>
      </c>
      <c r="AF54" s="51" t="str">
        <f>IFERROR(VLOOKUP($B54,'Bagworth XC'!$A:$C,3,FALSE),"")</f>
        <v/>
      </c>
    </row>
    <row r="55" spans="1:32" x14ac:dyDescent="0.3">
      <c r="A55" s="34">
        <f>IFERROR(Table222[[#This Row],[Position]],"")</f>
        <v>0</v>
      </c>
      <c r="B55" s="50" t="s">
        <v>110</v>
      </c>
      <c r="C55" s="58">
        <f>IF(Table222[[#This Row],[Total races]]=0,0,(RANK(E55,$E$3:$E$73)+COUNTIF(E55:$E$57,E55)-1))</f>
        <v>0</v>
      </c>
      <c r="D55" s="51">
        <f t="shared" si="1"/>
        <v>0</v>
      </c>
      <c r="E55" s="2" cm="1">
        <f t="array" aca="1" ref="E55" ca="1">IF(Table222[[#This Row],[Total races]]&lt;11,SUM(Table222[[#This Row],[Holly Hayes XC]:[1st XC 2027]]),SUM(LARGE(F55:AF55,ROW(INDIRECT("1:10")))))+Table222[[#This Row],[Total races]]*3</f>
        <v>0</v>
      </c>
      <c r="F55" s="51" t="str">
        <f>IFERROR(VLOOKUP(B55,'Holly Hayes XC'!$A:$C,3,FALSE),"")</f>
        <v/>
      </c>
      <c r="G55" s="51" t="str">
        <f>IFERROR(VLOOKUP(B55,'Kibworth 6'!$A:$C,3,FALSE),"")</f>
        <v/>
      </c>
      <c r="H55" s="51" t="str">
        <f>IFERROR(VLOOKUP(B55,'Bosworth XC'!$A:$C,3,FALSE),"")</f>
        <v/>
      </c>
      <c r="I55" s="51" t="str">
        <f>IFERROR(VLOOKUP(B55,'Grace Dieu XC'!$A:$C,3,FALSE),"")</f>
        <v/>
      </c>
      <c r="J55" s="51" t="str">
        <f>IFERROR(VLOOKUP(B55,'Ivanhoe 20'!$A:$C,3,FALSE),"")</f>
        <v/>
      </c>
      <c r="K55" s="51" t="str">
        <f>IFERROR(VLOOKUP($B55,'Run In The Forest 5'!$A:$C,3,FALSE),"")</f>
        <v/>
      </c>
      <c r="L55" s="51" t="str">
        <f>IFERROR(VLOOKUP($B55,'Uttoxeter HM'!$A:$C,3,FALSE),"")</f>
        <v/>
      </c>
      <c r="M55" s="51" t="str">
        <f>IFERROR(VLOOKUP($B55,'Bosworth HM'!$A:$C,3,FALSE),"")</f>
        <v/>
      </c>
      <c r="N55" s="51" t="str">
        <f>IFERROR(VLOOKUP($B55,'Watermead 10k'!$A:$C,3,FALSE),"")</f>
        <v/>
      </c>
      <c r="O55" s="51" t="str">
        <f>IFERROR(VLOOKUP($B55,'West End 8'!$A:$C,3,FALSE),"")</f>
        <v/>
      </c>
      <c r="P55" s="51" t="str">
        <f>IFERROR(VLOOKUP($B55,'Swithland 6'!$A:$C,3,FALSE),"")</f>
        <v/>
      </c>
      <c r="Q55" s="51" t="str">
        <f>IFERROR(VLOOKUP($B55,'Washlands Relays'!$A:$C,3,FALSE),"")</f>
        <v/>
      </c>
      <c r="R55" s="51" t="str">
        <f>IFERROR(VLOOKUP($B55,'Gate Gallop 10k'!$A:$C,3,FALSE),"")</f>
        <v/>
      </c>
      <c r="S55" s="51" t="str">
        <f>IFERROR(VLOOKUP($B55,'Steve Morris 5'!$A:$C,3,FALSE),"")</f>
        <v/>
      </c>
      <c r="T55" s="51" t="str">
        <f>IFERROR(VLOOKUP($B55,'Worthington 6'!$A:$C,3,FALSE),"")</f>
        <v/>
      </c>
      <c r="U55" s="51" t="str">
        <f>IFERROR(VLOOKUP($B55,'Joy Cann 5'!$A:$C,3,FALSE),"")</f>
        <v/>
      </c>
      <c r="V55" s="51" t="str">
        <f>IFERROR(VLOOKUP($B55,'Burton 10k'!$A:$C,3,FALSE),"")</f>
        <v/>
      </c>
      <c r="W55" s="51" t="str">
        <f>IFERROR(VLOOKUP($B55,'Hermitage 5'!$A:$C,3,FALSE),"")</f>
        <v/>
      </c>
      <c r="X55" s="51" t="str">
        <f>IFERROR(VLOOKUP($B55,'Lichfield 10k'!$A:$C,3,FALSE),"")</f>
        <v/>
      </c>
      <c r="Y55" s="51" t="str">
        <f>IFERROR(VLOOKUP($B55,'Tamworth 5'!$A:$C,3,FALSE),"")</f>
        <v/>
      </c>
      <c r="Z55" s="51" t="str">
        <f>IFERROR(VLOOKUP($B55,'Markfield 10k'!$A:$C,3,FALSE),"")</f>
        <v/>
      </c>
      <c r="AA55" s="51" t="str">
        <f>IFERROR(VLOOKUP($B55,'Rotherby 8'!$A:$C,3,FALSE),"")</f>
        <v/>
      </c>
      <c r="AB55" s="51" t="str">
        <f>IFERROR(VLOOKUP($B55,'Adrian Smith'!$A:$C,3,FALSE),"")</f>
        <v/>
      </c>
      <c r="AC55" s="51" t="str">
        <f>IFERROR(VLOOKUP($B55,'parkrun 5k'!$A:$C,3,FALSE),"")</f>
        <v/>
      </c>
      <c r="AD55" s="52" t="str">
        <f>IFERROR(VLOOKUP($B55,'Shepshed 7'!$A:$C,3,FALSE),"")</f>
        <v/>
      </c>
      <c r="AE55" s="51" t="str">
        <f>IFERROR(VLOOKUP($B55,'Derby 10'!$A:$C,3,FALSE),"")</f>
        <v/>
      </c>
      <c r="AF55" s="51" t="str">
        <f>IFERROR(VLOOKUP($B55,'Bagworth XC'!$A:$C,3,FALSE),"")</f>
        <v/>
      </c>
    </row>
    <row r="56" spans="1:32" x14ac:dyDescent="0.3">
      <c r="A56" s="34">
        <f>IFERROR(Table222[[#This Row],[Position]],"")</f>
        <v>0</v>
      </c>
      <c r="B56" s="50" t="s">
        <v>132</v>
      </c>
      <c r="C56" s="58">
        <f>IF(Table222[[#This Row],[Total races]]=0,0,(RANK(E56,$E$3:$E$73)+COUNTIF(E56:$E$57,E56)-1))</f>
        <v>0</v>
      </c>
      <c r="D56" s="51">
        <f t="shared" si="1"/>
        <v>0</v>
      </c>
      <c r="E56" s="2" cm="1">
        <f t="array" aca="1" ref="E56" ca="1">IF(Table222[[#This Row],[Total races]]&lt;11,SUM(Table222[[#This Row],[Holly Hayes XC]:[1st XC 2027]]),SUM(LARGE(F56:AF56,ROW(INDIRECT("1:10")))))+Table222[[#This Row],[Total races]]*3</f>
        <v>0</v>
      </c>
      <c r="F56" s="51" t="str">
        <f>IFERROR(VLOOKUP(B56,'Holly Hayes XC'!$A:$C,3,FALSE),"")</f>
        <v/>
      </c>
      <c r="G56" s="51" t="str">
        <f>IFERROR(VLOOKUP(B56,'Kibworth 6'!$A:$C,3,FALSE),"")</f>
        <v/>
      </c>
      <c r="H56" s="51" t="str">
        <f>IFERROR(VLOOKUP(B56,'Bosworth XC'!$A:$C,3,FALSE),"")</f>
        <v/>
      </c>
      <c r="I56" s="51" t="str">
        <f>IFERROR(VLOOKUP(B56,'Grace Dieu XC'!$A:$C,3,FALSE),"")</f>
        <v/>
      </c>
      <c r="J56" s="51" t="str">
        <f>IFERROR(VLOOKUP(B56,'Ivanhoe 20'!$A:$C,3,FALSE),"")</f>
        <v/>
      </c>
      <c r="K56" s="51" t="str">
        <f>IFERROR(VLOOKUP($B56,'Run In The Forest 5'!$A:$C,3,FALSE),"")</f>
        <v/>
      </c>
      <c r="L56" s="51" t="str">
        <f>IFERROR(VLOOKUP($B56,'Uttoxeter HM'!$A:$C,3,FALSE),"")</f>
        <v/>
      </c>
      <c r="M56" s="51" t="str">
        <f>IFERROR(VLOOKUP($B56,'Bosworth HM'!$A:$C,3,FALSE),"")</f>
        <v/>
      </c>
      <c r="N56" s="51" t="str">
        <f>IFERROR(VLOOKUP($B56,'Watermead 10k'!$A:$C,3,FALSE),"")</f>
        <v/>
      </c>
      <c r="O56" s="51" t="str">
        <f>IFERROR(VLOOKUP($B56,'West End 8'!$A:$C,3,FALSE),"")</f>
        <v/>
      </c>
      <c r="P56" s="51" t="str">
        <f>IFERROR(VLOOKUP($B56,'Swithland 6'!$A:$C,3,FALSE),"")</f>
        <v/>
      </c>
      <c r="Q56" s="51" t="str">
        <f>IFERROR(VLOOKUP($B56,'Washlands Relays'!$A:$C,3,FALSE),"")</f>
        <v/>
      </c>
      <c r="R56" s="51" t="str">
        <f>IFERROR(VLOOKUP($B56,'Gate Gallop 10k'!$A:$C,3,FALSE),"")</f>
        <v/>
      </c>
      <c r="S56" s="51" t="str">
        <f>IFERROR(VLOOKUP($B56,'Steve Morris 5'!$A:$C,3,FALSE),"")</f>
        <v/>
      </c>
      <c r="T56" s="51" t="str">
        <f>IFERROR(VLOOKUP($B56,'Worthington 6'!$A:$C,3,FALSE),"")</f>
        <v/>
      </c>
      <c r="U56" s="51" t="str">
        <f>IFERROR(VLOOKUP($B56,'Joy Cann 5'!$A:$C,3,FALSE),"")</f>
        <v/>
      </c>
      <c r="V56" s="51" t="str">
        <f>IFERROR(VLOOKUP($B56,'Burton 10k'!$A:$C,3,FALSE),"")</f>
        <v/>
      </c>
      <c r="W56" s="51" t="str">
        <f>IFERROR(VLOOKUP($B56,'Hermitage 5'!$A:$C,3,FALSE),"")</f>
        <v/>
      </c>
      <c r="X56" s="51" t="str">
        <f>IFERROR(VLOOKUP($B56,'Lichfield 10k'!$A:$C,3,FALSE),"")</f>
        <v/>
      </c>
      <c r="Y56" s="51" t="str">
        <f>IFERROR(VLOOKUP($B56,'Tamworth 5'!$A:$C,3,FALSE),"")</f>
        <v/>
      </c>
      <c r="Z56" s="51" t="str">
        <f>IFERROR(VLOOKUP($B56,'Markfield 10k'!$A:$C,3,FALSE),"")</f>
        <v/>
      </c>
      <c r="AA56" s="51" t="str">
        <f>IFERROR(VLOOKUP($B56,'Rotherby 8'!$A:$C,3,FALSE),"")</f>
        <v/>
      </c>
      <c r="AB56" s="51" t="str">
        <f>IFERROR(VLOOKUP($B56,'Adrian Smith'!$A:$C,3,FALSE),"")</f>
        <v/>
      </c>
      <c r="AC56" s="51" t="str">
        <f>IFERROR(VLOOKUP($B56,'parkrun 5k'!$A:$C,3,FALSE),"")</f>
        <v/>
      </c>
      <c r="AD56" s="52" t="str">
        <f>IFERROR(VLOOKUP($B56,'Shepshed 7'!$A:$C,3,FALSE),"")</f>
        <v/>
      </c>
      <c r="AE56" s="51" t="str">
        <f>IFERROR(VLOOKUP($B56,'Derby 10'!$A:$C,3,FALSE),"")</f>
        <v/>
      </c>
      <c r="AF56" s="51" t="str">
        <f>IFERROR(VLOOKUP($B56,'Bagworth XC'!$A:$C,3,FALSE),"")</f>
        <v/>
      </c>
    </row>
    <row r="57" spans="1:32" x14ac:dyDescent="0.3">
      <c r="A57" s="34">
        <f>IFERROR(Table222[[#This Row],[Position]],"")</f>
        <v>0</v>
      </c>
      <c r="B57" s="50" t="s">
        <v>98</v>
      </c>
      <c r="C57" s="58">
        <f>IF(Table222[[#This Row],[Total races]]=0,0,(RANK(E57,$E$3:$E$73)+COUNTIF(E57:$E$57,E57)-1))</f>
        <v>0</v>
      </c>
      <c r="D57" s="51">
        <f t="shared" si="1"/>
        <v>0</v>
      </c>
      <c r="E57" s="2" cm="1">
        <f t="array" aca="1" ref="E57" ca="1">IF(Table222[[#This Row],[Total races]]&lt;11,SUM(Table222[[#This Row],[Holly Hayes XC]:[1st XC 2027]]),SUM(LARGE(F57:AF57,ROW(INDIRECT("1:10")))))+Table222[[#This Row],[Total races]]*3</f>
        <v>0</v>
      </c>
      <c r="F57" s="51" t="str">
        <f>IFERROR(VLOOKUP(B57,'Holly Hayes XC'!$A:$C,3,FALSE),"")</f>
        <v/>
      </c>
      <c r="G57" s="51" t="str">
        <f>IFERROR(VLOOKUP(B57,'Kibworth 6'!$A:$C,3,FALSE),"")</f>
        <v/>
      </c>
      <c r="H57" s="51" t="str">
        <f>IFERROR(VLOOKUP(B57,'Bosworth XC'!$A:$C,3,FALSE),"")</f>
        <v/>
      </c>
      <c r="I57" s="51" t="str">
        <f>IFERROR(VLOOKUP(B57,'Grace Dieu XC'!$A:$C,3,FALSE),"")</f>
        <v/>
      </c>
      <c r="J57" s="51" t="str">
        <f>IFERROR(VLOOKUP(B57,'Ivanhoe 20'!$A:$C,3,FALSE),"")</f>
        <v/>
      </c>
      <c r="K57" s="51" t="str">
        <f>IFERROR(VLOOKUP($B57,'Run In The Forest 5'!$A:$C,3,FALSE),"")</f>
        <v/>
      </c>
      <c r="L57" s="51" t="str">
        <f>IFERROR(VLOOKUP($B57,'Uttoxeter HM'!$A:$C,3,FALSE),"")</f>
        <v/>
      </c>
      <c r="M57" s="51" t="str">
        <f>IFERROR(VLOOKUP($B57,'Bosworth HM'!$A:$C,3,FALSE),"")</f>
        <v/>
      </c>
      <c r="N57" s="51" t="str">
        <f>IFERROR(VLOOKUP($B57,'Watermead 10k'!$A:$C,3,FALSE),"")</f>
        <v/>
      </c>
      <c r="O57" s="51" t="str">
        <f>IFERROR(VLOOKUP($B57,'West End 8'!$A:$C,3,FALSE),"")</f>
        <v/>
      </c>
      <c r="P57" s="51" t="str">
        <f>IFERROR(VLOOKUP($B57,'Swithland 6'!$A:$C,3,FALSE),"")</f>
        <v/>
      </c>
      <c r="Q57" s="51" t="str">
        <f>IFERROR(VLOOKUP($B57,'Washlands Relays'!$A:$C,3,FALSE),"")</f>
        <v/>
      </c>
      <c r="R57" s="51" t="str">
        <f>IFERROR(VLOOKUP($B57,'Gate Gallop 10k'!$A:$C,3,FALSE),"")</f>
        <v/>
      </c>
      <c r="S57" s="51" t="str">
        <f>IFERROR(VLOOKUP($B57,'Steve Morris 5'!$A:$C,3,FALSE),"")</f>
        <v/>
      </c>
      <c r="T57" s="51" t="str">
        <f>IFERROR(VLOOKUP($B57,'Worthington 6'!$A:$C,3,FALSE),"")</f>
        <v/>
      </c>
      <c r="U57" s="51" t="str">
        <f>IFERROR(VLOOKUP($B57,'Joy Cann 5'!$A:$C,3,FALSE),"")</f>
        <v/>
      </c>
      <c r="V57" s="51" t="str">
        <f>IFERROR(VLOOKUP($B57,'Burton 10k'!$A:$C,3,FALSE),"")</f>
        <v/>
      </c>
      <c r="W57" s="51" t="str">
        <f>IFERROR(VLOOKUP($B57,'Hermitage 5'!$A:$C,3,FALSE),"")</f>
        <v/>
      </c>
      <c r="X57" s="51" t="str">
        <f>IFERROR(VLOOKUP($B57,'Lichfield 10k'!$A:$C,3,FALSE),"")</f>
        <v/>
      </c>
      <c r="Y57" s="51" t="str">
        <f>IFERROR(VLOOKUP($B57,'Tamworth 5'!$A:$C,3,FALSE),"")</f>
        <v/>
      </c>
      <c r="Z57" s="51" t="str">
        <f>IFERROR(VLOOKUP($B57,'Markfield 10k'!$A:$C,3,FALSE),"")</f>
        <v/>
      </c>
      <c r="AA57" s="51" t="str">
        <f>IFERROR(VLOOKUP($B57,'Rotherby 8'!$A:$C,3,FALSE),"")</f>
        <v/>
      </c>
      <c r="AB57" s="51" t="str">
        <f>IFERROR(VLOOKUP($B57,'Adrian Smith'!$A:$C,3,FALSE),"")</f>
        <v/>
      </c>
      <c r="AC57" s="51" t="str">
        <f>IFERROR(VLOOKUP($B57,'parkrun 5k'!$A:$C,3,FALSE),"")</f>
        <v/>
      </c>
      <c r="AD57" s="52" t="str">
        <f>IFERROR(VLOOKUP($B57,'Shepshed 7'!$A:$C,3,FALSE),"")</f>
        <v/>
      </c>
      <c r="AE57" s="51" t="str">
        <f>IFERROR(VLOOKUP($B57,'Derby 10'!$A:$C,3,FALSE),"")</f>
        <v/>
      </c>
      <c r="AF57" s="51" t="str">
        <f>IFERROR(VLOOKUP($B57,'Bagworth XC'!$A:$C,3,FALSE),"")</f>
        <v/>
      </c>
    </row>
    <row r="58" spans="1:32" x14ac:dyDescent="0.3">
      <c r="A58" s="34">
        <f>IFERROR(Table222[[#This Row],[Position]],"")</f>
        <v>0</v>
      </c>
      <c r="B58" s="50" t="s">
        <v>11</v>
      </c>
      <c r="C58" s="58">
        <f>IF(Table222[[#This Row],[Total races]]=0,0,(RANK(E58,$E$3:$E$73)+COUNTIF(E57:$E$58,E58)-1))</f>
        <v>0</v>
      </c>
      <c r="D58" s="51">
        <f t="shared" si="1"/>
        <v>0</v>
      </c>
      <c r="E58" s="2" cm="1">
        <f t="array" aca="1" ref="E58" ca="1">IF(Table222[[#This Row],[Total races]]&lt;11,SUM(Table222[[#This Row],[Holly Hayes XC]:[1st XC 2027]]),SUM(LARGE(F58:AF58,ROW(INDIRECT("1:10")))))+Table222[[#This Row],[Total races]]*3</f>
        <v>0</v>
      </c>
      <c r="F58" s="51" t="str">
        <f>IFERROR(VLOOKUP(B58,'Holly Hayes XC'!$A:$C,3,FALSE),"")</f>
        <v/>
      </c>
      <c r="G58" s="51" t="str">
        <f>IFERROR(VLOOKUP(B58,'Kibworth 6'!$A:$C,3,FALSE),"")</f>
        <v/>
      </c>
      <c r="H58" s="51" t="str">
        <f>IFERROR(VLOOKUP(B58,'Bosworth XC'!$A:$C,3,FALSE),"")</f>
        <v/>
      </c>
      <c r="I58" s="51" t="str">
        <f>IFERROR(VLOOKUP(B58,'Grace Dieu XC'!$A:$C,3,FALSE),"")</f>
        <v/>
      </c>
      <c r="J58" s="51" t="str">
        <f>IFERROR(VLOOKUP(B58,'Ivanhoe 20'!$A:$C,3,FALSE),"")</f>
        <v/>
      </c>
      <c r="K58" s="51" t="str">
        <f>IFERROR(VLOOKUP($B58,'Run In The Forest 5'!$A:$C,3,FALSE),"")</f>
        <v/>
      </c>
      <c r="L58" s="51" t="str">
        <f>IFERROR(VLOOKUP($B58,'Uttoxeter HM'!$A:$C,3,FALSE),"")</f>
        <v/>
      </c>
      <c r="M58" s="51" t="str">
        <f>IFERROR(VLOOKUP($B58,'Bosworth HM'!$A:$C,3,FALSE),"")</f>
        <v/>
      </c>
      <c r="N58" s="51" t="str">
        <f>IFERROR(VLOOKUP($B58,'Watermead 10k'!$A:$C,3,FALSE),"")</f>
        <v/>
      </c>
      <c r="O58" s="51" t="str">
        <f>IFERROR(VLOOKUP($B58,'West End 8'!$A:$C,3,FALSE),"")</f>
        <v/>
      </c>
      <c r="P58" s="51" t="str">
        <f>IFERROR(VLOOKUP($B58,'Swithland 6'!$A:$C,3,FALSE),"")</f>
        <v/>
      </c>
      <c r="Q58" s="51" t="str">
        <f>IFERROR(VLOOKUP($B58,'Washlands Relays'!$A:$C,3,FALSE),"")</f>
        <v/>
      </c>
      <c r="R58" s="51" t="str">
        <f>IFERROR(VLOOKUP($B58,'Gate Gallop 10k'!$A:$C,3,FALSE),"")</f>
        <v/>
      </c>
      <c r="S58" s="51" t="str">
        <f>IFERROR(VLOOKUP($B58,'Steve Morris 5'!$A:$C,3,FALSE),"")</f>
        <v/>
      </c>
      <c r="T58" s="51" t="str">
        <f>IFERROR(VLOOKUP($B58,'Worthington 6'!$A:$C,3,FALSE),"")</f>
        <v/>
      </c>
      <c r="U58" s="51" t="str">
        <f>IFERROR(VLOOKUP($B58,'Joy Cann 5'!$A:$C,3,FALSE),"")</f>
        <v/>
      </c>
      <c r="V58" s="51" t="str">
        <f>IFERROR(VLOOKUP($B58,'Burton 10k'!$A:$C,3,FALSE),"")</f>
        <v/>
      </c>
      <c r="W58" s="51" t="str">
        <f>IFERROR(VLOOKUP($B58,'Hermitage 5'!$A:$C,3,FALSE),"")</f>
        <v/>
      </c>
      <c r="X58" s="51" t="str">
        <f>IFERROR(VLOOKUP($B58,'Lichfield 10k'!$A:$C,3,FALSE),"")</f>
        <v/>
      </c>
      <c r="Y58" s="51" t="str">
        <f>IFERROR(VLOOKUP($B58,'Tamworth 5'!$A:$C,3,FALSE),"")</f>
        <v/>
      </c>
      <c r="Z58" s="51" t="str">
        <f>IFERROR(VLOOKUP($B58,'Markfield 10k'!$A:$C,3,FALSE),"")</f>
        <v/>
      </c>
      <c r="AA58" s="51" t="str">
        <f>IFERROR(VLOOKUP($B58,'Rotherby 8'!$A:$C,3,FALSE),"")</f>
        <v/>
      </c>
      <c r="AB58" s="51" t="str">
        <f>IFERROR(VLOOKUP($B58,'Adrian Smith'!$A:$C,3,FALSE),"")</f>
        <v/>
      </c>
      <c r="AC58" s="51" t="str">
        <f>IFERROR(VLOOKUP($B58,'parkrun 5k'!$A:$C,3,FALSE),"")</f>
        <v/>
      </c>
      <c r="AD58" s="52" t="str">
        <f>IFERROR(VLOOKUP($B58,'Shepshed 7'!$A:$C,3,FALSE),"")</f>
        <v/>
      </c>
      <c r="AE58" s="51" t="str">
        <f>IFERROR(VLOOKUP($B58,'Derby 10'!$A:$C,3,FALSE),"")</f>
        <v/>
      </c>
      <c r="AF58" s="51" t="str">
        <f>IFERROR(VLOOKUP($B58,'Bagworth XC'!$A:$C,3,FALSE),"")</f>
        <v/>
      </c>
    </row>
    <row r="59" spans="1:32" x14ac:dyDescent="0.3">
      <c r="B59" s="50" t="s">
        <v>130</v>
      </c>
      <c r="C59" s="58">
        <f>IF(Table222[[#This Row],[Total races]]=0,0,(RANK(E59,$E$3:$E$73)+COUNTIF(E58:$E$58,E59)-1))</f>
        <v>0</v>
      </c>
      <c r="D59" s="51">
        <f t="shared" si="1"/>
        <v>0</v>
      </c>
      <c r="E59" s="2" cm="1">
        <f t="array" aca="1" ref="E59" ca="1">IF(Table222[[#This Row],[Total races]]&lt;11,SUM(Table222[[#This Row],[Holly Hayes XC]:[1st XC 2027]]),SUM(LARGE(F59:AF59,ROW(INDIRECT("1:10")))))+Table222[[#This Row],[Total races]]*3</f>
        <v>0</v>
      </c>
      <c r="F59" s="51" t="str">
        <f>IFERROR(VLOOKUP(B59,'Holly Hayes XC'!$A:$C,3,FALSE),"")</f>
        <v/>
      </c>
      <c r="G59" s="51" t="str">
        <f>IFERROR(VLOOKUP(B59,'Kibworth 6'!$A:$C,3,FALSE),"")</f>
        <v/>
      </c>
      <c r="H59" s="51" t="str">
        <f>IFERROR(VLOOKUP(B59,'Bosworth XC'!$A:$C,3,FALSE),"")</f>
        <v/>
      </c>
      <c r="I59" s="51" t="str">
        <f>IFERROR(VLOOKUP(B59,'Grace Dieu XC'!$A:$C,3,FALSE),"")</f>
        <v/>
      </c>
      <c r="J59" s="51" t="str">
        <f>IFERROR(VLOOKUP(B59,'Ivanhoe 20'!$A:$C,3,FALSE),"")</f>
        <v/>
      </c>
      <c r="K59" s="51" t="str">
        <f>IFERROR(VLOOKUP($B59,'Run In The Forest 5'!$A:$C,3,FALSE),"")</f>
        <v/>
      </c>
      <c r="L59" s="51" t="str">
        <f>IFERROR(VLOOKUP($B59,'Uttoxeter HM'!$A:$C,3,FALSE),"")</f>
        <v/>
      </c>
      <c r="M59" s="51" t="str">
        <f>IFERROR(VLOOKUP($B59,'Bosworth HM'!$A:$C,3,FALSE),"")</f>
        <v/>
      </c>
      <c r="N59" s="51" t="str">
        <f>IFERROR(VLOOKUP($B59,'Watermead 10k'!$A:$C,3,FALSE),"")</f>
        <v/>
      </c>
      <c r="O59" s="51" t="str">
        <f>IFERROR(VLOOKUP($B59,'West End 8'!$A:$C,3,FALSE),"")</f>
        <v/>
      </c>
      <c r="P59" s="51" t="str">
        <f>IFERROR(VLOOKUP($B59,'Swithland 6'!$A:$C,3,FALSE),"")</f>
        <v/>
      </c>
      <c r="Q59" s="51" t="str">
        <f>IFERROR(VLOOKUP($B59,'Washlands Relays'!$A:$C,3,FALSE),"")</f>
        <v/>
      </c>
      <c r="R59" s="51" t="str">
        <f>IFERROR(VLOOKUP($B59,'Gate Gallop 10k'!$A:$C,3,FALSE),"")</f>
        <v/>
      </c>
      <c r="S59" s="51" t="str">
        <f>IFERROR(VLOOKUP($B59,'Steve Morris 5'!$A:$C,3,FALSE),"")</f>
        <v/>
      </c>
      <c r="T59" s="51" t="str">
        <f>IFERROR(VLOOKUP($B59,'Worthington 6'!$A:$C,3,FALSE),"")</f>
        <v/>
      </c>
      <c r="U59" s="51" t="str">
        <f>IFERROR(VLOOKUP($B59,'Joy Cann 5'!$A:$C,3,FALSE),"")</f>
        <v/>
      </c>
      <c r="V59" s="51" t="str">
        <f>IFERROR(VLOOKUP($B59,'Burton 10k'!$A:$C,3,FALSE),"")</f>
        <v/>
      </c>
      <c r="W59" s="51" t="str">
        <f>IFERROR(VLOOKUP($B59,'Hermitage 5'!$A:$C,3,FALSE),"")</f>
        <v/>
      </c>
      <c r="X59" s="51" t="str">
        <f>IFERROR(VLOOKUP($B59,'Lichfield 10k'!$A:$C,3,FALSE),"")</f>
        <v/>
      </c>
      <c r="Y59" s="51" t="str">
        <f>IFERROR(VLOOKUP($B59,'Tamworth 5'!$A:$C,3,FALSE),"")</f>
        <v/>
      </c>
      <c r="Z59" s="51" t="str">
        <f>IFERROR(VLOOKUP($B59,'Markfield 10k'!$A:$C,3,FALSE),"")</f>
        <v/>
      </c>
      <c r="AA59" s="51" t="str">
        <f>IFERROR(VLOOKUP($B59,'Rotherby 8'!$A:$C,3,FALSE),"")</f>
        <v/>
      </c>
      <c r="AB59" s="51" t="str">
        <f>IFERROR(VLOOKUP($B59,'Adrian Smith'!$A:$C,3,FALSE),"")</f>
        <v/>
      </c>
      <c r="AC59" s="51" t="str">
        <f>IFERROR(VLOOKUP($B59,'parkrun 5k'!$A:$C,3,FALSE),"")</f>
        <v/>
      </c>
      <c r="AD59" s="52" t="str">
        <f>IFERROR(VLOOKUP($B59,'Shepshed 7'!$A:$C,3,FALSE),"")</f>
        <v/>
      </c>
      <c r="AE59" s="51" t="str">
        <f>IFERROR(VLOOKUP($B59,'Derby 10'!$A:$C,3,FALSE),"")</f>
        <v/>
      </c>
      <c r="AF59" s="51" t="str">
        <f>IFERROR(VLOOKUP($B59,'Bagworth XC'!$A:$C,3,FALSE),"")</f>
        <v/>
      </c>
    </row>
    <row r="60" spans="1:32" x14ac:dyDescent="0.3">
      <c r="B60" s="50" t="s">
        <v>121</v>
      </c>
      <c r="C60" s="58">
        <f>IF(Table222[[#This Row],[Total races]]=0,0,(RANK(E60,$E$3:$E$73)+COUNTIF(E58:$E$59,E60)-1))</f>
        <v>0</v>
      </c>
      <c r="D60" s="51">
        <f t="shared" si="1"/>
        <v>0</v>
      </c>
      <c r="E60" s="2" cm="1">
        <f t="array" aca="1" ref="E60" ca="1">IF(Table222[[#This Row],[Total races]]&lt;11,SUM(Table222[[#This Row],[Holly Hayes XC]:[1st XC 2027]]),SUM(LARGE(F60:AF60,ROW(INDIRECT("1:10")))))+Table222[[#This Row],[Total races]]*3</f>
        <v>0</v>
      </c>
      <c r="F60" s="51" t="str">
        <f>IFERROR(VLOOKUP(B60,'Holly Hayes XC'!$A:$C,3,FALSE),"")</f>
        <v/>
      </c>
      <c r="G60" s="51" t="str">
        <f>IFERROR(VLOOKUP(B60,'Kibworth 6'!$A:$C,3,FALSE),"")</f>
        <v/>
      </c>
      <c r="H60" s="51" t="str">
        <f>IFERROR(VLOOKUP(B60,'Bosworth XC'!$A:$C,3,FALSE),"")</f>
        <v/>
      </c>
      <c r="I60" s="51" t="str">
        <f>IFERROR(VLOOKUP(B60,'Grace Dieu XC'!$A:$C,3,FALSE),"")</f>
        <v/>
      </c>
      <c r="J60" s="51" t="str">
        <f>IFERROR(VLOOKUP(B60,'Ivanhoe 20'!$A:$C,3,FALSE),"")</f>
        <v/>
      </c>
      <c r="K60" s="51" t="str">
        <f>IFERROR(VLOOKUP($B60,'Run In The Forest 5'!$A:$C,3,FALSE),"")</f>
        <v/>
      </c>
      <c r="L60" s="51" t="str">
        <f>IFERROR(VLOOKUP($B60,'Uttoxeter HM'!$A:$C,3,FALSE),"")</f>
        <v/>
      </c>
      <c r="M60" s="51" t="str">
        <f>IFERROR(VLOOKUP($B60,'Bosworth HM'!$A:$C,3,FALSE),"")</f>
        <v/>
      </c>
      <c r="N60" s="51" t="str">
        <f>IFERROR(VLOOKUP($B60,'Watermead 10k'!$A:$C,3,FALSE),"")</f>
        <v/>
      </c>
      <c r="O60" s="51" t="str">
        <f>IFERROR(VLOOKUP($B60,'West End 8'!$A:$C,3,FALSE),"")</f>
        <v/>
      </c>
      <c r="P60" s="51" t="str">
        <f>IFERROR(VLOOKUP($B60,'Swithland 6'!$A:$C,3,FALSE),"")</f>
        <v/>
      </c>
      <c r="Q60" s="51" t="str">
        <f>IFERROR(VLOOKUP($B60,'Washlands Relays'!$A:$C,3,FALSE),"")</f>
        <v/>
      </c>
      <c r="R60" s="51" t="str">
        <f>IFERROR(VLOOKUP($B60,'Gate Gallop 10k'!$A:$C,3,FALSE),"")</f>
        <v/>
      </c>
      <c r="S60" s="51" t="str">
        <f>IFERROR(VLOOKUP($B60,'Steve Morris 5'!$A:$C,3,FALSE),"")</f>
        <v/>
      </c>
      <c r="T60" s="51" t="str">
        <f>IFERROR(VLOOKUP($B60,'Worthington 6'!$A:$C,3,FALSE),"")</f>
        <v/>
      </c>
      <c r="U60" s="51" t="str">
        <f>IFERROR(VLOOKUP($B60,'Joy Cann 5'!$A:$C,3,FALSE),"")</f>
        <v/>
      </c>
      <c r="V60" s="51" t="str">
        <f>IFERROR(VLOOKUP($B60,'Burton 10k'!$A:$C,3,FALSE),"")</f>
        <v/>
      </c>
      <c r="W60" s="51" t="str">
        <f>IFERROR(VLOOKUP($B60,'Hermitage 5'!$A:$C,3,FALSE),"")</f>
        <v/>
      </c>
      <c r="X60" s="51" t="str">
        <f>IFERROR(VLOOKUP($B60,'Lichfield 10k'!$A:$C,3,FALSE),"")</f>
        <v/>
      </c>
      <c r="Y60" s="51" t="str">
        <f>IFERROR(VLOOKUP($B60,'Tamworth 5'!$A:$C,3,FALSE),"")</f>
        <v/>
      </c>
      <c r="Z60" s="51" t="str">
        <f>IFERROR(VLOOKUP($B60,'Markfield 10k'!$A:$C,3,FALSE),"")</f>
        <v/>
      </c>
      <c r="AA60" s="51" t="str">
        <f>IFERROR(VLOOKUP($B60,'Rotherby 8'!$A:$C,3,FALSE),"")</f>
        <v/>
      </c>
      <c r="AB60" s="51" t="str">
        <f>IFERROR(VLOOKUP($B60,'Adrian Smith'!$A:$C,3,FALSE),"")</f>
        <v/>
      </c>
      <c r="AC60" s="51" t="str">
        <f>IFERROR(VLOOKUP($B60,'parkrun 5k'!$A:$C,3,FALSE),"")</f>
        <v/>
      </c>
      <c r="AD60" s="52" t="str">
        <f>IFERROR(VLOOKUP($B60,'Shepshed 7'!$A:$C,3,FALSE),"")</f>
        <v/>
      </c>
      <c r="AE60" s="51" t="str">
        <f>IFERROR(VLOOKUP($B60,'Derby 10'!$A:$C,3,FALSE),"")</f>
        <v/>
      </c>
      <c r="AF60" s="51" t="str">
        <f>IFERROR(VLOOKUP($B60,'Bagworth XC'!$A:$C,3,FALSE),"")</f>
        <v/>
      </c>
    </row>
    <row r="61" spans="1:32" x14ac:dyDescent="0.3">
      <c r="B61" s="50" t="s">
        <v>89</v>
      </c>
      <c r="C61" s="58">
        <f>IF(Table222[[#This Row],[Total races]]=0,0,(RANK(E61,$E$3:$E$73)+COUNTIF(E59:$E$59,E61)-1))</f>
        <v>0</v>
      </c>
      <c r="D61" s="51">
        <f t="shared" si="1"/>
        <v>0</v>
      </c>
      <c r="E61" s="2" cm="1">
        <f t="array" aca="1" ref="E61" ca="1">IF(Table222[[#This Row],[Total races]]&lt;11,SUM(Table222[[#This Row],[Holly Hayes XC]:[1st XC 2027]]),SUM(LARGE(F61:AF61,ROW(INDIRECT("1:10")))))+Table222[[#This Row],[Total races]]*3</f>
        <v>0</v>
      </c>
      <c r="F61" s="51" t="str">
        <f>IFERROR(VLOOKUP(B61,'Holly Hayes XC'!$A:$C,3,FALSE),"")</f>
        <v/>
      </c>
      <c r="G61" s="51" t="str">
        <f>IFERROR(VLOOKUP(B61,'Kibworth 6'!$A:$C,3,FALSE),"")</f>
        <v/>
      </c>
      <c r="H61" s="51" t="str">
        <f>IFERROR(VLOOKUP(B61,'Bosworth XC'!$A:$C,3,FALSE),"")</f>
        <v/>
      </c>
      <c r="I61" s="51" t="str">
        <f>IFERROR(VLOOKUP(B61,'Grace Dieu XC'!$A:$C,3,FALSE),"")</f>
        <v/>
      </c>
      <c r="J61" s="51" t="str">
        <f>IFERROR(VLOOKUP(B61,'Ivanhoe 20'!$A:$C,3,FALSE),"")</f>
        <v/>
      </c>
      <c r="K61" s="51" t="str">
        <f>IFERROR(VLOOKUP($B61,'Run In The Forest 5'!$A:$C,3,FALSE),"")</f>
        <v/>
      </c>
      <c r="L61" s="51" t="str">
        <f>IFERROR(VLOOKUP($B61,'Uttoxeter HM'!$A:$C,3,FALSE),"")</f>
        <v/>
      </c>
      <c r="M61" s="51" t="str">
        <f>IFERROR(VLOOKUP($B61,'Bosworth HM'!$A:$C,3,FALSE),"")</f>
        <v/>
      </c>
      <c r="N61" s="51" t="str">
        <f>IFERROR(VLOOKUP($B61,'Watermead 10k'!$A:$C,3,FALSE),"")</f>
        <v/>
      </c>
      <c r="O61" s="51" t="str">
        <f>IFERROR(VLOOKUP($B61,'West End 8'!$A:$C,3,FALSE),"")</f>
        <v/>
      </c>
      <c r="P61" s="51" t="str">
        <f>IFERROR(VLOOKUP($B61,'Swithland 6'!$A:$C,3,FALSE),"")</f>
        <v/>
      </c>
      <c r="Q61" s="51" t="str">
        <f>IFERROR(VLOOKUP($B61,'Washlands Relays'!$A:$C,3,FALSE),"")</f>
        <v/>
      </c>
      <c r="R61" s="51" t="str">
        <f>IFERROR(VLOOKUP($B61,'Gate Gallop 10k'!$A:$C,3,FALSE),"")</f>
        <v/>
      </c>
      <c r="S61" s="51" t="str">
        <f>IFERROR(VLOOKUP($B61,'Steve Morris 5'!$A:$C,3,FALSE),"")</f>
        <v/>
      </c>
      <c r="T61" s="51" t="str">
        <f>IFERROR(VLOOKUP($B61,'Worthington 6'!$A:$C,3,FALSE),"")</f>
        <v/>
      </c>
      <c r="U61" s="51" t="str">
        <f>IFERROR(VLOOKUP($B61,'Joy Cann 5'!$A:$C,3,FALSE),"")</f>
        <v/>
      </c>
      <c r="V61" s="51" t="str">
        <f>IFERROR(VLOOKUP($B61,'Burton 10k'!$A:$C,3,FALSE),"")</f>
        <v/>
      </c>
      <c r="W61" s="51" t="str">
        <f>IFERROR(VLOOKUP($B61,'Hermitage 5'!$A:$C,3,FALSE),"")</f>
        <v/>
      </c>
      <c r="X61" s="51" t="str">
        <f>IFERROR(VLOOKUP($B61,'Lichfield 10k'!$A:$C,3,FALSE),"")</f>
        <v/>
      </c>
      <c r="Y61" s="51" t="str">
        <f>IFERROR(VLOOKUP($B61,'Tamworth 5'!$A:$C,3,FALSE),"")</f>
        <v/>
      </c>
      <c r="Z61" s="51" t="str">
        <f>IFERROR(VLOOKUP($B61,'Markfield 10k'!$A:$C,3,FALSE),"")</f>
        <v/>
      </c>
      <c r="AA61" s="51" t="str">
        <f>IFERROR(VLOOKUP($B61,'Rotherby 8'!$A:$C,3,FALSE),"")</f>
        <v/>
      </c>
      <c r="AB61" s="51" t="str">
        <f>IFERROR(VLOOKUP($B61,'Adrian Smith'!$A:$C,3,FALSE),"")</f>
        <v/>
      </c>
      <c r="AC61" s="51" t="str">
        <f>IFERROR(VLOOKUP($B61,'parkrun 5k'!$A:$C,3,FALSE),"")</f>
        <v/>
      </c>
      <c r="AD61" s="52" t="str">
        <f>IFERROR(VLOOKUP($B61,'Shepshed 7'!$A:$C,3,FALSE),"")</f>
        <v/>
      </c>
      <c r="AE61" s="51" t="str">
        <f>IFERROR(VLOOKUP($B61,'Derby 10'!$A:$C,3,FALSE),"")</f>
        <v/>
      </c>
      <c r="AF61" s="51" t="str">
        <f>IFERROR(VLOOKUP($B61,'Bagworth XC'!$A:$C,3,FALSE),"")</f>
        <v/>
      </c>
    </row>
    <row r="62" spans="1:32" x14ac:dyDescent="0.3">
      <c r="B62" s="50" t="s">
        <v>146</v>
      </c>
      <c r="C62" s="58">
        <f>IF(Table222[[#This Row],[Total races]]=0,0,(RANK(E62,$E$3:$E$73)+COUNTIF(E59:$E$60,E62)-1))</f>
        <v>0</v>
      </c>
      <c r="D62" s="51">
        <f t="shared" si="1"/>
        <v>0</v>
      </c>
      <c r="E62" s="2" cm="1">
        <f t="array" aca="1" ref="E62" ca="1">IF(Table222[[#This Row],[Total races]]&lt;11,SUM(Table222[[#This Row],[Holly Hayes XC]:[1st XC 2027]]),SUM(LARGE(F62:AF62,ROW(INDIRECT("1:10")))))+Table222[[#This Row],[Total races]]*3</f>
        <v>0</v>
      </c>
      <c r="F62" s="51" t="str">
        <f>IFERROR(VLOOKUP(B62,'Holly Hayes XC'!$A:$C,3,FALSE),"")</f>
        <v/>
      </c>
      <c r="G62" s="51" t="str">
        <f>IFERROR(VLOOKUP(B62,'Kibworth 6'!$A:$C,3,FALSE),"")</f>
        <v/>
      </c>
      <c r="H62" s="51" t="str">
        <f>IFERROR(VLOOKUP(B62,'Bosworth XC'!$A:$C,3,FALSE),"")</f>
        <v/>
      </c>
      <c r="I62" s="51" t="str">
        <f>IFERROR(VLOOKUP(B62,'Grace Dieu XC'!$A:$C,3,FALSE),"")</f>
        <v/>
      </c>
      <c r="J62" s="51" t="str">
        <f>IFERROR(VLOOKUP(B62,'Ivanhoe 20'!$A:$C,3,FALSE),"")</f>
        <v/>
      </c>
      <c r="K62" s="51" t="str">
        <f>IFERROR(VLOOKUP($B62,'Run In The Forest 5'!$A:$C,3,FALSE),"")</f>
        <v/>
      </c>
      <c r="L62" s="51" t="str">
        <f>IFERROR(VLOOKUP($B62,'Uttoxeter HM'!$A:$C,3,FALSE),"")</f>
        <v/>
      </c>
      <c r="M62" s="51" t="str">
        <f>IFERROR(VLOOKUP($B62,'Bosworth HM'!$A:$C,3,FALSE),"")</f>
        <v/>
      </c>
      <c r="N62" s="51" t="str">
        <f>IFERROR(VLOOKUP($B62,'Watermead 10k'!$A:$C,3,FALSE),"")</f>
        <v/>
      </c>
      <c r="O62" s="51" t="str">
        <f>IFERROR(VLOOKUP($B62,'West End 8'!$A:$C,3,FALSE),"")</f>
        <v/>
      </c>
      <c r="P62" s="51" t="str">
        <f>IFERROR(VLOOKUP($B62,'Swithland 6'!$A:$C,3,FALSE),"")</f>
        <v/>
      </c>
      <c r="Q62" s="51" t="str">
        <f>IFERROR(VLOOKUP($B62,'Washlands Relays'!$A:$C,3,FALSE),"")</f>
        <v/>
      </c>
      <c r="R62" s="51" t="str">
        <f>IFERROR(VLOOKUP($B62,'Gate Gallop 10k'!$A:$C,3,FALSE),"")</f>
        <v/>
      </c>
      <c r="S62" s="51" t="str">
        <f>IFERROR(VLOOKUP($B62,'Steve Morris 5'!$A:$C,3,FALSE),"")</f>
        <v/>
      </c>
      <c r="T62" s="51" t="str">
        <f>IFERROR(VLOOKUP($B62,'Worthington 6'!$A:$C,3,FALSE),"")</f>
        <v/>
      </c>
      <c r="U62" s="51" t="str">
        <f>IFERROR(VLOOKUP($B62,'Joy Cann 5'!$A:$C,3,FALSE),"")</f>
        <v/>
      </c>
      <c r="V62" s="51" t="str">
        <f>IFERROR(VLOOKUP($B62,'Burton 10k'!$A:$C,3,FALSE),"")</f>
        <v/>
      </c>
      <c r="W62" s="51" t="str">
        <f>IFERROR(VLOOKUP($B62,'Hermitage 5'!$A:$C,3,FALSE),"")</f>
        <v/>
      </c>
      <c r="X62" s="51" t="str">
        <f>IFERROR(VLOOKUP($B62,'Lichfield 10k'!$A:$C,3,FALSE),"")</f>
        <v/>
      </c>
      <c r="Y62" s="51" t="str">
        <f>IFERROR(VLOOKUP($B62,'Tamworth 5'!$A:$C,3,FALSE),"")</f>
        <v/>
      </c>
      <c r="Z62" s="51" t="str">
        <f>IFERROR(VLOOKUP($B62,'Markfield 10k'!$A:$C,3,FALSE),"")</f>
        <v/>
      </c>
      <c r="AA62" s="51" t="str">
        <f>IFERROR(VLOOKUP($B62,'Rotherby 8'!$A:$C,3,FALSE),"")</f>
        <v/>
      </c>
      <c r="AB62" s="51" t="str">
        <f>IFERROR(VLOOKUP($B62,'Adrian Smith'!$A:$C,3,FALSE),"")</f>
        <v/>
      </c>
      <c r="AC62" s="51" t="str">
        <f>IFERROR(VLOOKUP($B62,'parkrun 5k'!$A:$C,3,FALSE),"")</f>
        <v/>
      </c>
      <c r="AD62" s="52" t="str">
        <f>IFERROR(VLOOKUP($B62,'Shepshed 7'!$A:$C,3,FALSE),"")</f>
        <v/>
      </c>
      <c r="AE62" s="51" t="str">
        <f>IFERROR(VLOOKUP($B62,'Derby 10'!$A:$C,3,FALSE),"")</f>
        <v/>
      </c>
      <c r="AF62" s="51" t="str">
        <f>IFERROR(VLOOKUP($B62,'Bagworth XC'!$A:$C,3,FALSE),"")</f>
        <v/>
      </c>
    </row>
    <row r="63" spans="1:32" x14ac:dyDescent="0.3">
      <c r="B63" s="50" t="s">
        <v>92</v>
      </c>
      <c r="C63" s="58">
        <f>IF(Table222[[#This Row],[Total races]]=0,0,(RANK(E63,$E$3:$E$73)+COUNTIF(E60:$E$60,E63)-1))</f>
        <v>0</v>
      </c>
      <c r="D63" s="51">
        <f t="shared" si="1"/>
        <v>0</v>
      </c>
      <c r="E63" s="2" cm="1">
        <f t="array" aca="1" ref="E63" ca="1">IF(Table222[[#This Row],[Total races]]&lt;11,SUM(Table222[[#This Row],[Holly Hayes XC]:[1st XC 2027]]),SUM(LARGE(F63:AF63,ROW(INDIRECT("1:10")))))+Table222[[#This Row],[Total races]]*3</f>
        <v>0</v>
      </c>
      <c r="F63" s="51" t="str">
        <f>IFERROR(VLOOKUP(B63,'Holly Hayes XC'!$A:$C,3,FALSE),"")</f>
        <v/>
      </c>
      <c r="G63" s="51" t="str">
        <f>IFERROR(VLOOKUP(B63,'Kibworth 6'!$A:$C,3,FALSE),"")</f>
        <v/>
      </c>
      <c r="H63" s="51" t="str">
        <f>IFERROR(VLOOKUP(B63,'Bosworth XC'!$A:$C,3,FALSE),"")</f>
        <v/>
      </c>
      <c r="I63" s="51" t="str">
        <f>IFERROR(VLOOKUP(B63,'Grace Dieu XC'!$A:$C,3,FALSE),"")</f>
        <v/>
      </c>
      <c r="J63" s="51" t="str">
        <f>IFERROR(VLOOKUP(B63,'Ivanhoe 20'!$A:$C,3,FALSE),"")</f>
        <v/>
      </c>
      <c r="K63" s="51" t="str">
        <f>IFERROR(VLOOKUP($B63,'Run In The Forest 5'!$A:$C,3,FALSE),"")</f>
        <v/>
      </c>
      <c r="L63" s="51" t="str">
        <f>IFERROR(VLOOKUP($B63,'Uttoxeter HM'!$A:$C,3,FALSE),"")</f>
        <v/>
      </c>
      <c r="M63" s="51" t="str">
        <f>IFERROR(VLOOKUP($B63,'Bosworth HM'!$A:$C,3,FALSE),"")</f>
        <v/>
      </c>
      <c r="N63" s="51" t="str">
        <f>IFERROR(VLOOKUP($B63,'Watermead 10k'!$A:$C,3,FALSE),"")</f>
        <v/>
      </c>
      <c r="O63" s="51" t="str">
        <f>IFERROR(VLOOKUP($B63,'West End 8'!$A:$C,3,FALSE),"")</f>
        <v/>
      </c>
      <c r="P63" s="51" t="str">
        <f>IFERROR(VLOOKUP($B63,'Swithland 6'!$A:$C,3,FALSE),"")</f>
        <v/>
      </c>
      <c r="Q63" s="51" t="str">
        <f>IFERROR(VLOOKUP($B63,'Washlands Relays'!$A:$C,3,FALSE),"")</f>
        <v/>
      </c>
      <c r="R63" s="51" t="str">
        <f>IFERROR(VLOOKUP($B63,'Gate Gallop 10k'!$A:$C,3,FALSE),"")</f>
        <v/>
      </c>
      <c r="S63" s="51" t="str">
        <f>IFERROR(VLOOKUP($B63,'Steve Morris 5'!$A:$C,3,FALSE),"")</f>
        <v/>
      </c>
      <c r="T63" s="51" t="str">
        <f>IFERROR(VLOOKUP($B63,'Worthington 6'!$A:$C,3,FALSE),"")</f>
        <v/>
      </c>
      <c r="U63" s="51" t="str">
        <f>IFERROR(VLOOKUP($B63,'Joy Cann 5'!$A:$C,3,FALSE),"")</f>
        <v/>
      </c>
      <c r="V63" s="51" t="str">
        <f>IFERROR(VLOOKUP($B63,'Burton 10k'!$A:$C,3,FALSE),"")</f>
        <v/>
      </c>
      <c r="W63" s="51" t="str">
        <f>IFERROR(VLOOKUP($B63,'Hermitage 5'!$A:$C,3,FALSE),"")</f>
        <v/>
      </c>
      <c r="X63" s="51" t="str">
        <f>IFERROR(VLOOKUP($B63,'Lichfield 10k'!$A:$C,3,FALSE),"")</f>
        <v/>
      </c>
      <c r="Y63" s="51" t="str">
        <f>IFERROR(VLOOKUP($B63,'Tamworth 5'!$A:$C,3,FALSE),"")</f>
        <v/>
      </c>
      <c r="Z63" s="51" t="str">
        <f>IFERROR(VLOOKUP($B63,'Markfield 10k'!$A:$C,3,FALSE),"")</f>
        <v/>
      </c>
      <c r="AA63" s="51" t="str">
        <f>IFERROR(VLOOKUP($B63,'Rotherby 8'!$A:$C,3,FALSE),"")</f>
        <v/>
      </c>
      <c r="AB63" s="51" t="str">
        <f>IFERROR(VLOOKUP($B63,'Adrian Smith'!$A:$C,3,FALSE),"")</f>
        <v/>
      </c>
      <c r="AC63" s="51" t="str">
        <f>IFERROR(VLOOKUP($B63,'parkrun 5k'!$A:$C,3,FALSE),"")</f>
        <v/>
      </c>
      <c r="AD63" s="52" t="str">
        <f>IFERROR(VLOOKUP($B63,'Shepshed 7'!$A:$C,3,FALSE),"")</f>
        <v/>
      </c>
      <c r="AE63" s="51" t="str">
        <f>IFERROR(VLOOKUP($B63,'Derby 10'!$A:$C,3,FALSE),"")</f>
        <v/>
      </c>
      <c r="AF63" s="51" t="str">
        <f>IFERROR(VLOOKUP($B63,'Bagworth XC'!$A:$C,3,FALSE),"")</f>
        <v/>
      </c>
    </row>
    <row r="64" spans="1:32" ht="15" thickBot="1" x14ac:dyDescent="0.35">
      <c r="B64" s="12" t="s">
        <v>95</v>
      </c>
      <c r="C64" s="58">
        <f>IF(Table222[[#This Row],[Total races]]=0,0,(RANK(E64,$E$3:$E$73)+COUNTIF(E60:$E$61,E64)-1))</f>
        <v>0</v>
      </c>
      <c r="D64" s="2">
        <f t="shared" si="1"/>
        <v>0</v>
      </c>
      <c r="E64" s="2" cm="1">
        <f t="array" aca="1" ref="E64" ca="1">IF(Table222[[#This Row],[Total races]]&lt;11,SUM(Table222[[#This Row],[Holly Hayes XC]:[1st XC 2027]]),SUM(LARGE(F64:AF64,ROW(INDIRECT("1:10")))))+Table222[[#This Row],[Total races]]*3</f>
        <v>0</v>
      </c>
      <c r="F64" s="51" t="str">
        <f>IFERROR(VLOOKUP(B64,'Holly Hayes XC'!$A:$C,3,FALSE),"")</f>
        <v/>
      </c>
      <c r="G64" s="51" t="str">
        <f>IFERROR(VLOOKUP(B64,'Kibworth 6'!$A:$C,3,FALSE),"")</f>
        <v/>
      </c>
      <c r="H64" s="51" t="str">
        <f>IFERROR(VLOOKUP(B64,'Bosworth XC'!$A:$C,3,FALSE),"")</f>
        <v/>
      </c>
      <c r="I64" s="51" t="str">
        <f>IFERROR(VLOOKUP(B64,'Grace Dieu XC'!$A:$C,3,FALSE),"")</f>
        <v/>
      </c>
      <c r="J64" s="2" t="str">
        <f>IFERROR(VLOOKUP(B64,'Ivanhoe 20'!$A:$C,3,FALSE),"")</f>
        <v/>
      </c>
      <c r="K64" s="2" t="str">
        <f>IFERROR(VLOOKUP($B64,'Run In The Forest 5'!$A:$C,3,FALSE),"")</f>
        <v/>
      </c>
      <c r="L64" s="2" t="str">
        <f>IFERROR(VLOOKUP($B64,'Uttoxeter HM'!$A:$C,3,FALSE),"")</f>
        <v/>
      </c>
      <c r="M64" s="51" t="str">
        <f>IFERROR(VLOOKUP($B64,'Bosworth HM'!$A:$C,3,FALSE),"")</f>
        <v/>
      </c>
      <c r="N64" s="51" t="str">
        <f>IFERROR(VLOOKUP($B64,'Watermead 10k'!$A:$C,3,FALSE),"")</f>
        <v/>
      </c>
      <c r="O64" s="2" t="str">
        <f>IFERROR(VLOOKUP($B64,'West End 8'!$A:$C,3,FALSE),"")</f>
        <v/>
      </c>
      <c r="P64" s="2" t="str">
        <f>IFERROR(VLOOKUP($B64,'Swithland 6'!$A:$C,3,FALSE),"")</f>
        <v/>
      </c>
      <c r="Q64" s="2" t="str">
        <f>IFERROR(VLOOKUP($B64,'Washlands Relays'!$A:$C,3,FALSE),"")</f>
        <v/>
      </c>
      <c r="R64" s="2" t="str">
        <f>IFERROR(VLOOKUP($B64,'Gate Gallop 10k'!$A:$C,3,FALSE),"")</f>
        <v/>
      </c>
      <c r="S64" s="2" t="str">
        <f>IFERROR(VLOOKUP($B64,'Steve Morris 5'!$A:$C,3,FALSE),"")</f>
        <v/>
      </c>
      <c r="T64" s="2" t="str">
        <f>IFERROR(VLOOKUP($B64,'Worthington 6'!$A:$C,3,FALSE),"")</f>
        <v/>
      </c>
      <c r="U64" s="2" t="str">
        <f>IFERROR(VLOOKUP($B64,'Joy Cann 5'!$A:$C,3,FALSE),"")</f>
        <v/>
      </c>
      <c r="V64" s="2" t="str">
        <f>IFERROR(VLOOKUP($B64,'Burton 10k'!$A:$C,3,FALSE),"")</f>
        <v/>
      </c>
      <c r="W64" s="2" t="str">
        <f>IFERROR(VLOOKUP($B64,'Hermitage 5'!$A:$C,3,FALSE),"")</f>
        <v/>
      </c>
      <c r="X64" s="2" t="str">
        <f>IFERROR(VLOOKUP($B64,'Lichfield 10k'!$A:$C,3,FALSE),"")</f>
        <v/>
      </c>
      <c r="Y64" s="2" t="str">
        <f>IFERROR(VLOOKUP($B64,'Tamworth 5'!$A:$C,3,FALSE),"")</f>
        <v/>
      </c>
      <c r="Z64" s="2" t="str">
        <f>IFERROR(VLOOKUP($B64,'Markfield 10k'!$A:$C,3,FALSE),"")</f>
        <v/>
      </c>
      <c r="AA64" s="2" t="str">
        <f>IFERROR(VLOOKUP($B64,'Rotherby 8'!$A:$C,3,FALSE),"")</f>
        <v/>
      </c>
      <c r="AB64" s="2" t="str">
        <f>IFERROR(VLOOKUP($B64,'Adrian Smith'!$A:$C,3,FALSE),"")</f>
        <v/>
      </c>
      <c r="AC64" s="2" t="str">
        <f>IFERROR(VLOOKUP($B64,'parkrun 5k'!$A:$C,3,FALSE),"")</f>
        <v/>
      </c>
      <c r="AD64" s="23" t="str">
        <f>IFERROR(VLOOKUP($B64,'Shepshed 7'!$A:$C,3,FALSE),"")</f>
        <v/>
      </c>
      <c r="AE64" s="2" t="str">
        <f>IFERROR(VLOOKUP($B64,'Derby 10'!$A:$C,3,FALSE),"")</f>
        <v/>
      </c>
      <c r="AF64" s="2" t="str">
        <f>IFERROR(VLOOKUP($B64,'Bagworth XC'!$A:$C,3,FALSE),"")</f>
        <v/>
      </c>
    </row>
    <row r="65" spans="2:32" ht="15" thickBot="1" x14ac:dyDescent="0.35">
      <c r="B65" s="12" t="s">
        <v>30</v>
      </c>
      <c r="C65" s="58">
        <f>IF(Table222[[#This Row],[Total races]]=0,0,(RANK(E65,$E$3:$E$73)+COUNTIF(E61:$E$61,E65)-1))</f>
        <v>0</v>
      </c>
      <c r="D65" s="2">
        <f t="shared" si="1"/>
        <v>0</v>
      </c>
      <c r="E65" s="2" cm="1">
        <f t="array" aca="1" ref="E65" ca="1">IF(Table222[[#This Row],[Total races]]&lt;11,SUM(Table222[[#This Row],[Holly Hayes XC]:[1st XC 2027]]),SUM(LARGE(F65:AF65,ROW(INDIRECT("1:10")))))+Table222[[#This Row],[Total races]]*3</f>
        <v>0</v>
      </c>
      <c r="F65" s="51" t="str">
        <f>IFERROR(VLOOKUP(B65,'Holly Hayes XC'!$A:$C,3,FALSE),"")</f>
        <v/>
      </c>
      <c r="G65" s="51" t="str">
        <f>IFERROR(VLOOKUP(B65,'Kibworth 6'!$A:$C,3,FALSE),"")</f>
        <v/>
      </c>
      <c r="H65" s="51" t="str">
        <f>IFERROR(VLOOKUP(B65,'Bosworth XC'!$A:$C,3,FALSE),"")</f>
        <v/>
      </c>
      <c r="I65" s="51" t="str">
        <f>IFERROR(VLOOKUP(B65,'Grace Dieu XC'!$A:$C,3,FALSE),"")</f>
        <v/>
      </c>
      <c r="J65" s="2" t="str">
        <f>IFERROR(VLOOKUP(B65,'Ivanhoe 20'!$A:$C,3,FALSE),"")</f>
        <v/>
      </c>
      <c r="K65" s="2" t="str">
        <f>IFERROR(VLOOKUP($B65,'Run In The Forest 5'!$A:$C,3,FALSE),"")</f>
        <v/>
      </c>
      <c r="L65" s="2" t="str">
        <f>IFERROR(VLOOKUP($B65,'Uttoxeter HM'!$A:$C,3,FALSE),"")</f>
        <v/>
      </c>
      <c r="M65" s="51" t="str">
        <f>IFERROR(VLOOKUP($B65,'Bosworth HM'!$A:$C,3,FALSE),"")</f>
        <v/>
      </c>
      <c r="N65" s="51" t="str">
        <f>IFERROR(VLOOKUP($B65,'Watermead 10k'!$A:$C,3,FALSE),"")</f>
        <v/>
      </c>
      <c r="O65" s="2" t="str">
        <f>IFERROR(VLOOKUP($B65,'West End 8'!$A:$C,3,FALSE),"")</f>
        <v/>
      </c>
      <c r="P65" s="2" t="str">
        <f>IFERROR(VLOOKUP($B65,'Swithland 6'!$A:$C,3,FALSE),"")</f>
        <v/>
      </c>
      <c r="Q65" s="2" t="str">
        <f>IFERROR(VLOOKUP($B65,'Washlands Relays'!$A:$C,3,FALSE),"")</f>
        <v/>
      </c>
      <c r="R65" s="2" t="str">
        <f>IFERROR(VLOOKUP($B65,'Gate Gallop 10k'!$A:$C,3,FALSE),"")</f>
        <v/>
      </c>
      <c r="S65" s="2" t="str">
        <f>IFERROR(VLOOKUP($B65,'Steve Morris 5'!$A:$C,3,FALSE),"")</f>
        <v/>
      </c>
      <c r="T65" s="2" t="str">
        <f>IFERROR(VLOOKUP($B65,'Worthington 6'!$A:$C,3,FALSE),"")</f>
        <v/>
      </c>
      <c r="U65" s="2" t="str">
        <f>IFERROR(VLOOKUP($B65,'Joy Cann 5'!$A:$C,3,FALSE),"")</f>
        <v/>
      </c>
      <c r="V65" s="2" t="str">
        <f>IFERROR(VLOOKUP($B65,'Burton 10k'!$A:$C,3,FALSE),"")</f>
        <v/>
      </c>
      <c r="W65" s="2" t="str">
        <f>IFERROR(VLOOKUP($B65,'Hermitage 5'!$A:$C,3,FALSE),"")</f>
        <v/>
      </c>
      <c r="X65" s="2" t="str">
        <f>IFERROR(VLOOKUP($B65,'Lichfield 10k'!$A:$C,3,FALSE),"")</f>
        <v/>
      </c>
      <c r="Y65" s="2" t="str">
        <f>IFERROR(VLOOKUP($B65,'Tamworth 5'!$A:$C,3,FALSE),"")</f>
        <v/>
      </c>
      <c r="Z65" s="2" t="str">
        <f>IFERROR(VLOOKUP($B65,'Markfield 10k'!$A:$C,3,FALSE),"")</f>
        <v/>
      </c>
      <c r="AA65" s="2" t="str">
        <f>IFERROR(VLOOKUP($B65,'Rotherby 8'!$A:$C,3,FALSE),"")</f>
        <v/>
      </c>
      <c r="AB65" s="2" t="str">
        <f>IFERROR(VLOOKUP($B65,'Adrian Smith'!$A:$C,3,FALSE),"")</f>
        <v/>
      </c>
      <c r="AC65" s="2" t="str">
        <f>IFERROR(VLOOKUP($B65,'parkrun 5k'!$A:$C,3,FALSE),"")</f>
        <v/>
      </c>
      <c r="AD65" s="23" t="str">
        <f>IFERROR(VLOOKUP($B65,'Shepshed 7'!$A:$C,3,FALSE),"")</f>
        <v/>
      </c>
      <c r="AE65" s="2" t="str">
        <f>IFERROR(VLOOKUP($B65,'Derby 10'!$A:$C,3,FALSE),"")</f>
        <v/>
      </c>
      <c r="AF65" s="2" t="str">
        <f>IFERROR(VLOOKUP($B65,'Bagworth XC'!$A:$C,3,FALSE),"")</f>
        <v/>
      </c>
    </row>
    <row r="66" spans="2:32" ht="15" thickBot="1" x14ac:dyDescent="0.35">
      <c r="B66" s="12" t="s">
        <v>87</v>
      </c>
      <c r="C66" s="58">
        <f>IF(Table222[[#This Row],[Total races]]=0,0,(RANK(E66,$E$3:$E$73)+COUNTIF(E61:$E$62,E66)-1))</f>
        <v>0</v>
      </c>
      <c r="D66" s="2">
        <f t="shared" si="1"/>
        <v>0</v>
      </c>
      <c r="E66" s="2" cm="1">
        <f t="array" aca="1" ref="E66" ca="1">IF(Table222[[#This Row],[Total races]]&lt;11,SUM(Table222[[#This Row],[Holly Hayes XC]:[1st XC 2027]]),SUM(LARGE(F66:AF66,ROW(INDIRECT("1:10")))))+Table222[[#This Row],[Total races]]*3</f>
        <v>0</v>
      </c>
      <c r="F66" s="51" t="str">
        <f>IFERROR(VLOOKUP(B66,'Holly Hayes XC'!$A:$C,3,FALSE),"")</f>
        <v/>
      </c>
      <c r="G66" s="51" t="str">
        <f>IFERROR(VLOOKUP(B66,'Kibworth 6'!$A:$C,3,FALSE),"")</f>
        <v/>
      </c>
      <c r="H66" s="51" t="str">
        <f>IFERROR(VLOOKUP(B66,'Bosworth XC'!$A:$C,3,FALSE),"")</f>
        <v/>
      </c>
      <c r="I66" s="51" t="str">
        <f>IFERROR(VLOOKUP(B66,'Grace Dieu XC'!$A:$C,3,FALSE),"")</f>
        <v/>
      </c>
      <c r="J66" s="2" t="str">
        <f>IFERROR(VLOOKUP(B66,'Ivanhoe 20'!$A:$C,3,FALSE),"")</f>
        <v/>
      </c>
      <c r="K66" s="2" t="str">
        <f>IFERROR(VLOOKUP($B66,'Run In The Forest 5'!$A:$C,3,FALSE),"")</f>
        <v/>
      </c>
      <c r="L66" s="2" t="str">
        <f>IFERROR(VLOOKUP($B66,'Uttoxeter HM'!$A:$C,3,FALSE),"")</f>
        <v/>
      </c>
      <c r="M66" s="51" t="str">
        <f>IFERROR(VLOOKUP($B66,'Bosworth HM'!$A:$C,3,FALSE),"")</f>
        <v/>
      </c>
      <c r="N66" s="51" t="str">
        <f>IFERROR(VLOOKUP($B66,'Watermead 10k'!$A:$C,3,FALSE),"")</f>
        <v/>
      </c>
      <c r="O66" s="2" t="str">
        <f>IFERROR(VLOOKUP($B66,'West End 8'!$A:$C,3,FALSE),"")</f>
        <v/>
      </c>
      <c r="P66" s="2" t="str">
        <f>IFERROR(VLOOKUP($B66,'Swithland 6'!$A:$C,3,FALSE),"")</f>
        <v/>
      </c>
      <c r="Q66" s="2" t="str">
        <f>IFERROR(VLOOKUP($B66,'Washlands Relays'!$A:$C,3,FALSE),"")</f>
        <v/>
      </c>
      <c r="R66" s="2" t="str">
        <f>IFERROR(VLOOKUP($B66,'Gate Gallop 10k'!$A:$C,3,FALSE),"")</f>
        <v/>
      </c>
      <c r="S66" s="2" t="str">
        <f>IFERROR(VLOOKUP($B66,'Steve Morris 5'!$A:$C,3,FALSE),"")</f>
        <v/>
      </c>
      <c r="T66" s="2" t="str">
        <f>IFERROR(VLOOKUP($B66,'Worthington 6'!$A:$C,3,FALSE),"")</f>
        <v/>
      </c>
      <c r="U66" s="2" t="str">
        <f>IFERROR(VLOOKUP($B66,'Joy Cann 5'!$A:$C,3,FALSE),"")</f>
        <v/>
      </c>
      <c r="V66" s="2" t="str">
        <f>IFERROR(VLOOKUP($B66,'Burton 10k'!$A:$C,3,FALSE),"")</f>
        <v/>
      </c>
      <c r="W66" s="2" t="str">
        <f>IFERROR(VLOOKUP($B66,'Hermitage 5'!$A:$C,3,FALSE),"")</f>
        <v/>
      </c>
      <c r="X66" s="2" t="str">
        <f>IFERROR(VLOOKUP($B66,'Lichfield 10k'!$A:$C,3,FALSE),"")</f>
        <v/>
      </c>
      <c r="Y66" s="2" t="str">
        <f>IFERROR(VLOOKUP($B66,'Tamworth 5'!$A:$C,3,FALSE),"")</f>
        <v/>
      </c>
      <c r="Z66" s="2" t="str">
        <f>IFERROR(VLOOKUP($B66,'Markfield 10k'!$A:$C,3,FALSE),"")</f>
        <v/>
      </c>
      <c r="AA66" s="2" t="str">
        <f>IFERROR(VLOOKUP($B66,'Rotherby 8'!$A:$C,3,FALSE),"")</f>
        <v/>
      </c>
      <c r="AB66" s="2" t="str">
        <f>IFERROR(VLOOKUP($B66,'Adrian Smith'!$A:$C,3,FALSE),"")</f>
        <v/>
      </c>
      <c r="AC66" s="2" t="str">
        <f>IFERROR(VLOOKUP($B66,'parkrun 5k'!$A:$C,3,FALSE),"")</f>
        <v/>
      </c>
      <c r="AD66" s="23" t="str">
        <f>IFERROR(VLOOKUP($B66,'Shepshed 7'!$A:$C,3,FALSE),"")</f>
        <v/>
      </c>
      <c r="AE66" s="2" t="str">
        <f>IFERROR(VLOOKUP($B66,'Derby 10'!$A:$C,3,FALSE),"")</f>
        <v/>
      </c>
      <c r="AF66" s="2" t="str">
        <f>IFERROR(VLOOKUP($B66,'Bagworth XC'!$A:$C,3,FALSE),"")</f>
        <v/>
      </c>
    </row>
    <row r="67" spans="2:32" ht="15" thickBot="1" x14ac:dyDescent="0.35">
      <c r="B67" s="12" t="s">
        <v>58</v>
      </c>
      <c r="C67" s="58">
        <f>IF(Table222[[#This Row],[Total races]]=0,0,(RANK(E67,$E$3:$E$73)+COUNTIF(E62:$E$62,E67)-1))</f>
        <v>0</v>
      </c>
      <c r="D67" s="2">
        <f t="shared" ref="D67:D73" si="2">COUNTIF(F67:AF67,"&gt;=0")</f>
        <v>0</v>
      </c>
      <c r="E67" s="2" cm="1">
        <f t="array" aca="1" ref="E67" ca="1">IF(Table222[[#This Row],[Total races]]&lt;11,SUM(Table222[[#This Row],[Holly Hayes XC]:[1st XC 2027]]),SUM(LARGE(F67:AF67,ROW(INDIRECT("1:10")))))+Table222[[#This Row],[Total races]]*3</f>
        <v>0</v>
      </c>
      <c r="F67" s="51" t="str">
        <f>IFERROR(VLOOKUP(B67,'Holly Hayes XC'!$A:$C,3,FALSE),"")</f>
        <v/>
      </c>
      <c r="G67" s="51" t="str">
        <f>IFERROR(VLOOKUP(B67,'Kibworth 6'!$A:$C,3,FALSE),"")</f>
        <v/>
      </c>
      <c r="H67" s="51" t="str">
        <f>IFERROR(VLOOKUP(B67,'Bosworth XC'!$A:$C,3,FALSE),"")</f>
        <v/>
      </c>
      <c r="I67" s="51" t="str">
        <f>IFERROR(VLOOKUP(B67,'Grace Dieu XC'!$A:$C,3,FALSE),"")</f>
        <v/>
      </c>
      <c r="J67" s="2" t="str">
        <f>IFERROR(VLOOKUP(B67,'Ivanhoe 20'!$A:$C,3,FALSE),"")</f>
        <v/>
      </c>
      <c r="K67" s="2" t="str">
        <f>IFERROR(VLOOKUP($B67,'Run In The Forest 5'!$A:$C,3,FALSE),"")</f>
        <v/>
      </c>
      <c r="L67" s="2" t="str">
        <f>IFERROR(VLOOKUP($B67,'Uttoxeter HM'!$A:$C,3,FALSE),"")</f>
        <v/>
      </c>
      <c r="M67" s="51" t="str">
        <f>IFERROR(VLOOKUP($B67,'Bosworth HM'!$A:$C,3,FALSE),"")</f>
        <v/>
      </c>
      <c r="N67" s="51" t="str">
        <f>IFERROR(VLOOKUP($B67,'Watermead 10k'!$A:$C,3,FALSE),"")</f>
        <v/>
      </c>
      <c r="O67" s="2" t="str">
        <f>IFERROR(VLOOKUP($B67,'West End 8'!$A:$C,3,FALSE),"")</f>
        <v/>
      </c>
      <c r="P67" s="2" t="str">
        <f>IFERROR(VLOOKUP($B67,'Swithland 6'!$A:$C,3,FALSE),"")</f>
        <v/>
      </c>
      <c r="Q67" s="2" t="str">
        <f>IFERROR(VLOOKUP($B67,'Washlands Relays'!$A:$C,3,FALSE),"")</f>
        <v/>
      </c>
      <c r="R67" s="2" t="str">
        <f>IFERROR(VLOOKUP($B67,'Gate Gallop 10k'!$A:$C,3,FALSE),"")</f>
        <v/>
      </c>
      <c r="S67" s="2" t="str">
        <f>IFERROR(VLOOKUP($B67,'Steve Morris 5'!$A:$C,3,FALSE),"")</f>
        <v/>
      </c>
      <c r="T67" s="2" t="str">
        <f>IFERROR(VLOOKUP($B67,'Worthington 6'!$A:$C,3,FALSE),"")</f>
        <v/>
      </c>
      <c r="U67" s="2" t="str">
        <f>IFERROR(VLOOKUP($B67,'Joy Cann 5'!$A:$C,3,FALSE),"")</f>
        <v/>
      </c>
      <c r="V67" s="2" t="str">
        <f>IFERROR(VLOOKUP($B67,'Burton 10k'!$A:$C,3,FALSE),"")</f>
        <v/>
      </c>
      <c r="W67" s="2" t="str">
        <f>IFERROR(VLOOKUP($B67,'Hermitage 5'!$A:$C,3,FALSE),"")</f>
        <v/>
      </c>
      <c r="X67" s="2" t="str">
        <f>IFERROR(VLOOKUP($B67,'Lichfield 10k'!$A:$C,3,FALSE),"")</f>
        <v/>
      </c>
      <c r="Y67" s="2" t="str">
        <f>IFERROR(VLOOKUP($B67,'Tamworth 5'!$A:$C,3,FALSE),"")</f>
        <v/>
      </c>
      <c r="Z67" s="2" t="str">
        <f>IFERROR(VLOOKUP($B67,'Markfield 10k'!$A:$C,3,FALSE),"")</f>
        <v/>
      </c>
      <c r="AA67" s="2" t="str">
        <f>IFERROR(VLOOKUP($B67,'Rotherby 8'!$A:$C,3,FALSE),"")</f>
        <v/>
      </c>
      <c r="AB67" s="2" t="str">
        <f>IFERROR(VLOOKUP($B67,'Adrian Smith'!$A:$C,3,FALSE),"")</f>
        <v/>
      </c>
      <c r="AC67" s="2" t="str">
        <f>IFERROR(VLOOKUP($B67,'parkrun 5k'!$A:$C,3,FALSE),"")</f>
        <v/>
      </c>
      <c r="AD67" s="23" t="str">
        <f>IFERROR(VLOOKUP($B67,'Shepshed 7'!$A:$C,3,FALSE),"")</f>
        <v/>
      </c>
      <c r="AE67" s="2" t="str">
        <f>IFERROR(VLOOKUP($B67,'Derby 10'!$A:$C,3,FALSE),"")</f>
        <v/>
      </c>
      <c r="AF67" s="2" t="str">
        <f>IFERROR(VLOOKUP($B67,'Bagworth XC'!$A:$C,3,FALSE),"")</f>
        <v/>
      </c>
    </row>
    <row r="68" spans="2:32" ht="15" thickBot="1" x14ac:dyDescent="0.35">
      <c r="B68" s="12" t="s">
        <v>111</v>
      </c>
      <c r="C68" s="58">
        <f>IF(Table222[[#This Row],[Total races]]=0,0,(RANK(E68,$E$3:$E$73)+COUNTIF(E62:$E$63,E68)-1))</f>
        <v>0</v>
      </c>
      <c r="D68" s="2">
        <f t="shared" si="2"/>
        <v>0</v>
      </c>
      <c r="E68" s="2" cm="1">
        <f t="array" aca="1" ref="E68" ca="1">IF(Table222[[#This Row],[Total races]]&lt;11,SUM(Table222[[#This Row],[Holly Hayes XC]:[1st XC 2027]]),SUM(LARGE(F68:AF68,ROW(INDIRECT("1:10")))))+Table222[[#This Row],[Total races]]*3</f>
        <v>0</v>
      </c>
      <c r="F68" s="51" t="str">
        <f>IFERROR(VLOOKUP(B68,'Holly Hayes XC'!$A:$C,3,FALSE),"")</f>
        <v/>
      </c>
      <c r="G68" s="51" t="str">
        <f>IFERROR(VLOOKUP(B68,'Kibworth 6'!$A:$C,3,FALSE),"")</f>
        <v/>
      </c>
      <c r="H68" s="51" t="str">
        <f>IFERROR(VLOOKUP(B68,'Bosworth XC'!$A:$C,3,FALSE),"")</f>
        <v/>
      </c>
      <c r="I68" s="51" t="str">
        <f>IFERROR(VLOOKUP(B68,'Grace Dieu XC'!$A:$C,3,FALSE),"")</f>
        <v/>
      </c>
      <c r="J68" s="2" t="str">
        <f>IFERROR(VLOOKUP(B68,'Ivanhoe 20'!$A:$C,3,FALSE),"")</f>
        <v/>
      </c>
      <c r="K68" s="2" t="str">
        <f>IFERROR(VLOOKUP($B68,'Run In The Forest 5'!$A:$C,3,FALSE),"")</f>
        <v/>
      </c>
      <c r="L68" s="2" t="str">
        <f>IFERROR(VLOOKUP($B68,'Uttoxeter HM'!$A:$C,3,FALSE),"")</f>
        <v/>
      </c>
      <c r="M68" s="51" t="str">
        <f>IFERROR(VLOOKUP($B68,'Bosworth HM'!$A:$C,3,FALSE),"")</f>
        <v/>
      </c>
      <c r="N68" s="51" t="str">
        <f>IFERROR(VLOOKUP($B68,'Watermead 10k'!$A:$C,3,FALSE),"")</f>
        <v/>
      </c>
      <c r="O68" s="2" t="str">
        <f>IFERROR(VLOOKUP($B68,'West End 8'!$A:$C,3,FALSE),"")</f>
        <v/>
      </c>
      <c r="P68" s="2" t="str">
        <f>IFERROR(VLOOKUP($B68,'Swithland 6'!$A:$C,3,FALSE),"")</f>
        <v/>
      </c>
      <c r="Q68" s="2" t="str">
        <f>IFERROR(VLOOKUP($B68,'Washlands Relays'!$A:$C,3,FALSE),"")</f>
        <v/>
      </c>
      <c r="R68" s="2" t="str">
        <f>IFERROR(VLOOKUP($B68,'Gate Gallop 10k'!$A:$C,3,FALSE),"")</f>
        <v/>
      </c>
      <c r="S68" s="2" t="str">
        <f>IFERROR(VLOOKUP($B68,'Steve Morris 5'!$A:$C,3,FALSE),"")</f>
        <v/>
      </c>
      <c r="T68" s="2" t="str">
        <f>IFERROR(VLOOKUP($B68,'Worthington 6'!$A:$C,3,FALSE),"")</f>
        <v/>
      </c>
      <c r="U68" s="2" t="str">
        <f>IFERROR(VLOOKUP($B68,'Joy Cann 5'!$A:$C,3,FALSE),"")</f>
        <v/>
      </c>
      <c r="V68" s="2" t="str">
        <f>IFERROR(VLOOKUP($B68,'Burton 10k'!$A:$C,3,FALSE),"")</f>
        <v/>
      </c>
      <c r="W68" s="2" t="str">
        <f>IFERROR(VLOOKUP($B68,'Hermitage 5'!$A:$C,3,FALSE),"")</f>
        <v/>
      </c>
      <c r="X68" s="2" t="str">
        <f>IFERROR(VLOOKUP($B68,'Lichfield 10k'!$A:$C,3,FALSE),"")</f>
        <v/>
      </c>
      <c r="Y68" s="2" t="str">
        <f>IFERROR(VLOOKUP($B68,'Tamworth 5'!$A:$C,3,FALSE),"")</f>
        <v/>
      </c>
      <c r="Z68" s="2" t="str">
        <f>IFERROR(VLOOKUP($B68,'Markfield 10k'!$A:$C,3,FALSE),"")</f>
        <v/>
      </c>
      <c r="AA68" s="2" t="str">
        <f>IFERROR(VLOOKUP($B68,'Rotherby 8'!$A:$C,3,FALSE),"")</f>
        <v/>
      </c>
      <c r="AB68" s="2" t="str">
        <f>IFERROR(VLOOKUP($B68,'Adrian Smith'!$A:$C,3,FALSE),"")</f>
        <v/>
      </c>
      <c r="AC68" s="2" t="str">
        <f>IFERROR(VLOOKUP($B68,'parkrun 5k'!$A:$C,3,FALSE),"")</f>
        <v/>
      </c>
      <c r="AD68" s="23" t="str">
        <f>IFERROR(VLOOKUP($B68,'Shepshed 7'!$A:$C,3,FALSE),"")</f>
        <v/>
      </c>
      <c r="AE68" s="2" t="str">
        <f>IFERROR(VLOOKUP($B68,'Derby 10'!$A:$C,3,FALSE),"")</f>
        <v/>
      </c>
      <c r="AF68" s="2" t="str">
        <f>IFERROR(VLOOKUP($B68,'Bagworth XC'!$A:$C,3,FALSE),"")</f>
        <v/>
      </c>
    </row>
    <row r="69" spans="2:32" ht="15" thickBot="1" x14ac:dyDescent="0.35">
      <c r="B69" s="12" t="s">
        <v>123</v>
      </c>
      <c r="C69" s="58">
        <f>IF(Table222[[#This Row],[Total races]]=0,0,(RANK(E69,$E$3:$E$73)+COUNTIF(E63:$E$63,E69)-1))</f>
        <v>0</v>
      </c>
      <c r="D69" s="2">
        <f t="shared" si="2"/>
        <v>0</v>
      </c>
      <c r="E69" s="2" cm="1">
        <f t="array" aca="1" ref="E69" ca="1">IF(Table222[[#This Row],[Total races]]&lt;11,SUM(Table222[[#This Row],[Holly Hayes XC]:[1st XC 2027]]),SUM(LARGE(F69:AF69,ROW(INDIRECT("1:10")))))+Table222[[#This Row],[Total races]]*3</f>
        <v>0</v>
      </c>
      <c r="F69" s="51" t="str">
        <f>IFERROR(VLOOKUP(B69,'Holly Hayes XC'!$A:$C,3,FALSE),"")</f>
        <v/>
      </c>
      <c r="G69" s="51" t="str">
        <f>IFERROR(VLOOKUP(B69,'Kibworth 6'!$A:$C,3,FALSE),"")</f>
        <v/>
      </c>
      <c r="H69" s="51" t="str">
        <f>IFERROR(VLOOKUP(B69,'Bosworth XC'!$A:$C,3,FALSE),"")</f>
        <v/>
      </c>
      <c r="I69" s="51" t="str">
        <f>IFERROR(VLOOKUP(B69,'Grace Dieu XC'!$A:$C,3,FALSE),"")</f>
        <v/>
      </c>
      <c r="J69" s="2" t="str">
        <f>IFERROR(VLOOKUP(B69,'Ivanhoe 20'!$A:$C,3,FALSE),"")</f>
        <v/>
      </c>
      <c r="K69" s="2" t="str">
        <f>IFERROR(VLOOKUP($B69,'Run In The Forest 5'!$A:$C,3,FALSE),"")</f>
        <v/>
      </c>
      <c r="L69" s="2" t="str">
        <f>IFERROR(VLOOKUP($B69,'Uttoxeter HM'!$A:$C,3,FALSE),"")</f>
        <v/>
      </c>
      <c r="M69" s="51" t="str">
        <f>IFERROR(VLOOKUP($B69,'Bosworth HM'!$A:$C,3,FALSE),"")</f>
        <v/>
      </c>
      <c r="N69" s="51" t="str">
        <f>IFERROR(VLOOKUP($B69,'Watermead 10k'!$A:$C,3,FALSE),"")</f>
        <v/>
      </c>
      <c r="O69" s="2" t="str">
        <f>IFERROR(VLOOKUP($B69,'West End 8'!$A:$C,3,FALSE),"")</f>
        <v/>
      </c>
      <c r="P69" s="2" t="str">
        <f>IFERROR(VLOOKUP($B69,'Swithland 6'!$A:$C,3,FALSE),"")</f>
        <v/>
      </c>
      <c r="Q69" s="2" t="str">
        <f>IFERROR(VLOOKUP($B69,'Washlands Relays'!$A:$C,3,FALSE),"")</f>
        <v/>
      </c>
      <c r="R69" s="2" t="str">
        <f>IFERROR(VLOOKUP($B69,'Gate Gallop 10k'!$A:$C,3,FALSE),"")</f>
        <v/>
      </c>
      <c r="S69" s="2" t="str">
        <f>IFERROR(VLOOKUP($B69,'Steve Morris 5'!$A:$C,3,FALSE),"")</f>
        <v/>
      </c>
      <c r="T69" s="2" t="str">
        <f>IFERROR(VLOOKUP($B69,'Worthington 6'!$A:$C,3,FALSE),"")</f>
        <v/>
      </c>
      <c r="U69" s="2" t="str">
        <f>IFERROR(VLOOKUP($B69,'Joy Cann 5'!$A:$C,3,FALSE),"")</f>
        <v/>
      </c>
      <c r="V69" s="2" t="str">
        <f>IFERROR(VLOOKUP($B69,'Burton 10k'!$A:$C,3,FALSE),"")</f>
        <v/>
      </c>
      <c r="W69" s="2" t="str">
        <f>IFERROR(VLOOKUP($B69,'Hermitage 5'!$A:$C,3,FALSE),"")</f>
        <v/>
      </c>
      <c r="X69" s="2" t="str">
        <f>IFERROR(VLOOKUP($B69,'Lichfield 10k'!$A:$C,3,FALSE),"")</f>
        <v/>
      </c>
      <c r="Y69" s="2" t="str">
        <f>IFERROR(VLOOKUP($B69,'Tamworth 5'!$A:$C,3,FALSE),"")</f>
        <v/>
      </c>
      <c r="Z69" s="2" t="str">
        <f>IFERROR(VLOOKUP($B69,'Markfield 10k'!$A:$C,3,FALSE),"")</f>
        <v/>
      </c>
      <c r="AA69" s="2" t="str">
        <f>IFERROR(VLOOKUP($B69,'Rotherby 8'!$A:$C,3,FALSE),"")</f>
        <v/>
      </c>
      <c r="AB69" s="2" t="str">
        <f>IFERROR(VLOOKUP($B69,'Adrian Smith'!$A:$C,3,FALSE),"")</f>
        <v/>
      </c>
      <c r="AC69" s="2" t="str">
        <f>IFERROR(VLOOKUP($B69,'parkrun 5k'!$A:$C,3,FALSE),"")</f>
        <v/>
      </c>
      <c r="AD69" s="23" t="str">
        <f>IFERROR(VLOOKUP($B69,'Shepshed 7'!$A:$C,3,FALSE),"")</f>
        <v/>
      </c>
      <c r="AE69" s="2" t="str">
        <f>IFERROR(VLOOKUP($B69,'Derby 10'!$A:$C,3,FALSE),"")</f>
        <v/>
      </c>
      <c r="AF69" s="2" t="str">
        <f>IFERROR(VLOOKUP($B69,'Bagworth XC'!$A:$C,3,FALSE),"")</f>
        <v/>
      </c>
    </row>
    <row r="70" spans="2:32" ht="15" thickBot="1" x14ac:dyDescent="0.35">
      <c r="B70" s="12" t="s">
        <v>50</v>
      </c>
      <c r="C70" s="58">
        <f>IF(Table222[[#This Row],[Total races]]=0,0,(RANK(E70,$E$3:$E$73)+COUNTIF(E$57:$E70,E70)-1))</f>
        <v>0</v>
      </c>
      <c r="D70" s="2">
        <f t="shared" si="2"/>
        <v>0</v>
      </c>
      <c r="E70" s="2" cm="1">
        <f t="array" aca="1" ref="E70" ca="1">IF(Table222[[#This Row],[Total races]]&lt;11,SUM(Table222[[#This Row],[Holly Hayes XC]:[1st XC 2027]]),SUM(LARGE(F70:AF70,ROW(INDIRECT("1:10")))))+Table222[[#This Row],[Total races]]*3</f>
        <v>0</v>
      </c>
      <c r="F70" s="51" t="str">
        <f>IFERROR(VLOOKUP(B70,'Holly Hayes XC'!$A:$C,3,FALSE),"")</f>
        <v/>
      </c>
      <c r="G70" s="51" t="str">
        <f>IFERROR(VLOOKUP(B70,'Kibworth 6'!$A:$C,3,FALSE),"")</f>
        <v/>
      </c>
      <c r="H70" s="51" t="str">
        <f>IFERROR(VLOOKUP(B70,'Bosworth XC'!$A:$C,3,FALSE),"")</f>
        <v/>
      </c>
      <c r="I70" s="51" t="str">
        <f>IFERROR(VLOOKUP(B70,'Grace Dieu XC'!$A:$C,3,FALSE),"")</f>
        <v/>
      </c>
      <c r="J70" s="2" t="str">
        <f>IFERROR(VLOOKUP(B70,'Ivanhoe 20'!$A:$C,3,FALSE),"")</f>
        <v/>
      </c>
      <c r="K70" s="2" t="str">
        <f>IFERROR(VLOOKUP($B70,'Run In The Forest 5'!$A:$C,3,FALSE),"")</f>
        <v/>
      </c>
      <c r="L70" s="2" t="str">
        <f>IFERROR(VLOOKUP($B70,'Uttoxeter HM'!$A:$C,3,FALSE),"")</f>
        <v/>
      </c>
      <c r="M70" s="51" t="str">
        <f>IFERROR(VLOOKUP($B70,'Bosworth HM'!$A:$C,3,FALSE),"")</f>
        <v/>
      </c>
      <c r="N70" s="51" t="str">
        <f>IFERROR(VLOOKUP($B70,'Watermead 10k'!$A:$C,3,FALSE),"")</f>
        <v/>
      </c>
      <c r="O70" s="2" t="str">
        <f>IFERROR(VLOOKUP($B70,'West End 8'!$A:$C,3,FALSE),"")</f>
        <v/>
      </c>
      <c r="P70" s="2" t="str">
        <f>IFERROR(VLOOKUP($B70,'Swithland 6'!$A:$C,3,FALSE),"")</f>
        <v/>
      </c>
      <c r="Q70" s="2" t="str">
        <f>IFERROR(VLOOKUP($B70,'Washlands Relays'!$A:$C,3,FALSE),"")</f>
        <v/>
      </c>
      <c r="R70" s="2" t="str">
        <f>IFERROR(VLOOKUP($B70,'Gate Gallop 10k'!$A:$C,3,FALSE),"")</f>
        <v/>
      </c>
      <c r="S70" s="2" t="str">
        <f>IFERROR(VLOOKUP($B70,'Steve Morris 5'!$A:$C,3,FALSE),"")</f>
        <v/>
      </c>
      <c r="T70" s="2" t="str">
        <f>IFERROR(VLOOKUP($B70,'Worthington 6'!$A:$C,3,FALSE),"")</f>
        <v/>
      </c>
      <c r="U70" s="2" t="str">
        <f>IFERROR(VLOOKUP($B70,'Joy Cann 5'!$A:$C,3,FALSE),"")</f>
        <v/>
      </c>
      <c r="V70" s="2" t="str">
        <f>IFERROR(VLOOKUP($B70,'Burton 10k'!$A:$C,3,FALSE),"")</f>
        <v/>
      </c>
      <c r="W70" s="2" t="str">
        <f>IFERROR(VLOOKUP($B70,'Hermitage 5'!$A:$C,3,FALSE),"")</f>
        <v/>
      </c>
      <c r="X70" s="2" t="str">
        <f>IFERROR(VLOOKUP($B70,'Lichfield 10k'!$A:$C,3,FALSE),"")</f>
        <v/>
      </c>
      <c r="Y70" s="2" t="str">
        <f>IFERROR(VLOOKUP($B70,'Tamworth 5'!$A:$C,3,FALSE),"")</f>
        <v/>
      </c>
      <c r="Z70" s="2" t="str">
        <f>IFERROR(VLOOKUP($B70,'Markfield 10k'!$A:$C,3,FALSE),"")</f>
        <v/>
      </c>
      <c r="AA70" s="2" t="str">
        <f>IFERROR(VLOOKUP($B70,'Rotherby 8'!$A:$C,3,FALSE),"")</f>
        <v/>
      </c>
      <c r="AB70" s="2" t="str">
        <f>IFERROR(VLOOKUP($B70,'Adrian Smith'!$A:$C,3,FALSE),"")</f>
        <v/>
      </c>
      <c r="AC70" s="2" t="str">
        <f>IFERROR(VLOOKUP($B70,'parkrun 5k'!$A:$C,3,FALSE),"")</f>
        <v/>
      </c>
      <c r="AD70" s="23" t="str">
        <f>IFERROR(VLOOKUP($B70,'Shepshed 7'!$A:$C,3,FALSE),"")</f>
        <v/>
      </c>
      <c r="AE70" s="2" t="str">
        <f>IFERROR(VLOOKUP($B70,'Derby 10'!$A:$C,3,FALSE),"")</f>
        <v/>
      </c>
      <c r="AF70" s="2" t="str">
        <f>IFERROR(VLOOKUP($B70,'Bagworth XC'!$A:$C,3,FALSE),"")</f>
        <v/>
      </c>
    </row>
    <row r="71" spans="2:32" ht="15" thickBot="1" x14ac:dyDescent="0.35">
      <c r="B71" s="12" t="s">
        <v>116</v>
      </c>
      <c r="C71" s="58">
        <f>IF(Table222[[#This Row],[Total races]]=0,0,(RANK(E71,$E$3:$E$73)+COUNTIF(E$57:$E71,E71)-1))</f>
        <v>0</v>
      </c>
      <c r="D71" s="2">
        <f t="shared" si="2"/>
        <v>0</v>
      </c>
      <c r="E71" s="2" cm="1">
        <f t="array" aca="1" ref="E71" ca="1">IF(Table222[[#This Row],[Total races]]&lt;11,SUM(Table222[[#This Row],[Holly Hayes XC]:[1st XC 2027]]),SUM(LARGE(F71:AF71,ROW(INDIRECT("1:10")))))+Table222[[#This Row],[Total races]]*3</f>
        <v>0</v>
      </c>
      <c r="F71" s="51" t="str">
        <f>IFERROR(VLOOKUP(B71,'Holly Hayes XC'!$A:$C,3,FALSE),"")</f>
        <v/>
      </c>
      <c r="G71" s="51" t="str">
        <f>IFERROR(VLOOKUP(B71,'Kibworth 6'!$A:$C,3,FALSE),"")</f>
        <v/>
      </c>
      <c r="H71" s="51" t="str">
        <f>IFERROR(VLOOKUP(B71,'Bosworth XC'!$A:$C,3,FALSE),"")</f>
        <v/>
      </c>
      <c r="I71" s="51" t="str">
        <f>IFERROR(VLOOKUP(B71,'Grace Dieu XC'!$A:$C,3,FALSE),"")</f>
        <v/>
      </c>
      <c r="J71" s="2" t="str">
        <f>IFERROR(VLOOKUP(B71,'Ivanhoe 20'!$A:$C,3,FALSE),"")</f>
        <v/>
      </c>
      <c r="K71" s="2" t="str">
        <f>IFERROR(VLOOKUP($B71,'Run In The Forest 5'!$A:$C,3,FALSE),"")</f>
        <v/>
      </c>
      <c r="L71" s="2" t="str">
        <f>IFERROR(VLOOKUP($B71,'Uttoxeter HM'!$A:$C,3,FALSE),"")</f>
        <v/>
      </c>
      <c r="M71" s="51" t="str">
        <f>IFERROR(VLOOKUP($B71,'Bosworth HM'!$A:$C,3,FALSE),"")</f>
        <v/>
      </c>
      <c r="N71" s="51" t="str">
        <f>IFERROR(VLOOKUP($B71,'Watermead 10k'!$A:$C,3,FALSE),"")</f>
        <v/>
      </c>
      <c r="O71" s="2" t="str">
        <f>IFERROR(VLOOKUP($B71,'West End 8'!$A:$C,3,FALSE),"")</f>
        <v/>
      </c>
      <c r="P71" s="2" t="str">
        <f>IFERROR(VLOOKUP($B71,'Swithland 6'!$A:$C,3,FALSE),"")</f>
        <v/>
      </c>
      <c r="Q71" s="2" t="str">
        <f>IFERROR(VLOOKUP($B71,'Washlands Relays'!$A:$C,3,FALSE),"")</f>
        <v/>
      </c>
      <c r="R71" s="2" t="str">
        <f>IFERROR(VLOOKUP($B71,'Gate Gallop 10k'!$A:$C,3,FALSE),"")</f>
        <v/>
      </c>
      <c r="S71" s="2" t="str">
        <f>IFERROR(VLOOKUP($B71,'Steve Morris 5'!$A:$C,3,FALSE),"")</f>
        <v/>
      </c>
      <c r="T71" s="2" t="str">
        <f>IFERROR(VLOOKUP($B71,'Worthington 6'!$A:$C,3,FALSE),"")</f>
        <v/>
      </c>
      <c r="U71" s="2" t="str">
        <f>IFERROR(VLOOKUP($B71,'Joy Cann 5'!$A:$C,3,FALSE),"")</f>
        <v/>
      </c>
      <c r="V71" s="2" t="str">
        <f>IFERROR(VLOOKUP($B71,'Burton 10k'!$A:$C,3,FALSE),"")</f>
        <v/>
      </c>
      <c r="W71" s="2" t="str">
        <f>IFERROR(VLOOKUP($B71,'Hermitage 5'!$A:$C,3,FALSE),"")</f>
        <v/>
      </c>
      <c r="X71" s="2" t="str">
        <f>IFERROR(VLOOKUP($B71,'Lichfield 10k'!$A:$C,3,FALSE),"")</f>
        <v/>
      </c>
      <c r="Y71" s="2" t="str">
        <f>IFERROR(VLOOKUP($B71,'Tamworth 5'!$A:$C,3,FALSE),"")</f>
        <v/>
      </c>
      <c r="Z71" s="2" t="str">
        <f>IFERROR(VLOOKUP($B71,'Markfield 10k'!$A:$C,3,FALSE),"")</f>
        <v/>
      </c>
      <c r="AA71" s="2" t="str">
        <f>IFERROR(VLOOKUP($B71,'Rotherby 8'!$A:$C,3,FALSE),"")</f>
        <v/>
      </c>
      <c r="AB71" s="2" t="str">
        <f>IFERROR(VLOOKUP($B71,'Adrian Smith'!$A:$C,3,FALSE),"")</f>
        <v/>
      </c>
      <c r="AC71" s="2" t="str">
        <f>IFERROR(VLOOKUP($B71,'parkrun 5k'!$A:$C,3,FALSE),"")</f>
        <v/>
      </c>
      <c r="AD71" s="23" t="str">
        <f>IFERROR(VLOOKUP($B71,'Shepshed 7'!$A:$C,3,FALSE),"")</f>
        <v/>
      </c>
      <c r="AE71" s="2" t="str">
        <f>IFERROR(VLOOKUP($B71,'Derby 10'!$A:$C,3,FALSE),"")</f>
        <v/>
      </c>
      <c r="AF71" s="2" t="str">
        <f>IFERROR(VLOOKUP($B71,'Bagworth XC'!$A:$C,3,FALSE),"")</f>
        <v/>
      </c>
    </row>
    <row r="72" spans="2:32" ht="15" thickBot="1" x14ac:dyDescent="0.35">
      <c r="B72" s="12" t="s">
        <v>109</v>
      </c>
      <c r="C72" s="58">
        <f>IF(Table222[[#This Row],[Total races]]=0,0,(RANK(E72,$E$3:$E$73)+COUNTIF(E$57:$E72,E72)-1))</f>
        <v>0</v>
      </c>
      <c r="D72" s="2">
        <f t="shared" si="2"/>
        <v>0</v>
      </c>
      <c r="E72" s="2" cm="1">
        <f t="array" aca="1" ref="E72" ca="1">IF(Table222[[#This Row],[Total races]]&lt;11,SUM(Table222[[#This Row],[Holly Hayes XC]:[1st XC 2027]]),SUM(LARGE(F72:AF72,ROW(INDIRECT("1:10")))))+Table222[[#This Row],[Total races]]*3</f>
        <v>0</v>
      </c>
      <c r="F72" s="51" t="str">
        <f>IFERROR(VLOOKUP(B72,'Holly Hayes XC'!$A:$C,3,FALSE),"")</f>
        <v/>
      </c>
      <c r="G72" s="51" t="str">
        <f>IFERROR(VLOOKUP(B72,'Kibworth 6'!$A:$C,3,FALSE),"")</f>
        <v/>
      </c>
      <c r="H72" s="51" t="str">
        <f>IFERROR(VLOOKUP(B72,'Bosworth XC'!$A:$C,3,FALSE),"")</f>
        <v/>
      </c>
      <c r="I72" s="51" t="str">
        <f>IFERROR(VLOOKUP(B72,'Grace Dieu XC'!$A:$C,3,FALSE),"")</f>
        <v/>
      </c>
      <c r="J72" s="2" t="str">
        <f>IFERROR(VLOOKUP(B72,'Ivanhoe 20'!$A:$C,3,FALSE),"")</f>
        <v/>
      </c>
      <c r="K72" s="2" t="str">
        <f>IFERROR(VLOOKUP($B72,'Run In The Forest 5'!$A:$C,3,FALSE),"")</f>
        <v/>
      </c>
      <c r="L72" s="2" t="str">
        <f>IFERROR(VLOOKUP($B72,'Uttoxeter HM'!$A:$C,3,FALSE),"")</f>
        <v/>
      </c>
      <c r="M72" s="51" t="str">
        <f>IFERROR(VLOOKUP($B72,'Bosworth HM'!$A:$C,3,FALSE),"")</f>
        <v/>
      </c>
      <c r="N72" s="51" t="str">
        <f>IFERROR(VLOOKUP($B72,'Watermead 10k'!$A:$C,3,FALSE),"")</f>
        <v/>
      </c>
      <c r="O72" s="2" t="str">
        <f>IFERROR(VLOOKUP($B72,'West End 8'!$A:$C,3,FALSE),"")</f>
        <v/>
      </c>
      <c r="P72" s="2" t="str">
        <f>IFERROR(VLOOKUP($B72,'Swithland 6'!$A:$C,3,FALSE),"")</f>
        <v/>
      </c>
      <c r="Q72" s="2" t="str">
        <f>IFERROR(VLOOKUP($B72,'Washlands Relays'!$A:$C,3,FALSE),"")</f>
        <v/>
      </c>
      <c r="R72" s="2" t="str">
        <f>IFERROR(VLOOKUP($B72,'Gate Gallop 10k'!$A:$C,3,FALSE),"")</f>
        <v/>
      </c>
      <c r="S72" s="2" t="str">
        <f>IFERROR(VLOOKUP($B72,'Steve Morris 5'!$A:$C,3,FALSE),"")</f>
        <v/>
      </c>
      <c r="T72" s="2" t="str">
        <f>IFERROR(VLOOKUP($B72,'Worthington 6'!$A:$C,3,FALSE),"")</f>
        <v/>
      </c>
      <c r="U72" s="2" t="str">
        <f>IFERROR(VLOOKUP($B72,'Joy Cann 5'!$A:$C,3,FALSE),"")</f>
        <v/>
      </c>
      <c r="V72" s="2" t="str">
        <f>IFERROR(VLOOKUP($B72,'Burton 10k'!$A:$C,3,FALSE),"")</f>
        <v/>
      </c>
      <c r="W72" s="2" t="str">
        <f>IFERROR(VLOOKUP($B72,'Hermitage 5'!$A:$C,3,FALSE),"")</f>
        <v/>
      </c>
      <c r="X72" s="2" t="str">
        <f>IFERROR(VLOOKUP($B72,'Lichfield 10k'!$A:$C,3,FALSE),"")</f>
        <v/>
      </c>
      <c r="Y72" s="2" t="str">
        <f>IFERROR(VLOOKUP($B72,'Tamworth 5'!$A:$C,3,FALSE),"")</f>
        <v/>
      </c>
      <c r="Z72" s="2" t="str">
        <f>IFERROR(VLOOKUP($B72,'Markfield 10k'!$A:$C,3,FALSE),"")</f>
        <v/>
      </c>
      <c r="AA72" s="2" t="str">
        <f>IFERROR(VLOOKUP($B72,'Rotherby 8'!$A:$C,3,FALSE),"")</f>
        <v/>
      </c>
      <c r="AB72" s="2" t="str">
        <f>IFERROR(VLOOKUP($B72,'Adrian Smith'!$A:$C,3,FALSE),"")</f>
        <v/>
      </c>
      <c r="AC72" s="2" t="str">
        <f>IFERROR(VLOOKUP($B72,'parkrun 5k'!$A:$C,3,FALSE),"")</f>
        <v/>
      </c>
      <c r="AD72" s="23" t="str">
        <f>IFERROR(VLOOKUP($B72,'Shepshed 7'!$A:$C,3,FALSE),"")</f>
        <v/>
      </c>
      <c r="AE72" s="2" t="str">
        <f>IFERROR(VLOOKUP($B72,'Derby 10'!$A:$C,3,FALSE),"")</f>
        <v/>
      </c>
      <c r="AF72" s="2" t="str">
        <f>IFERROR(VLOOKUP($B72,'Bagworth XC'!$A:$C,3,FALSE),"")</f>
        <v/>
      </c>
    </row>
    <row r="73" spans="2:32" ht="15" thickBot="1" x14ac:dyDescent="0.35">
      <c r="B73" s="12" t="s">
        <v>113</v>
      </c>
      <c r="C73" s="58">
        <f>IF(Table222[[#This Row],[Total races]]=0,0,(RANK(E73,$E$3:$E$73)+COUNTIF(E$57:$E73,E73)-1))</f>
        <v>0</v>
      </c>
      <c r="D73" s="2">
        <f t="shared" si="2"/>
        <v>0</v>
      </c>
      <c r="E73" s="2" cm="1">
        <f t="array" aca="1" ref="E73" ca="1">IF(Table222[[#This Row],[Total races]]&lt;11,SUM(Table222[[#This Row],[Holly Hayes XC]:[1st XC 2027]]),SUM(LARGE(F73:AF73,ROW(INDIRECT("1:10")))))+Table222[[#This Row],[Total races]]*3</f>
        <v>0</v>
      </c>
      <c r="F73" s="51" t="str">
        <f>IFERROR(VLOOKUP(B73,'Holly Hayes XC'!$A:$C,3,FALSE),"")</f>
        <v/>
      </c>
      <c r="G73" s="51" t="str">
        <f>IFERROR(VLOOKUP(B73,'Kibworth 6'!$A:$C,3,FALSE),"")</f>
        <v/>
      </c>
      <c r="H73" s="51" t="str">
        <f>IFERROR(VLOOKUP(B73,'Bosworth XC'!$A:$C,3,FALSE),"")</f>
        <v/>
      </c>
      <c r="I73" s="51" t="str">
        <f>IFERROR(VLOOKUP(B73,'Grace Dieu XC'!$A:$C,3,FALSE),"")</f>
        <v/>
      </c>
      <c r="J73" s="2" t="str">
        <f>IFERROR(VLOOKUP(B73,'Ivanhoe 20'!$A:$C,3,FALSE),"")</f>
        <v/>
      </c>
      <c r="K73" s="2" t="str">
        <f>IFERROR(VLOOKUP($B73,'Run In The Forest 5'!$A:$C,3,FALSE),"")</f>
        <v/>
      </c>
      <c r="L73" s="2" t="str">
        <f>IFERROR(VLOOKUP($B73,'Uttoxeter HM'!$A:$C,3,FALSE),"")</f>
        <v/>
      </c>
      <c r="M73" s="51" t="str">
        <f>IFERROR(VLOOKUP($B73,'Bosworth HM'!$A:$C,3,FALSE),"")</f>
        <v/>
      </c>
      <c r="N73" s="51" t="str">
        <f>IFERROR(VLOOKUP($B73,'Watermead 10k'!$A:$C,3,FALSE),"")</f>
        <v/>
      </c>
      <c r="O73" s="2" t="str">
        <f>IFERROR(VLOOKUP($B73,'West End 8'!$A:$C,3,FALSE),"")</f>
        <v/>
      </c>
      <c r="P73" s="2" t="str">
        <f>IFERROR(VLOOKUP($B73,'Swithland 6'!$A:$C,3,FALSE),"")</f>
        <v/>
      </c>
      <c r="Q73" s="2" t="str">
        <f>IFERROR(VLOOKUP($B73,'Washlands Relays'!$A:$C,3,FALSE),"")</f>
        <v/>
      </c>
      <c r="R73" s="2" t="str">
        <f>IFERROR(VLOOKUP($B73,'Gate Gallop 10k'!$A:$C,3,FALSE),"")</f>
        <v/>
      </c>
      <c r="S73" s="2" t="str">
        <f>IFERROR(VLOOKUP($B73,'Steve Morris 5'!$A:$C,3,FALSE),"")</f>
        <v/>
      </c>
      <c r="T73" s="2" t="str">
        <f>IFERROR(VLOOKUP($B73,'Worthington 6'!$A:$C,3,FALSE),"")</f>
        <v/>
      </c>
      <c r="U73" s="2" t="str">
        <f>IFERROR(VLOOKUP($B73,'Joy Cann 5'!$A:$C,3,FALSE),"")</f>
        <v/>
      </c>
      <c r="V73" s="2" t="str">
        <f>IFERROR(VLOOKUP($B73,'Burton 10k'!$A:$C,3,FALSE),"")</f>
        <v/>
      </c>
      <c r="W73" s="2" t="str">
        <f>IFERROR(VLOOKUP($B73,'Hermitage 5'!$A:$C,3,FALSE),"")</f>
        <v/>
      </c>
      <c r="X73" s="2" t="str">
        <f>IFERROR(VLOOKUP($B73,'Lichfield 10k'!$A:$C,3,FALSE),"")</f>
        <v/>
      </c>
      <c r="Y73" s="2" t="str">
        <f>IFERROR(VLOOKUP($B73,'Tamworth 5'!$A:$C,3,FALSE),"")</f>
        <v/>
      </c>
      <c r="Z73" s="2" t="str">
        <f>IFERROR(VLOOKUP($B73,'Markfield 10k'!$A:$C,3,FALSE),"")</f>
        <v/>
      </c>
      <c r="AA73" s="2" t="str">
        <f>IFERROR(VLOOKUP($B73,'Rotherby 8'!$A:$C,3,FALSE),"")</f>
        <v/>
      </c>
      <c r="AB73" s="2" t="str">
        <f>IFERROR(VLOOKUP($B73,'Adrian Smith'!$A:$C,3,FALSE),"")</f>
        <v/>
      </c>
      <c r="AC73" s="2" t="str">
        <f>IFERROR(VLOOKUP($B73,'parkrun 5k'!$A:$C,3,FALSE),"")</f>
        <v/>
      </c>
      <c r="AD73" s="23" t="str">
        <f>IFERROR(VLOOKUP($B73,'Shepshed 7'!$A:$C,3,FALSE),"")</f>
        <v/>
      </c>
      <c r="AE73" s="2" t="str">
        <f>IFERROR(VLOOKUP($B73,'Derby 10'!$A:$C,3,FALSE),"")</f>
        <v/>
      </c>
      <c r="AF73" s="2" t="str">
        <f>IFERROR(VLOOKUP($B73,'Bagworth XC'!$A:$C,3,FALSE),"")</f>
        <v/>
      </c>
    </row>
  </sheetData>
  <phoneticPr fontId="5" type="noConversion"/>
  <hyperlinks>
    <hyperlink ref="J2" location="'Ivanhoe 20'!A1" display="Ivanhoe20" xr:uid="{3A1E6AA8-1293-4A7A-A8CB-F01368E0A82F}"/>
    <hyperlink ref="K2" location="'Run In The Forest'!A1" display="Run In The Forest 5" xr:uid="{9C3EEC96-A872-4F59-A1BC-05A4A82EEB12}"/>
    <hyperlink ref="L2" location="'Uttoxeter HM'!A1" display="Uttoxeter HM" xr:uid="{90A60006-E3B1-4888-A3A0-FC418406F9CC}"/>
    <hyperlink ref="O2" location="'West End 8'!A1" display="West End 8" xr:uid="{1608DA00-D90E-4BD0-BF5D-5F61ACE9ED86}"/>
    <hyperlink ref="P2" location="'Swithland 6'!A1" display="Swithland 6" xr:uid="{DF374E79-855F-4CFC-9E16-55EBDA6F68D7}"/>
    <hyperlink ref="Q2" location="'Washlands Relays'!A1" display="Washlands Relays" xr:uid="{24DE52F7-508D-4675-9DD4-9FDB43AFC5B4}"/>
    <hyperlink ref="R2" location="'Gate Gallop 10k'!A1" display="Gate Gallop 10k" xr:uid="{D70453A9-8B76-4FE3-9A72-A80DFA090138}"/>
    <hyperlink ref="T2" location="'Worthington 6'!A1" display="Worthington 6" xr:uid="{C07A1CE2-742B-4F08-B6A2-95CE027172E6}"/>
    <hyperlink ref="U2" location="'Joy Cann 5'!A1" display="Joy Cann 5" xr:uid="{C3C31113-BFA5-4888-8BDA-2561DDF796BB}"/>
    <hyperlink ref="V2" location="'Burton 10k'!A1" display="Burton 10k" xr:uid="{63572FEC-1F24-421C-A466-B6F2D8F97816}"/>
    <hyperlink ref="Z2" location="'Markfield 10k'!A1" display="Markfield 10k" xr:uid="{E84B9CFE-C470-4D3B-B72B-FC45C06639DD}"/>
    <hyperlink ref="AA2" location="'Rotherby 8'!A1" display="Rotherby 8" xr:uid="{2F07B135-77FD-4341-A27D-5281DE629A7E}"/>
    <hyperlink ref="AB2" location="'Adrian Smith'!A1" display="Adrian Smith" xr:uid="{BA239DDE-0FF5-4750-9AD8-CE9D29B5CA5F}"/>
    <hyperlink ref="AC2" location="'parkrun 5k'!A1" display="parkrun 5k" xr:uid="{0ACFD09B-5161-4213-BBE9-C47A1D792A77}"/>
    <hyperlink ref="AD2" location="'Shepshed 7'!A1" display="Shepshed 7" xr:uid="{A27A0E2C-776F-49BD-91E6-EE997EB860E2}"/>
    <hyperlink ref="H2" location="'Bosworth XC'!A1" display="Bosworth XC" xr:uid="{A17BBF55-B451-4239-98F6-E12B9C8F8767}"/>
    <hyperlink ref="N2" location="'Watermead 10k'!A1" display="Watermead 10k" xr:uid="{D5C7FB1C-283E-4E5D-9E4D-690EE8D05BCB}"/>
    <hyperlink ref="AE2" location="'Derby 10'!A1" display="Derby 10" xr:uid="{6822D6F0-7BE0-499E-B0D1-43368EBC9029}"/>
    <hyperlink ref="Y2" location="'Tamworth 5'!A1" display="Tamworth 5" xr:uid="{E836C338-68E1-4A48-9FFF-2B968672A2CC}"/>
    <hyperlink ref="X2" location="'Lichfield 10k'!A1" display="Lichfield 10k" xr:uid="{A87F8650-49A0-4AE8-A4E6-AD88C470C22B}"/>
    <hyperlink ref="AF2" location="'Bagworth XC'!A1" display="1st XC 2026" xr:uid="{2D67C914-0085-46D5-895F-7A3B8B42A64B}"/>
    <hyperlink ref="F2" location="'Holly Hayes XC'!A1" display="Holly Hayes XC" xr:uid="{28E47DAE-3AE2-4E0B-B953-AE9FF145CF15}"/>
  </hyperlinks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DBCAB7-733C-491A-A799-6C4D4BA316A1}">
  <sheetPr>
    <tabColor rgb="FF00B0F0"/>
  </sheetPr>
  <dimension ref="A1:N48"/>
  <sheetViews>
    <sheetView topLeftCell="B1" workbookViewId="0">
      <selection activeCell="E2" sqref="E2:N26"/>
    </sheetView>
  </sheetViews>
  <sheetFormatPr defaultRowHeight="14.4" x14ac:dyDescent="0.3"/>
  <cols>
    <col min="1" max="1" width="23.33203125" hidden="1" customWidth="1"/>
    <col min="2" max="2" width="23.33203125" customWidth="1"/>
    <col min="3" max="4" width="13.6640625" customWidth="1"/>
    <col min="5" max="5" width="16" bestFit="1" customWidth="1"/>
    <col min="6" max="6" width="12.109375" style="13" bestFit="1" customWidth="1"/>
    <col min="7" max="7" width="12" bestFit="1" customWidth="1"/>
    <col min="8" max="8" width="23.33203125" bestFit="1" customWidth="1"/>
    <col min="9" max="9" width="17.33203125" bestFit="1" customWidth="1"/>
  </cols>
  <sheetData>
    <row r="1" spans="1:14" ht="33.6" x14ac:dyDescent="0.3">
      <c r="A1" s="14" t="s">
        <v>17</v>
      </c>
      <c r="B1" s="14" t="s">
        <v>84</v>
      </c>
      <c r="C1" s="14" t="s">
        <v>22</v>
      </c>
      <c r="D1" s="14" t="s">
        <v>83</v>
      </c>
      <c r="E1" s="15" t="s">
        <v>18</v>
      </c>
      <c r="F1" s="16" t="s">
        <v>24</v>
      </c>
      <c r="G1" s="15" t="s">
        <v>23</v>
      </c>
      <c r="H1" s="15" t="s">
        <v>0</v>
      </c>
      <c r="I1" s="17" t="s">
        <v>25</v>
      </c>
      <c r="J1" s="64" t="s">
        <v>161</v>
      </c>
      <c r="K1" s="64" t="s">
        <v>162</v>
      </c>
      <c r="L1" s="64" t="s">
        <v>163</v>
      </c>
      <c r="M1" s="64" t="s">
        <v>164</v>
      </c>
      <c r="N1" s="64" t="s">
        <v>166</v>
      </c>
    </row>
    <row r="2" spans="1:14" x14ac:dyDescent="0.3">
      <c r="A2" s="18">
        <f>Table1567891314[[#This Row],[Full Name]]</f>
        <v>0</v>
      </c>
      <c r="B2" s="20" t="str">
        <f>IF(Table1567891314[[#This Row],[Full Name]]="","",IF(IFERROR(IFERROR(VLOOKUP(Table1567891314[[#This Row],[Full Name]],'Mens League'!B:B,1,FALSE),VLOOKUP(Table1567891314[[#This Row],[Full Name]],'Women''s League'!B:B,1,FALSE)),"NEEDS ADDING")="NEEDS ADDING","NEEDS ADDING","OK"))</f>
        <v/>
      </c>
      <c r="C2" s="20" t="str">
        <f>IF(Table1567891314[[#This Row],[Position]]="","",IF(Table1567891314[[#This Row],[Rank]]=1,30,IF(Table1567891314[[#This Row],[Rank]]=2,29,IF(Table1567891314[[#This Row],[Rank]]=3,28,IF(Table1567891314[[#This Row],[Rank]]=4,27,IF(Table1567891314[[#This Row],[Rank]]=5,26,IF(Table1567891314[[#This Row],[Rank]]=6,25,IF(Table1567891314[[#This Row],[Rank]]=7,24,IF(Table1567891314[[#This Row],[Rank]]=8,23,IF(Table1567891314[[#This Row],[Rank]]=9,22,IF(Table1567891314[[#This Row],[Rank]]=10,21,IF(Table1567891314[[#This Row],[Rank]]=11,20,IF(Table1567891314[[#This Row],[Rank]]=12,19,IF(Table1567891314[[#This Row],[Rank]]=13,18,IF(Table1567891314[[#This Row],[Rank]]=14,17,IF(Table1567891314[[#This Row],[Rank]]=15,16,IF(Table1567891314[[#This Row],[Rank]]=16,15,IF(Table1567891314[[#This Row],[Rank]]=17,14,IF(Table1567891314[[#This Row],[Rank]]=18,13,IF(Table1567891314[[#This Row],[Rank]]=19,12,IF(Table1567891314[[#This Row],[Rank]]=20,11,IF(Table1567891314[[#This Row],[Rank]]=21,10,IF(Table1567891314[[#This Row],[Rank]]=22,9,IF(Table1567891314[[#This Row],[Rank]]=23,8,IF(Table1567891314[[#This Row],[Rank]]=24,7,IF(Table1567891314[[#This Row],[Rank]]=25,6,IF(Table1567891314[[#This Row],[Rank]]=26,5,IF(Table1567891314[[#This Row],[Rank]]=27,4,IF(Table1567891314[[#This Row],[Rank]]=28,3,IF(Table1567891314[[#This Row],[Rank]]=29,2,IF(Table1567891314[[#This Row],[Rank]]=30,1,0)))))))))))))))))))))))))))))))</f>
        <v/>
      </c>
      <c r="D2" s="4" t="str">
        <f>IF(Table1567891314[[#This Row],[Category]]="","",IF(Table1567891314[[#This Row],[Category]]="M",COUNTIF($I$2:$I2,"M"),IF(Table1567891314[[#This Row],[Category]]="F",COUNTIF($I$2:$I2,"F"),0)))</f>
        <v/>
      </c>
      <c r="E2" s="26"/>
      <c r="F2" s="27"/>
      <c r="G2" s="28"/>
      <c r="H2" s="28"/>
      <c r="I2" s="29"/>
      <c r="J2" s="63"/>
      <c r="K2" s="63"/>
      <c r="L2" s="63"/>
      <c r="M2" s="63"/>
      <c r="N2" s="63"/>
    </row>
    <row r="3" spans="1:14" x14ac:dyDescent="0.3">
      <c r="A3" s="18">
        <f>Table1567891314[[#This Row],[Full Name]]</f>
        <v>0</v>
      </c>
      <c r="B3" s="20" t="str">
        <f>IF(Table1567891314[[#This Row],[Full Name]]="","",IF(IFERROR(IFERROR(VLOOKUP(Table1567891314[[#This Row],[Full Name]],'Mens League'!B:B,1,FALSE),VLOOKUP(Table1567891314[[#This Row],[Full Name]],'Women''s League'!B:B,1,FALSE)),"NEEDS ADDING")="NEEDS ADDING","NEEDS ADDING","OK"))</f>
        <v/>
      </c>
      <c r="C3" s="20" t="str">
        <f>IF(Table1567891314[[#This Row],[Position]]="","",IF(Table1567891314[[#This Row],[Rank]]=1,30,IF(Table1567891314[[#This Row],[Rank]]=2,29,IF(Table1567891314[[#This Row],[Rank]]=3,28,IF(Table1567891314[[#This Row],[Rank]]=4,27,IF(Table1567891314[[#This Row],[Rank]]=5,26,IF(Table1567891314[[#This Row],[Rank]]=6,25,IF(Table1567891314[[#This Row],[Rank]]=7,24,IF(Table1567891314[[#This Row],[Rank]]=8,23,IF(Table1567891314[[#This Row],[Rank]]=9,22,IF(Table1567891314[[#This Row],[Rank]]=10,21,IF(Table1567891314[[#This Row],[Rank]]=11,20,IF(Table1567891314[[#This Row],[Rank]]=12,19,IF(Table1567891314[[#This Row],[Rank]]=13,18,IF(Table1567891314[[#This Row],[Rank]]=14,17,IF(Table1567891314[[#This Row],[Rank]]=15,16,IF(Table1567891314[[#This Row],[Rank]]=16,15,IF(Table1567891314[[#This Row],[Rank]]=17,14,IF(Table1567891314[[#This Row],[Rank]]=18,13,IF(Table1567891314[[#This Row],[Rank]]=19,12,IF(Table1567891314[[#This Row],[Rank]]=20,11,IF(Table1567891314[[#This Row],[Rank]]=21,10,IF(Table1567891314[[#This Row],[Rank]]=22,9,IF(Table1567891314[[#This Row],[Rank]]=23,8,IF(Table1567891314[[#This Row],[Rank]]=24,7,IF(Table1567891314[[#This Row],[Rank]]=25,6,IF(Table1567891314[[#This Row],[Rank]]=26,5,IF(Table1567891314[[#This Row],[Rank]]=27,4,IF(Table1567891314[[#This Row],[Rank]]=28,3,IF(Table1567891314[[#This Row],[Rank]]=29,2,IF(Table1567891314[[#This Row],[Rank]]=30,1,0)))))))))))))))))))))))))))))))</f>
        <v/>
      </c>
      <c r="D3" s="4" t="str">
        <f>IF(Table1567891314[[#This Row],[Category]]="","",IF(Table1567891314[[#This Row],[Category]]="M",COUNTIF($I$2:$I3,"M"),IF(Table1567891314[[#This Row],[Category]]="F",COUNTIF($I$2:$I3,"F"),0)))</f>
        <v/>
      </c>
      <c r="E3" s="26"/>
      <c r="F3" s="27"/>
      <c r="G3" s="28"/>
      <c r="H3" s="28"/>
      <c r="I3" s="29"/>
      <c r="J3" s="63"/>
      <c r="K3" s="63"/>
      <c r="L3" s="63"/>
      <c r="M3" s="63"/>
      <c r="N3" s="63"/>
    </row>
    <row r="4" spans="1:14" x14ac:dyDescent="0.3">
      <c r="A4" s="18">
        <f>Table1567891314[[#This Row],[Full Name]]</f>
        <v>0</v>
      </c>
      <c r="B4" s="20" t="str">
        <f>IF(Table1567891314[[#This Row],[Full Name]]="","",IF(IFERROR(IFERROR(VLOOKUP(Table1567891314[[#This Row],[Full Name]],'Mens League'!B:B,1,FALSE),VLOOKUP(Table1567891314[[#This Row],[Full Name]],'Women''s League'!B:B,1,FALSE)),"NEEDS ADDING")="NEEDS ADDING","NEEDS ADDING","OK"))</f>
        <v/>
      </c>
      <c r="C4" s="20" t="str">
        <f>IF(Table1567891314[[#This Row],[Position]]="","",IF(Table1567891314[[#This Row],[Rank]]=1,30,IF(Table1567891314[[#This Row],[Rank]]=2,29,IF(Table1567891314[[#This Row],[Rank]]=3,28,IF(Table1567891314[[#This Row],[Rank]]=4,27,IF(Table1567891314[[#This Row],[Rank]]=5,26,IF(Table1567891314[[#This Row],[Rank]]=6,25,IF(Table1567891314[[#This Row],[Rank]]=7,24,IF(Table1567891314[[#This Row],[Rank]]=8,23,IF(Table1567891314[[#This Row],[Rank]]=9,22,IF(Table1567891314[[#This Row],[Rank]]=10,21,IF(Table1567891314[[#This Row],[Rank]]=11,20,IF(Table1567891314[[#This Row],[Rank]]=12,19,IF(Table1567891314[[#This Row],[Rank]]=13,18,IF(Table1567891314[[#This Row],[Rank]]=14,17,IF(Table1567891314[[#This Row],[Rank]]=15,16,IF(Table1567891314[[#This Row],[Rank]]=16,15,IF(Table1567891314[[#This Row],[Rank]]=17,14,IF(Table1567891314[[#This Row],[Rank]]=18,13,IF(Table1567891314[[#This Row],[Rank]]=19,12,IF(Table1567891314[[#This Row],[Rank]]=20,11,IF(Table1567891314[[#This Row],[Rank]]=21,10,IF(Table1567891314[[#This Row],[Rank]]=22,9,IF(Table1567891314[[#This Row],[Rank]]=23,8,IF(Table1567891314[[#This Row],[Rank]]=24,7,IF(Table1567891314[[#This Row],[Rank]]=25,6,IF(Table1567891314[[#This Row],[Rank]]=26,5,IF(Table1567891314[[#This Row],[Rank]]=27,4,IF(Table1567891314[[#This Row],[Rank]]=28,3,IF(Table1567891314[[#This Row],[Rank]]=29,2,IF(Table1567891314[[#This Row],[Rank]]=30,1,0)))))))))))))))))))))))))))))))</f>
        <v/>
      </c>
      <c r="D4" s="4" t="str">
        <f>IF(Table1567891314[[#This Row],[Category]]="","",IF(Table1567891314[[#This Row],[Category]]="M",COUNTIF($I$2:$I4,"M"),IF(Table1567891314[[#This Row],[Category]]="F",COUNTIF($I$2:$I4,"F"),0)))</f>
        <v/>
      </c>
      <c r="E4" s="26"/>
      <c r="F4" s="27"/>
      <c r="G4" s="28"/>
      <c r="H4" s="28"/>
      <c r="I4" s="29"/>
      <c r="J4" s="63"/>
      <c r="K4" s="63"/>
      <c r="L4" s="63"/>
      <c r="M4" s="63"/>
      <c r="N4" s="63"/>
    </row>
    <row r="5" spans="1:14" x14ac:dyDescent="0.3">
      <c r="A5" s="18">
        <f>Table1567891314[[#This Row],[Full Name]]</f>
        <v>0</v>
      </c>
      <c r="B5" s="20" t="str">
        <f>IF(Table1567891314[[#This Row],[Full Name]]="","",IF(IFERROR(IFERROR(VLOOKUP(Table1567891314[[#This Row],[Full Name]],'Mens League'!B:B,1,FALSE),VLOOKUP(Table1567891314[[#This Row],[Full Name]],'Women''s League'!B:B,1,FALSE)),"NEEDS ADDING")="NEEDS ADDING","NEEDS ADDING","OK"))</f>
        <v/>
      </c>
      <c r="C5" s="20" t="str">
        <f>IF(Table1567891314[[#This Row],[Position]]="","",IF(Table1567891314[[#This Row],[Rank]]=1,30,IF(Table1567891314[[#This Row],[Rank]]=2,29,IF(Table1567891314[[#This Row],[Rank]]=3,28,IF(Table1567891314[[#This Row],[Rank]]=4,27,IF(Table1567891314[[#This Row],[Rank]]=5,26,IF(Table1567891314[[#This Row],[Rank]]=6,25,IF(Table1567891314[[#This Row],[Rank]]=7,24,IF(Table1567891314[[#This Row],[Rank]]=8,23,IF(Table1567891314[[#This Row],[Rank]]=9,22,IF(Table1567891314[[#This Row],[Rank]]=10,21,IF(Table1567891314[[#This Row],[Rank]]=11,20,IF(Table1567891314[[#This Row],[Rank]]=12,19,IF(Table1567891314[[#This Row],[Rank]]=13,18,IF(Table1567891314[[#This Row],[Rank]]=14,17,IF(Table1567891314[[#This Row],[Rank]]=15,16,IF(Table1567891314[[#This Row],[Rank]]=16,15,IF(Table1567891314[[#This Row],[Rank]]=17,14,IF(Table1567891314[[#This Row],[Rank]]=18,13,IF(Table1567891314[[#This Row],[Rank]]=19,12,IF(Table1567891314[[#This Row],[Rank]]=20,11,IF(Table1567891314[[#This Row],[Rank]]=21,10,IF(Table1567891314[[#This Row],[Rank]]=22,9,IF(Table1567891314[[#This Row],[Rank]]=23,8,IF(Table1567891314[[#This Row],[Rank]]=24,7,IF(Table1567891314[[#This Row],[Rank]]=25,6,IF(Table1567891314[[#This Row],[Rank]]=26,5,IF(Table1567891314[[#This Row],[Rank]]=27,4,IF(Table1567891314[[#This Row],[Rank]]=28,3,IF(Table1567891314[[#This Row],[Rank]]=29,2,IF(Table1567891314[[#This Row],[Rank]]=30,1,0)))))))))))))))))))))))))))))))</f>
        <v/>
      </c>
      <c r="D5" s="4" t="str">
        <f>IF(Table1567891314[[#This Row],[Category]]="","",IF(Table1567891314[[#This Row],[Category]]="M",COUNTIF($I$2:$I5,"M"),IF(Table1567891314[[#This Row],[Category]]="F",COUNTIF($I$2:$I5,"F"),0)))</f>
        <v/>
      </c>
      <c r="E5" s="26"/>
      <c r="F5" s="27"/>
      <c r="G5" s="28"/>
      <c r="H5" s="28"/>
      <c r="I5" s="29"/>
      <c r="J5" s="63"/>
      <c r="K5" s="63"/>
      <c r="L5" s="63"/>
      <c r="M5" s="63"/>
      <c r="N5" s="63"/>
    </row>
    <row r="6" spans="1:14" x14ac:dyDescent="0.3">
      <c r="A6" s="18">
        <f>Table1567891314[[#This Row],[Full Name]]</f>
        <v>0</v>
      </c>
      <c r="B6" s="20" t="str">
        <f>IF(Table1567891314[[#This Row],[Full Name]]="","",IF(IFERROR(IFERROR(VLOOKUP(Table1567891314[[#This Row],[Full Name]],'Mens League'!B:B,1,FALSE),VLOOKUP(Table1567891314[[#This Row],[Full Name]],'Women''s League'!B:B,1,FALSE)),"NEEDS ADDING")="NEEDS ADDING","NEEDS ADDING","OK"))</f>
        <v/>
      </c>
      <c r="C6" s="20" t="str">
        <f>IF(Table1567891314[[#This Row],[Position]]="","",IF(Table1567891314[[#This Row],[Rank]]=1,30,IF(Table1567891314[[#This Row],[Rank]]=2,29,IF(Table1567891314[[#This Row],[Rank]]=3,28,IF(Table1567891314[[#This Row],[Rank]]=4,27,IF(Table1567891314[[#This Row],[Rank]]=5,26,IF(Table1567891314[[#This Row],[Rank]]=6,25,IF(Table1567891314[[#This Row],[Rank]]=7,24,IF(Table1567891314[[#This Row],[Rank]]=8,23,IF(Table1567891314[[#This Row],[Rank]]=9,22,IF(Table1567891314[[#This Row],[Rank]]=10,21,IF(Table1567891314[[#This Row],[Rank]]=11,20,IF(Table1567891314[[#This Row],[Rank]]=12,19,IF(Table1567891314[[#This Row],[Rank]]=13,18,IF(Table1567891314[[#This Row],[Rank]]=14,17,IF(Table1567891314[[#This Row],[Rank]]=15,16,IF(Table1567891314[[#This Row],[Rank]]=16,15,IF(Table1567891314[[#This Row],[Rank]]=17,14,IF(Table1567891314[[#This Row],[Rank]]=18,13,IF(Table1567891314[[#This Row],[Rank]]=19,12,IF(Table1567891314[[#This Row],[Rank]]=20,11,IF(Table1567891314[[#This Row],[Rank]]=21,10,IF(Table1567891314[[#This Row],[Rank]]=22,9,IF(Table1567891314[[#This Row],[Rank]]=23,8,IF(Table1567891314[[#This Row],[Rank]]=24,7,IF(Table1567891314[[#This Row],[Rank]]=25,6,IF(Table1567891314[[#This Row],[Rank]]=26,5,IF(Table1567891314[[#This Row],[Rank]]=27,4,IF(Table1567891314[[#This Row],[Rank]]=28,3,IF(Table1567891314[[#This Row],[Rank]]=29,2,IF(Table1567891314[[#This Row],[Rank]]=30,1,0)))))))))))))))))))))))))))))))</f>
        <v/>
      </c>
      <c r="D6" s="4" t="str">
        <f>IF(Table1567891314[[#This Row],[Category]]="","",IF(Table1567891314[[#This Row],[Category]]="M",COUNTIF($I$2:$I6,"M"),IF(Table1567891314[[#This Row],[Category]]="F",COUNTIF($I$2:$I6,"F"),0)))</f>
        <v/>
      </c>
      <c r="E6" s="26"/>
      <c r="F6" s="27"/>
      <c r="G6" s="28"/>
      <c r="H6" s="28"/>
      <c r="I6" s="29"/>
      <c r="J6" s="63"/>
      <c r="K6" s="63"/>
      <c r="L6" s="63"/>
      <c r="M6" s="63"/>
      <c r="N6" s="63"/>
    </row>
    <row r="7" spans="1:14" x14ac:dyDescent="0.3">
      <c r="A7" s="18">
        <f>Table1567891314[[#This Row],[Full Name]]</f>
        <v>0</v>
      </c>
      <c r="B7" s="20" t="str">
        <f>IF(Table1567891314[[#This Row],[Full Name]]="","",IF(IFERROR(IFERROR(VLOOKUP(Table1567891314[[#This Row],[Full Name]],'Mens League'!B:B,1,FALSE),VLOOKUP(Table1567891314[[#This Row],[Full Name]],'Women''s League'!B:B,1,FALSE)),"NEEDS ADDING")="NEEDS ADDING","NEEDS ADDING","OK"))</f>
        <v/>
      </c>
      <c r="C7" s="20" t="str">
        <f>IF(Table1567891314[[#This Row],[Position]]="","",IF(Table1567891314[[#This Row],[Rank]]=1,30,IF(Table1567891314[[#This Row],[Rank]]=2,29,IF(Table1567891314[[#This Row],[Rank]]=3,28,IF(Table1567891314[[#This Row],[Rank]]=4,27,IF(Table1567891314[[#This Row],[Rank]]=5,26,IF(Table1567891314[[#This Row],[Rank]]=6,25,IF(Table1567891314[[#This Row],[Rank]]=7,24,IF(Table1567891314[[#This Row],[Rank]]=8,23,IF(Table1567891314[[#This Row],[Rank]]=9,22,IF(Table1567891314[[#This Row],[Rank]]=10,21,IF(Table1567891314[[#This Row],[Rank]]=11,20,IF(Table1567891314[[#This Row],[Rank]]=12,19,IF(Table1567891314[[#This Row],[Rank]]=13,18,IF(Table1567891314[[#This Row],[Rank]]=14,17,IF(Table1567891314[[#This Row],[Rank]]=15,16,IF(Table1567891314[[#This Row],[Rank]]=16,15,IF(Table1567891314[[#This Row],[Rank]]=17,14,IF(Table1567891314[[#This Row],[Rank]]=18,13,IF(Table1567891314[[#This Row],[Rank]]=19,12,IF(Table1567891314[[#This Row],[Rank]]=20,11,IF(Table1567891314[[#This Row],[Rank]]=21,10,IF(Table1567891314[[#This Row],[Rank]]=22,9,IF(Table1567891314[[#This Row],[Rank]]=23,8,IF(Table1567891314[[#This Row],[Rank]]=24,7,IF(Table1567891314[[#This Row],[Rank]]=25,6,IF(Table1567891314[[#This Row],[Rank]]=26,5,IF(Table1567891314[[#This Row],[Rank]]=27,4,IF(Table1567891314[[#This Row],[Rank]]=28,3,IF(Table1567891314[[#This Row],[Rank]]=29,2,IF(Table1567891314[[#This Row],[Rank]]=30,1,0)))))))))))))))))))))))))))))))</f>
        <v/>
      </c>
      <c r="D7" s="4" t="str">
        <f>IF(Table1567891314[[#This Row],[Category]]="","",IF(Table1567891314[[#This Row],[Category]]="M",COUNTIF($I$2:$I7,"M"),IF(Table1567891314[[#This Row],[Category]]="F",COUNTIF($I$2:$I7,"F"),0)))</f>
        <v/>
      </c>
      <c r="E7" s="26"/>
      <c r="F7" s="27"/>
      <c r="G7" s="28"/>
      <c r="H7" s="28"/>
      <c r="I7" s="29"/>
      <c r="J7" s="63"/>
      <c r="K7" s="63"/>
      <c r="L7" s="63"/>
      <c r="M7" s="63"/>
      <c r="N7" s="63"/>
    </row>
    <row r="8" spans="1:14" x14ac:dyDescent="0.3">
      <c r="A8" s="18">
        <f>Table1567891314[[#This Row],[Full Name]]</f>
        <v>0</v>
      </c>
      <c r="B8" s="20" t="str">
        <f>IF(Table1567891314[[#This Row],[Full Name]]="","",IF(IFERROR(IFERROR(VLOOKUP(Table1567891314[[#This Row],[Full Name]],'Mens League'!B:B,1,FALSE),VLOOKUP(Table1567891314[[#This Row],[Full Name]],'Women''s League'!B:B,1,FALSE)),"NEEDS ADDING")="NEEDS ADDING","NEEDS ADDING","OK"))</f>
        <v/>
      </c>
      <c r="C8" s="20" t="str">
        <f>IF(Table1567891314[[#This Row],[Position]]="","",IF(Table1567891314[[#This Row],[Rank]]=1,30,IF(Table1567891314[[#This Row],[Rank]]=2,29,IF(Table1567891314[[#This Row],[Rank]]=3,28,IF(Table1567891314[[#This Row],[Rank]]=4,27,IF(Table1567891314[[#This Row],[Rank]]=5,26,IF(Table1567891314[[#This Row],[Rank]]=6,25,IF(Table1567891314[[#This Row],[Rank]]=7,24,IF(Table1567891314[[#This Row],[Rank]]=8,23,IF(Table1567891314[[#This Row],[Rank]]=9,22,IF(Table1567891314[[#This Row],[Rank]]=10,21,IF(Table1567891314[[#This Row],[Rank]]=11,20,IF(Table1567891314[[#This Row],[Rank]]=12,19,IF(Table1567891314[[#This Row],[Rank]]=13,18,IF(Table1567891314[[#This Row],[Rank]]=14,17,IF(Table1567891314[[#This Row],[Rank]]=15,16,IF(Table1567891314[[#This Row],[Rank]]=16,15,IF(Table1567891314[[#This Row],[Rank]]=17,14,IF(Table1567891314[[#This Row],[Rank]]=18,13,IF(Table1567891314[[#This Row],[Rank]]=19,12,IF(Table1567891314[[#This Row],[Rank]]=20,11,IF(Table1567891314[[#This Row],[Rank]]=21,10,IF(Table1567891314[[#This Row],[Rank]]=22,9,IF(Table1567891314[[#This Row],[Rank]]=23,8,IF(Table1567891314[[#This Row],[Rank]]=24,7,IF(Table1567891314[[#This Row],[Rank]]=25,6,IF(Table1567891314[[#This Row],[Rank]]=26,5,IF(Table1567891314[[#This Row],[Rank]]=27,4,IF(Table1567891314[[#This Row],[Rank]]=28,3,IF(Table1567891314[[#This Row],[Rank]]=29,2,IF(Table1567891314[[#This Row],[Rank]]=30,1,0)))))))))))))))))))))))))))))))</f>
        <v/>
      </c>
      <c r="D8" s="4" t="str">
        <f>IF(Table1567891314[[#This Row],[Category]]="","",IF(Table1567891314[[#This Row],[Category]]="M",COUNTIF($I$2:$I8,"M"),IF(Table1567891314[[#This Row],[Category]]="F",COUNTIF($I$2:$I8,"F"),0)))</f>
        <v/>
      </c>
      <c r="E8" s="26"/>
      <c r="F8" s="27"/>
      <c r="G8" s="28"/>
      <c r="H8" s="28"/>
      <c r="I8" s="29"/>
      <c r="J8" s="63"/>
      <c r="K8" s="63"/>
      <c r="L8" s="63"/>
      <c r="M8" s="63"/>
      <c r="N8" s="63"/>
    </row>
    <row r="9" spans="1:14" x14ac:dyDescent="0.3">
      <c r="A9" s="18">
        <f>Table1567891314[[#This Row],[Full Name]]</f>
        <v>0</v>
      </c>
      <c r="B9" s="20" t="str">
        <f>IF(Table1567891314[[#This Row],[Full Name]]="","",IF(IFERROR(IFERROR(VLOOKUP(Table1567891314[[#This Row],[Full Name]],'Mens League'!B:B,1,FALSE),VLOOKUP(Table1567891314[[#This Row],[Full Name]],'Women''s League'!B:B,1,FALSE)),"NEEDS ADDING")="NEEDS ADDING","NEEDS ADDING","OK"))</f>
        <v/>
      </c>
      <c r="C9" s="20" t="str">
        <f>IF(Table1567891314[[#This Row],[Position]]="","",IF(Table1567891314[[#This Row],[Rank]]=1,30,IF(Table1567891314[[#This Row],[Rank]]=2,29,IF(Table1567891314[[#This Row],[Rank]]=3,28,IF(Table1567891314[[#This Row],[Rank]]=4,27,IF(Table1567891314[[#This Row],[Rank]]=5,26,IF(Table1567891314[[#This Row],[Rank]]=6,25,IF(Table1567891314[[#This Row],[Rank]]=7,24,IF(Table1567891314[[#This Row],[Rank]]=8,23,IF(Table1567891314[[#This Row],[Rank]]=9,22,IF(Table1567891314[[#This Row],[Rank]]=10,21,IF(Table1567891314[[#This Row],[Rank]]=11,20,IF(Table1567891314[[#This Row],[Rank]]=12,19,IF(Table1567891314[[#This Row],[Rank]]=13,18,IF(Table1567891314[[#This Row],[Rank]]=14,17,IF(Table1567891314[[#This Row],[Rank]]=15,16,IF(Table1567891314[[#This Row],[Rank]]=16,15,IF(Table1567891314[[#This Row],[Rank]]=17,14,IF(Table1567891314[[#This Row],[Rank]]=18,13,IF(Table1567891314[[#This Row],[Rank]]=19,12,IF(Table1567891314[[#This Row],[Rank]]=20,11,IF(Table1567891314[[#This Row],[Rank]]=21,10,IF(Table1567891314[[#This Row],[Rank]]=22,9,IF(Table1567891314[[#This Row],[Rank]]=23,8,IF(Table1567891314[[#This Row],[Rank]]=24,7,IF(Table1567891314[[#This Row],[Rank]]=25,6,IF(Table1567891314[[#This Row],[Rank]]=26,5,IF(Table1567891314[[#This Row],[Rank]]=27,4,IF(Table1567891314[[#This Row],[Rank]]=28,3,IF(Table1567891314[[#This Row],[Rank]]=29,2,IF(Table1567891314[[#This Row],[Rank]]=30,1,0)))))))))))))))))))))))))))))))</f>
        <v/>
      </c>
      <c r="D9" s="4" t="str">
        <f>IF(Table1567891314[[#This Row],[Category]]="","",IF(Table1567891314[[#This Row],[Category]]="M",COUNTIF($I$2:$I9,"M"),IF(Table1567891314[[#This Row],[Category]]="F",COUNTIF($I$2:$I9,"F"),0)))</f>
        <v/>
      </c>
      <c r="E9" s="26"/>
      <c r="F9" s="27"/>
      <c r="G9" s="28"/>
      <c r="H9" s="28"/>
      <c r="I9" s="29"/>
      <c r="J9" s="63"/>
      <c r="K9" s="63"/>
      <c r="L9" s="63"/>
      <c r="M9" s="63"/>
      <c r="N9" s="63"/>
    </row>
    <row r="10" spans="1:14" x14ac:dyDescent="0.3">
      <c r="A10" s="18">
        <f>Table1567891314[[#This Row],[Full Name]]</f>
        <v>0</v>
      </c>
      <c r="B10" s="20" t="str">
        <f>IF(Table1567891314[[#This Row],[Full Name]]="","",IF(IFERROR(IFERROR(VLOOKUP(Table1567891314[[#This Row],[Full Name]],'Mens League'!B:B,1,FALSE),VLOOKUP(Table1567891314[[#This Row],[Full Name]],'Women''s League'!B:B,1,FALSE)),"NEEDS ADDING")="NEEDS ADDING","NEEDS ADDING","OK"))</f>
        <v/>
      </c>
      <c r="C10" s="20" t="str">
        <f>IF(Table1567891314[[#This Row],[Position]]="","",IF(Table1567891314[[#This Row],[Rank]]=1,30,IF(Table1567891314[[#This Row],[Rank]]=2,29,IF(Table1567891314[[#This Row],[Rank]]=3,28,IF(Table1567891314[[#This Row],[Rank]]=4,27,IF(Table1567891314[[#This Row],[Rank]]=5,26,IF(Table1567891314[[#This Row],[Rank]]=6,25,IF(Table1567891314[[#This Row],[Rank]]=7,24,IF(Table1567891314[[#This Row],[Rank]]=8,23,IF(Table1567891314[[#This Row],[Rank]]=9,22,IF(Table1567891314[[#This Row],[Rank]]=10,21,IF(Table1567891314[[#This Row],[Rank]]=11,20,IF(Table1567891314[[#This Row],[Rank]]=12,19,IF(Table1567891314[[#This Row],[Rank]]=13,18,IF(Table1567891314[[#This Row],[Rank]]=14,17,IF(Table1567891314[[#This Row],[Rank]]=15,16,IF(Table1567891314[[#This Row],[Rank]]=16,15,IF(Table1567891314[[#This Row],[Rank]]=17,14,IF(Table1567891314[[#This Row],[Rank]]=18,13,IF(Table1567891314[[#This Row],[Rank]]=19,12,IF(Table1567891314[[#This Row],[Rank]]=20,11,IF(Table1567891314[[#This Row],[Rank]]=21,10,IF(Table1567891314[[#This Row],[Rank]]=22,9,IF(Table1567891314[[#This Row],[Rank]]=23,8,IF(Table1567891314[[#This Row],[Rank]]=24,7,IF(Table1567891314[[#This Row],[Rank]]=25,6,IF(Table1567891314[[#This Row],[Rank]]=26,5,IF(Table1567891314[[#This Row],[Rank]]=27,4,IF(Table1567891314[[#This Row],[Rank]]=28,3,IF(Table1567891314[[#This Row],[Rank]]=29,2,IF(Table1567891314[[#This Row],[Rank]]=30,1,0)))))))))))))))))))))))))))))))</f>
        <v/>
      </c>
      <c r="D10" s="4" t="str">
        <f>IF(Table1567891314[[#This Row],[Category]]="","",IF(Table1567891314[[#This Row],[Category]]="M",COUNTIF($I$2:$I10,"M"),IF(Table1567891314[[#This Row],[Category]]="F",COUNTIF($I$2:$I10,"F"),0)))</f>
        <v/>
      </c>
      <c r="E10" s="26"/>
      <c r="F10" s="27"/>
      <c r="G10" s="28"/>
      <c r="H10" s="28"/>
      <c r="I10" s="29"/>
      <c r="J10" s="63"/>
      <c r="K10" s="63"/>
      <c r="L10" s="63"/>
      <c r="M10" s="63"/>
      <c r="N10" s="63"/>
    </row>
    <row r="11" spans="1:14" x14ac:dyDescent="0.3">
      <c r="A11" s="18">
        <f>Table1567891314[[#This Row],[Full Name]]</f>
        <v>0</v>
      </c>
      <c r="B11" s="20" t="str">
        <f>IF(Table1567891314[[#This Row],[Full Name]]="","",IF(IFERROR(IFERROR(VLOOKUP(Table1567891314[[#This Row],[Full Name]],'Mens League'!B:B,1,FALSE),VLOOKUP(Table1567891314[[#This Row],[Full Name]],'Women''s League'!B:B,1,FALSE)),"NEEDS ADDING")="NEEDS ADDING","NEEDS ADDING","OK"))</f>
        <v/>
      </c>
      <c r="C11" s="20" t="str">
        <f>IF(Table1567891314[[#This Row],[Position]]="","",IF(Table1567891314[[#This Row],[Rank]]=1,30,IF(Table1567891314[[#This Row],[Rank]]=2,29,IF(Table1567891314[[#This Row],[Rank]]=3,28,IF(Table1567891314[[#This Row],[Rank]]=4,27,IF(Table1567891314[[#This Row],[Rank]]=5,26,IF(Table1567891314[[#This Row],[Rank]]=6,25,IF(Table1567891314[[#This Row],[Rank]]=7,24,IF(Table1567891314[[#This Row],[Rank]]=8,23,IF(Table1567891314[[#This Row],[Rank]]=9,22,IF(Table1567891314[[#This Row],[Rank]]=10,21,IF(Table1567891314[[#This Row],[Rank]]=11,20,IF(Table1567891314[[#This Row],[Rank]]=12,19,IF(Table1567891314[[#This Row],[Rank]]=13,18,IF(Table1567891314[[#This Row],[Rank]]=14,17,IF(Table1567891314[[#This Row],[Rank]]=15,16,IF(Table1567891314[[#This Row],[Rank]]=16,15,IF(Table1567891314[[#This Row],[Rank]]=17,14,IF(Table1567891314[[#This Row],[Rank]]=18,13,IF(Table1567891314[[#This Row],[Rank]]=19,12,IF(Table1567891314[[#This Row],[Rank]]=20,11,IF(Table1567891314[[#This Row],[Rank]]=21,10,IF(Table1567891314[[#This Row],[Rank]]=22,9,IF(Table1567891314[[#This Row],[Rank]]=23,8,IF(Table1567891314[[#This Row],[Rank]]=24,7,IF(Table1567891314[[#This Row],[Rank]]=25,6,IF(Table1567891314[[#This Row],[Rank]]=26,5,IF(Table1567891314[[#This Row],[Rank]]=27,4,IF(Table1567891314[[#This Row],[Rank]]=28,3,IF(Table1567891314[[#This Row],[Rank]]=29,2,IF(Table1567891314[[#This Row],[Rank]]=30,1,0)))))))))))))))))))))))))))))))</f>
        <v/>
      </c>
      <c r="D11" s="4" t="str">
        <f>IF(Table1567891314[[#This Row],[Category]]="","",IF(Table1567891314[[#This Row],[Category]]="M",COUNTIF($I$2:$I11,"M"),IF(Table1567891314[[#This Row],[Category]]="F",COUNTIF($I$2:$I11,"F"),0)))</f>
        <v/>
      </c>
      <c r="E11" s="26"/>
      <c r="F11" s="27"/>
      <c r="G11" s="28"/>
      <c r="H11" s="28"/>
      <c r="I11" s="29"/>
      <c r="J11" s="63"/>
      <c r="K11" s="63"/>
      <c r="L11" s="63"/>
      <c r="M11" s="63"/>
      <c r="N11" s="63"/>
    </row>
    <row r="12" spans="1:14" x14ac:dyDescent="0.3">
      <c r="A12" s="18">
        <f>Table1567891314[[#This Row],[Full Name]]</f>
        <v>0</v>
      </c>
      <c r="B12" s="20" t="str">
        <f>IF(Table1567891314[[#This Row],[Full Name]]="","",IF(IFERROR(IFERROR(VLOOKUP(Table1567891314[[#This Row],[Full Name]],'Mens League'!B:B,1,FALSE),VLOOKUP(Table1567891314[[#This Row],[Full Name]],'Women''s League'!B:B,1,FALSE)),"NEEDS ADDING")="NEEDS ADDING","NEEDS ADDING","OK"))</f>
        <v/>
      </c>
      <c r="C12" s="20" t="str">
        <f>IF(Table1567891314[[#This Row],[Position]]="","",IF(Table1567891314[[#This Row],[Rank]]=1,30,IF(Table1567891314[[#This Row],[Rank]]=2,29,IF(Table1567891314[[#This Row],[Rank]]=3,28,IF(Table1567891314[[#This Row],[Rank]]=4,27,IF(Table1567891314[[#This Row],[Rank]]=5,26,IF(Table1567891314[[#This Row],[Rank]]=6,25,IF(Table1567891314[[#This Row],[Rank]]=7,24,IF(Table1567891314[[#This Row],[Rank]]=8,23,IF(Table1567891314[[#This Row],[Rank]]=9,22,IF(Table1567891314[[#This Row],[Rank]]=10,21,IF(Table1567891314[[#This Row],[Rank]]=11,20,IF(Table1567891314[[#This Row],[Rank]]=12,19,IF(Table1567891314[[#This Row],[Rank]]=13,18,IF(Table1567891314[[#This Row],[Rank]]=14,17,IF(Table1567891314[[#This Row],[Rank]]=15,16,IF(Table1567891314[[#This Row],[Rank]]=16,15,IF(Table1567891314[[#This Row],[Rank]]=17,14,IF(Table1567891314[[#This Row],[Rank]]=18,13,IF(Table1567891314[[#This Row],[Rank]]=19,12,IF(Table1567891314[[#This Row],[Rank]]=20,11,IF(Table1567891314[[#This Row],[Rank]]=21,10,IF(Table1567891314[[#This Row],[Rank]]=22,9,IF(Table1567891314[[#This Row],[Rank]]=23,8,IF(Table1567891314[[#This Row],[Rank]]=24,7,IF(Table1567891314[[#This Row],[Rank]]=25,6,IF(Table1567891314[[#This Row],[Rank]]=26,5,IF(Table1567891314[[#This Row],[Rank]]=27,4,IF(Table1567891314[[#This Row],[Rank]]=28,3,IF(Table1567891314[[#This Row],[Rank]]=29,2,IF(Table1567891314[[#This Row],[Rank]]=30,1,0)))))))))))))))))))))))))))))))</f>
        <v/>
      </c>
      <c r="D12" s="4" t="str">
        <f>IF(Table1567891314[[#This Row],[Category]]="","",IF(Table1567891314[[#This Row],[Category]]="M",COUNTIF($I$2:$I12,"M"),IF(Table1567891314[[#This Row],[Category]]="F",COUNTIF($I$2:$I12,"F"),0)))</f>
        <v/>
      </c>
      <c r="E12" s="26"/>
      <c r="F12" s="27"/>
      <c r="G12" s="28"/>
      <c r="H12" s="28"/>
      <c r="I12" s="29"/>
      <c r="J12" s="63"/>
      <c r="K12" s="63"/>
      <c r="L12" s="63"/>
      <c r="M12" s="63"/>
      <c r="N12" s="63"/>
    </row>
    <row r="13" spans="1:14" x14ac:dyDescent="0.3">
      <c r="A13" s="19">
        <f>Table1567891314[[#This Row],[Full Name]]</f>
        <v>0</v>
      </c>
      <c r="B13" s="21" t="str">
        <f>IF(Table1567891314[[#This Row],[Full Name]]="","",IF(IFERROR(IFERROR(VLOOKUP(Table1567891314[[#This Row],[Full Name]],'Mens League'!B:B,1,FALSE),VLOOKUP(Table1567891314[[#This Row],[Full Name]],'Women''s League'!B:B,1,FALSE)),"NEEDS ADDING")="NEEDS ADDING","NEEDS ADDING","OK"))</f>
        <v/>
      </c>
      <c r="C13" s="21" t="str">
        <f>IF(Table1567891314[[#This Row],[Position]]="","",IF(Table1567891314[[#This Row],[Rank]]=1,30,IF(Table1567891314[[#This Row],[Rank]]=2,29,IF(Table1567891314[[#This Row],[Rank]]=3,28,IF(Table1567891314[[#This Row],[Rank]]=4,27,IF(Table1567891314[[#This Row],[Rank]]=5,26,IF(Table1567891314[[#This Row],[Rank]]=6,25,IF(Table1567891314[[#This Row],[Rank]]=7,24,IF(Table1567891314[[#This Row],[Rank]]=8,23,IF(Table1567891314[[#This Row],[Rank]]=9,22,IF(Table1567891314[[#This Row],[Rank]]=10,21,IF(Table1567891314[[#This Row],[Rank]]=11,20,IF(Table1567891314[[#This Row],[Rank]]=12,19,IF(Table1567891314[[#This Row],[Rank]]=13,18,IF(Table1567891314[[#This Row],[Rank]]=14,17,IF(Table1567891314[[#This Row],[Rank]]=15,16,IF(Table1567891314[[#This Row],[Rank]]=16,15,IF(Table1567891314[[#This Row],[Rank]]=17,14,IF(Table1567891314[[#This Row],[Rank]]=18,13,IF(Table1567891314[[#This Row],[Rank]]=19,12,IF(Table1567891314[[#This Row],[Rank]]=20,11,IF(Table1567891314[[#This Row],[Rank]]=21,10,IF(Table1567891314[[#This Row],[Rank]]=22,9,IF(Table1567891314[[#This Row],[Rank]]=23,8,IF(Table1567891314[[#This Row],[Rank]]=24,7,IF(Table1567891314[[#This Row],[Rank]]=25,6,IF(Table1567891314[[#This Row],[Rank]]=26,5,IF(Table1567891314[[#This Row],[Rank]]=27,4,IF(Table1567891314[[#This Row],[Rank]]=28,3,IF(Table1567891314[[#This Row],[Rank]]=29,2,IF(Table1567891314[[#This Row],[Rank]]=30,1,0)))))))))))))))))))))))))))))))</f>
        <v/>
      </c>
      <c r="D13" s="4" t="str">
        <f>IF(Table1567891314[[#This Row],[Category]]="","",IF(Table1567891314[[#This Row],[Category]]="M",COUNTIF($I$2:$I13,"M"),IF(Table1567891314[[#This Row],[Category]]="F",COUNTIF($I$2:$I13,"F"),0)))</f>
        <v/>
      </c>
      <c r="E13" s="30"/>
      <c r="F13" s="31"/>
      <c r="G13" s="32"/>
      <c r="H13" s="32"/>
      <c r="I13" s="33"/>
      <c r="J13" s="63"/>
      <c r="K13" s="63"/>
      <c r="L13" s="63"/>
      <c r="M13" s="63"/>
      <c r="N13" s="63"/>
    </row>
    <row r="14" spans="1:14" x14ac:dyDescent="0.3">
      <c r="A14" s="19">
        <f>Table1567891314[[#This Row],[Full Name]]</f>
        <v>0</v>
      </c>
      <c r="B14" s="21" t="str">
        <f>IF(Table1567891314[[#This Row],[Full Name]]="","",IF(IFERROR(IFERROR(VLOOKUP(Table1567891314[[#This Row],[Full Name]],'Mens League'!B:B,1,FALSE),VLOOKUP(Table1567891314[[#This Row],[Full Name]],'Women''s League'!B:B,1,FALSE)),"NEEDS ADDING")="NEEDS ADDING","NEEDS ADDING","OK"))</f>
        <v/>
      </c>
      <c r="C14" s="21" t="str">
        <f>IF(Table1567891314[[#This Row],[Position]]="","",IF(Table1567891314[[#This Row],[Rank]]=1,30,IF(Table1567891314[[#This Row],[Rank]]=2,29,IF(Table1567891314[[#This Row],[Rank]]=3,28,IF(Table1567891314[[#This Row],[Rank]]=4,27,IF(Table1567891314[[#This Row],[Rank]]=5,26,IF(Table1567891314[[#This Row],[Rank]]=6,25,IF(Table1567891314[[#This Row],[Rank]]=7,24,IF(Table1567891314[[#This Row],[Rank]]=8,23,IF(Table1567891314[[#This Row],[Rank]]=9,22,IF(Table1567891314[[#This Row],[Rank]]=10,21,IF(Table1567891314[[#This Row],[Rank]]=11,20,IF(Table1567891314[[#This Row],[Rank]]=12,19,IF(Table1567891314[[#This Row],[Rank]]=13,18,IF(Table1567891314[[#This Row],[Rank]]=14,17,IF(Table1567891314[[#This Row],[Rank]]=15,16,IF(Table1567891314[[#This Row],[Rank]]=16,15,IF(Table1567891314[[#This Row],[Rank]]=17,14,IF(Table1567891314[[#This Row],[Rank]]=18,13,IF(Table1567891314[[#This Row],[Rank]]=19,12,IF(Table1567891314[[#This Row],[Rank]]=20,11,IF(Table1567891314[[#This Row],[Rank]]=21,10,IF(Table1567891314[[#This Row],[Rank]]=22,9,IF(Table1567891314[[#This Row],[Rank]]=23,8,IF(Table1567891314[[#This Row],[Rank]]=24,7,IF(Table1567891314[[#This Row],[Rank]]=25,6,IF(Table1567891314[[#This Row],[Rank]]=26,5,IF(Table1567891314[[#This Row],[Rank]]=27,4,IF(Table1567891314[[#This Row],[Rank]]=28,3,IF(Table1567891314[[#This Row],[Rank]]=29,2,IF(Table1567891314[[#This Row],[Rank]]=30,1,0)))))))))))))))))))))))))))))))</f>
        <v/>
      </c>
      <c r="D14" s="4" t="str">
        <f>IF(Table1567891314[[#This Row],[Category]]="","",IF(Table1567891314[[#This Row],[Category]]="M",COUNTIF($I$2:$I14,"M"),IF(Table1567891314[[#This Row],[Category]]="F",COUNTIF($I$2:$I14,"F"),0)))</f>
        <v/>
      </c>
      <c r="E14" s="26"/>
      <c r="F14" s="27"/>
      <c r="G14" s="28"/>
      <c r="H14" s="28"/>
      <c r="I14" s="29"/>
      <c r="J14" s="63"/>
      <c r="K14" s="63"/>
      <c r="L14" s="63"/>
      <c r="M14" s="63"/>
      <c r="N14" s="63"/>
    </row>
    <row r="15" spans="1:14" x14ac:dyDescent="0.3">
      <c r="A15" s="19">
        <f>Table1567891314[[#This Row],[Full Name]]</f>
        <v>0</v>
      </c>
      <c r="B15" s="21" t="str">
        <f>IF(Table1567891314[[#This Row],[Full Name]]="","",IF(IFERROR(IFERROR(VLOOKUP(Table1567891314[[#This Row],[Full Name]],'Mens League'!B:B,1,FALSE),VLOOKUP(Table1567891314[[#This Row],[Full Name]],'Women''s League'!B:B,1,FALSE)),"NEEDS ADDING")="NEEDS ADDING","NEEDS ADDING","OK"))</f>
        <v/>
      </c>
      <c r="C15" s="21" t="str">
        <f>IF(Table1567891314[[#This Row],[Position]]="","",IF(Table1567891314[[#This Row],[Rank]]=1,30,IF(Table1567891314[[#This Row],[Rank]]=2,29,IF(Table1567891314[[#This Row],[Rank]]=3,28,IF(Table1567891314[[#This Row],[Rank]]=4,27,IF(Table1567891314[[#This Row],[Rank]]=5,26,IF(Table1567891314[[#This Row],[Rank]]=6,25,IF(Table1567891314[[#This Row],[Rank]]=7,24,IF(Table1567891314[[#This Row],[Rank]]=8,23,IF(Table1567891314[[#This Row],[Rank]]=9,22,IF(Table1567891314[[#This Row],[Rank]]=10,21,IF(Table1567891314[[#This Row],[Rank]]=11,20,IF(Table1567891314[[#This Row],[Rank]]=12,19,IF(Table1567891314[[#This Row],[Rank]]=13,18,IF(Table1567891314[[#This Row],[Rank]]=14,17,IF(Table1567891314[[#This Row],[Rank]]=15,16,IF(Table1567891314[[#This Row],[Rank]]=16,15,IF(Table1567891314[[#This Row],[Rank]]=17,14,IF(Table1567891314[[#This Row],[Rank]]=18,13,IF(Table1567891314[[#This Row],[Rank]]=19,12,IF(Table1567891314[[#This Row],[Rank]]=20,11,IF(Table1567891314[[#This Row],[Rank]]=21,10,IF(Table1567891314[[#This Row],[Rank]]=22,9,IF(Table1567891314[[#This Row],[Rank]]=23,8,IF(Table1567891314[[#This Row],[Rank]]=24,7,IF(Table1567891314[[#This Row],[Rank]]=25,6,IF(Table1567891314[[#This Row],[Rank]]=26,5,IF(Table1567891314[[#This Row],[Rank]]=27,4,IF(Table1567891314[[#This Row],[Rank]]=28,3,IF(Table1567891314[[#This Row],[Rank]]=29,2,IF(Table1567891314[[#This Row],[Rank]]=30,1,0)))))))))))))))))))))))))))))))</f>
        <v/>
      </c>
      <c r="D15" s="4" t="str">
        <f>IF(Table1567891314[[#This Row],[Category]]="","",IF(Table1567891314[[#This Row],[Category]]="M",COUNTIF($I$2:$I15,"M"),IF(Table1567891314[[#This Row],[Category]]="F",COUNTIF($I$2:$I15,"F"),0)))</f>
        <v/>
      </c>
      <c r="E15" s="26"/>
      <c r="F15" s="27"/>
      <c r="G15" s="28"/>
      <c r="H15" s="28"/>
      <c r="I15" s="29"/>
      <c r="J15" s="63"/>
      <c r="K15" s="63"/>
      <c r="L15" s="63"/>
      <c r="M15" s="63"/>
      <c r="N15" s="63"/>
    </row>
    <row r="16" spans="1:14" x14ac:dyDescent="0.3">
      <c r="A16" s="19">
        <f>Table1567891314[[#This Row],[Full Name]]</f>
        <v>0</v>
      </c>
      <c r="B16" s="21" t="str">
        <f>IF(Table1567891314[[#This Row],[Full Name]]="","",IF(IFERROR(IFERROR(VLOOKUP(Table1567891314[[#This Row],[Full Name]],'Mens League'!B:B,1,FALSE),VLOOKUP(Table1567891314[[#This Row],[Full Name]],'Women''s League'!B:B,1,FALSE)),"NEEDS ADDING")="NEEDS ADDING","NEEDS ADDING","OK"))</f>
        <v/>
      </c>
      <c r="C16" s="21" t="str">
        <f>IF(Table1567891314[[#This Row],[Position]]="","",IF(Table1567891314[[#This Row],[Rank]]=1,30,IF(Table1567891314[[#This Row],[Rank]]=2,29,IF(Table1567891314[[#This Row],[Rank]]=3,28,IF(Table1567891314[[#This Row],[Rank]]=4,27,IF(Table1567891314[[#This Row],[Rank]]=5,26,IF(Table1567891314[[#This Row],[Rank]]=6,25,IF(Table1567891314[[#This Row],[Rank]]=7,24,IF(Table1567891314[[#This Row],[Rank]]=8,23,IF(Table1567891314[[#This Row],[Rank]]=9,22,IF(Table1567891314[[#This Row],[Rank]]=10,21,IF(Table1567891314[[#This Row],[Rank]]=11,20,IF(Table1567891314[[#This Row],[Rank]]=12,19,IF(Table1567891314[[#This Row],[Rank]]=13,18,IF(Table1567891314[[#This Row],[Rank]]=14,17,IF(Table1567891314[[#This Row],[Rank]]=15,16,IF(Table1567891314[[#This Row],[Rank]]=16,15,IF(Table1567891314[[#This Row],[Rank]]=17,14,IF(Table1567891314[[#This Row],[Rank]]=18,13,IF(Table1567891314[[#This Row],[Rank]]=19,12,IF(Table1567891314[[#This Row],[Rank]]=20,11,IF(Table1567891314[[#This Row],[Rank]]=21,10,IF(Table1567891314[[#This Row],[Rank]]=22,9,IF(Table1567891314[[#This Row],[Rank]]=23,8,IF(Table1567891314[[#This Row],[Rank]]=24,7,IF(Table1567891314[[#This Row],[Rank]]=25,6,IF(Table1567891314[[#This Row],[Rank]]=26,5,IF(Table1567891314[[#This Row],[Rank]]=27,4,IF(Table1567891314[[#This Row],[Rank]]=28,3,IF(Table1567891314[[#This Row],[Rank]]=29,2,IF(Table1567891314[[#This Row],[Rank]]=30,1,0)))))))))))))))))))))))))))))))</f>
        <v/>
      </c>
      <c r="D16" s="4" t="str">
        <f>IF(Table1567891314[[#This Row],[Category]]="","",IF(Table1567891314[[#This Row],[Category]]="M",COUNTIF($I$2:$I16,"M"),IF(Table1567891314[[#This Row],[Category]]="F",COUNTIF($I$2:$I16,"F"),0)))</f>
        <v/>
      </c>
      <c r="E16" s="26"/>
      <c r="F16" s="27"/>
      <c r="G16" s="28"/>
      <c r="H16" s="28"/>
      <c r="I16" s="29"/>
      <c r="J16" s="63"/>
      <c r="K16" s="63"/>
      <c r="L16" s="63"/>
      <c r="M16" s="63"/>
      <c r="N16" s="63"/>
    </row>
    <row r="17" spans="1:14" x14ac:dyDescent="0.3">
      <c r="A17" s="19">
        <f>Table1567891314[[#This Row],[Full Name]]</f>
        <v>0</v>
      </c>
      <c r="B17" s="21" t="str">
        <f>IF(Table1567891314[[#This Row],[Full Name]]="","",IF(IFERROR(IFERROR(VLOOKUP(Table1567891314[[#This Row],[Full Name]],'Mens League'!B:B,1,FALSE),VLOOKUP(Table1567891314[[#This Row],[Full Name]],'Women''s League'!B:B,1,FALSE)),"NEEDS ADDING")="NEEDS ADDING","NEEDS ADDING","OK"))</f>
        <v/>
      </c>
      <c r="C17" s="21" t="str">
        <f>IF(Table1567891314[[#This Row],[Position]]="","",IF(Table1567891314[[#This Row],[Rank]]=1,30,IF(Table1567891314[[#This Row],[Rank]]=2,29,IF(Table1567891314[[#This Row],[Rank]]=3,28,IF(Table1567891314[[#This Row],[Rank]]=4,27,IF(Table1567891314[[#This Row],[Rank]]=5,26,IF(Table1567891314[[#This Row],[Rank]]=6,25,IF(Table1567891314[[#This Row],[Rank]]=7,24,IF(Table1567891314[[#This Row],[Rank]]=8,23,IF(Table1567891314[[#This Row],[Rank]]=9,22,IF(Table1567891314[[#This Row],[Rank]]=10,21,IF(Table1567891314[[#This Row],[Rank]]=11,20,IF(Table1567891314[[#This Row],[Rank]]=12,19,IF(Table1567891314[[#This Row],[Rank]]=13,18,IF(Table1567891314[[#This Row],[Rank]]=14,17,IF(Table1567891314[[#This Row],[Rank]]=15,16,IF(Table1567891314[[#This Row],[Rank]]=16,15,IF(Table1567891314[[#This Row],[Rank]]=17,14,IF(Table1567891314[[#This Row],[Rank]]=18,13,IF(Table1567891314[[#This Row],[Rank]]=19,12,IF(Table1567891314[[#This Row],[Rank]]=20,11,IF(Table1567891314[[#This Row],[Rank]]=21,10,IF(Table1567891314[[#This Row],[Rank]]=22,9,IF(Table1567891314[[#This Row],[Rank]]=23,8,IF(Table1567891314[[#This Row],[Rank]]=24,7,IF(Table1567891314[[#This Row],[Rank]]=25,6,IF(Table1567891314[[#This Row],[Rank]]=26,5,IF(Table1567891314[[#This Row],[Rank]]=27,4,IF(Table1567891314[[#This Row],[Rank]]=28,3,IF(Table1567891314[[#This Row],[Rank]]=29,2,IF(Table1567891314[[#This Row],[Rank]]=30,1,0)))))))))))))))))))))))))))))))</f>
        <v/>
      </c>
      <c r="D17" s="4" t="str">
        <f>IF(Table1567891314[[#This Row],[Category]]="","",IF(Table1567891314[[#This Row],[Category]]="M",COUNTIF($I$2:$I17,"M"),IF(Table1567891314[[#This Row],[Category]]="F",COUNTIF($I$2:$I17,"F"),0)))</f>
        <v/>
      </c>
      <c r="E17" s="26"/>
      <c r="F17" s="27"/>
      <c r="G17" s="28"/>
      <c r="H17" s="28"/>
      <c r="I17" s="29"/>
      <c r="J17" s="63"/>
      <c r="K17" s="63"/>
      <c r="L17" s="63"/>
      <c r="M17" s="63"/>
      <c r="N17" s="63"/>
    </row>
    <row r="18" spans="1:14" x14ac:dyDescent="0.3">
      <c r="A18" s="19">
        <f>Table1567891314[[#This Row],[Full Name]]</f>
        <v>0</v>
      </c>
      <c r="B18" s="21" t="str">
        <f>IF(Table1567891314[[#This Row],[Full Name]]="","",IF(IFERROR(IFERROR(VLOOKUP(Table1567891314[[#This Row],[Full Name]],'Mens League'!B:B,1,FALSE),VLOOKUP(Table1567891314[[#This Row],[Full Name]],'Women''s League'!B:B,1,FALSE)),"NEEDS ADDING")="NEEDS ADDING","NEEDS ADDING","OK"))</f>
        <v/>
      </c>
      <c r="C18" s="21" t="str">
        <f>IF(Table1567891314[[#This Row],[Position]]="","",IF(Table1567891314[[#This Row],[Rank]]=1,30,IF(Table1567891314[[#This Row],[Rank]]=2,29,IF(Table1567891314[[#This Row],[Rank]]=3,28,IF(Table1567891314[[#This Row],[Rank]]=4,27,IF(Table1567891314[[#This Row],[Rank]]=5,26,IF(Table1567891314[[#This Row],[Rank]]=6,25,IF(Table1567891314[[#This Row],[Rank]]=7,24,IF(Table1567891314[[#This Row],[Rank]]=8,23,IF(Table1567891314[[#This Row],[Rank]]=9,22,IF(Table1567891314[[#This Row],[Rank]]=10,21,IF(Table1567891314[[#This Row],[Rank]]=11,20,IF(Table1567891314[[#This Row],[Rank]]=12,19,IF(Table1567891314[[#This Row],[Rank]]=13,18,IF(Table1567891314[[#This Row],[Rank]]=14,17,IF(Table1567891314[[#This Row],[Rank]]=15,16,IF(Table1567891314[[#This Row],[Rank]]=16,15,IF(Table1567891314[[#This Row],[Rank]]=17,14,IF(Table1567891314[[#This Row],[Rank]]=18,13,IF(Table1567891314[[#This Row],[Rank]]=19,12,IF(Table1567891314[[#This Row],[Rank]]=20,11,IF(Table1567891314[[#This Row],[Rank]]=21,10,IF(Table1567891314[[#This Row],[Rank]]=22,9,IF(Table1567891314[[#This Row],[Rank]]=23,8,IF(Table1567891314[[#This Row],[Rank]]=24,7,IF(Table1567891314[[#This Row],[Rank]]=25,6,IF(Table1567891314[[#This Row],[Rank]]=26,5,IF(Table1567891314[[#This Row],[Rank]]=27,4,IF(Table1567891314[[#This Row],[Rank]]=28,3,IF(Table1567891314[[#This Row],[Rank]]=29,2,IF(Table1567891314[[#This Row],[Rank]]=30,1,0)))))))))))))))))))))))))))))))</f>
        <v/>
      </c>
      <c r="D18" s="4" t="str">
        <f>IF(Table1567891314[[#This Row],[Category]]="","",IF(Table1567891314[[#This Row],[Category]]="M",COUNTIF($I$2:$I18,"M"),IF(Table1567891314[[#This Row],[Category]]="F",COUNTIF($I$2:$I18,"F"),0)))</f>
        <v/>
      </c>
      <c r="E18" s="26"/>
      <c r="F18" s="27"/>
      <c r="G18" s="28"/>
      <c r="H18" s="28"/>
      <c r="I18" s="29"/>
      <c r="J18" s="63"/>
      <c r="K18" s="63"/>
      <c r="L18" s="63"/>
      <c r="M18" s="63"/>
      <c r="N18" s="63"/>
    </row>
    <row r="19" spans="1:14" x14ac:dyDescent="0.3">
      <c r="A19" s="19">
        <f>Table1567891314[[#This Row],[Full Name]]</f>
        <v>0</v>
      </c>
      <c r="B19" s="21" t="str">
        <f>IF(Table1567891314[[#This Row],[Full Name]]="","",IF(IFERROR(IFERROR(VLOOKUP(Table1567891314[[#This Row],[Full Name]],'Mens League'!B:B,1,FALSE),VLOOKUP(Table1567891314[[#This Row],[Full Name]],'Women''s League'!B:B,1,FALSE)),"NEEDS ADDING")="NEEDS ADDING","NEEDS ADDING","OK"))</f>
        <v/>
      </c>
      <c r="C19" s="21" t="str">
        <f>IF(Table1567891314[[#This Row],[Position]]="","",IF(Table1567891314[[#This Row],[Rank]]=1,30,IF(Table1567891314[[#This Row],[Rank]]=2,29,IF(Table1567891314[[#This Row],[Rank]]=3,28,IF(Table1567891314[[#This Row],[Rank]]=4,27,IF(Table1567891314[[#This Row],[Rank]]=5,26,IF(Table1567891314[[#This Row],[Rank]]=6,25,IF(Table1567891314[[#This Row],[Rank]]=7,24,IF(Table1567891314[[#This Row],[Rank]]=8,23,IF(Table1567891314[[#This Row],[Rank]]=9,22,IF(Table1567891314[[#This Row],[Rank]]=10,21,IF(Table1567891314[[#This Row],[Rank]]=11,20,IF(Table1567891314[[#This Row],[Rank]]=12,19,IF(Table1567891314[[#This Row],[Rank]]=13,18,IF(Table1567891314[[#This Row],[Rank]]=14,17,IF(Table1567891314[[#This Row],[Rank]]=15,16,IF(Table1567891314[[#This Row],[Rank]]=16,15,IF(Table1567891314[[#This Row],[Rank]]=17,14,IF(Table1567891314[[#This Row],[Rank]]=18,13,IF(Table1567891314[[#This Row],[Rank]]=19,12,IF(Table1567891314[[#This Row],[Rank]]=20,11,IF(Table1567891314[[#This Row],[Rank]]=21,10,IF(Table1567891314[[#This Row],[Rank]]=22,9,IF(Table1567891314[[#This Row],[Rank]]=23,8,IF(Table1567891314[[#This Row],[Rank]]=24,7,IF(Table1567891314[[#This Row],[Rank]]=25,6,IF(Table1567891314[[#This Row],[Rank]]=26,5,IF(Table1567891314[[#This Row],[Rank]]=27,4,IF(Table1567891314[[#This Row],[Rank]]=28,3,IF(Table1567891314[[#This Row],[Rank]]=29,2,IF(Table1567891314[[#This Row],[Rank]]=30,1,0)))))))))))))))))))))))))))))))</f>
        <v/>
      </c>
      <c r="D19" s="4" t="str">
        <f>IF(Table1567891314[[#This Row],[Category]]="","",IF(Table1567891314[[#This Row],[Category]]="M",COUNTIF($I$2:$I19,"M"),IF(Table1567891314[[#This Row],[Category]]="F",COUNTIF($I$2:$I19,"F"),0)))</f>
        <v/>
      </c>
      <c r="E19" s="26"/>
      <c r="F19" s="27"/>
      <c r="G19" s="28"/>
      <c r="H19" s="28"/>
      <c r="I19" s="29"/>
      <c r="J19" s="63"/>
      <c r="K19" s="63"/>
      <c r="L19" s="63"/>
      <c r="M19" s="63"/>
      <c r="N19" s="63"/>
    </row>
    <row r="20" spans="1:14" x14ac:dyDescent="0.3">
      <c r="A20" s="19">
        <f>Table1567891314[[#This Row],[Full Name]]</f>
        <v>0</v>
      </c>
      <c r="B20" s="21" t="str">
        <f>IF(Table1567891314[[#This Row],[Full Name]]="","",IF(IFERROR(IFERROR(VLOOKUP(Table1567891314[[#This Row],[Full Name]],'Mens League'!B:B,1,FALSE),VLOOKUP(Table1567891314[[#This Row],[Full Name]],'Women''s League'!B:B,1,FALSE)),"NEEDS ADDING")="NEEDS ADDING","NEEDS ADDING","OK"))</f>
        <v/>
      </c>
      <c r="C20" s="21" t="str">
        <f>IF(Table1567891314[[#This Row],[Position]]="","",IF(Table1567891314[[#This Row],[Rank]]=1,30,IF(Table1567891314[[#This Row],[Rank]]=2,29,IF(Table1567891314[[#This Row],[Rank]]=3,28,IF(Table1567891314[[#This Row],[Rank]]=4,27,IF(Table1567891314[[#This Row],[Rank]]=5,26,IF(Table1567891314[[#This Row],[Rank]]=6,25,IF(Table1567891314[[#This Row],[Rank]]=7,24,IF(Table1567891314[[#This Row],[Rank]]=8,23,IF(Table1567891314[[#This Row],[Rank]]=9,22,IF(Table1567891314[[#This Row],[Rank]]=10,21,IF(Table1567891314[[#This Row],[Rank]]=11,20,IF(Table1567891314[[#This Row],[Rank]]=12,19,IF(Table1567891314[[#This Row],[Rank]]=13,18,IF(Table1567891314[[#This Row],[Rank]]=14,17,IF(Table1567891314[[#This Row],[Rank]]=15,16,IF(Table1567891314[[#This Row],[Rank]]=16,15,IF(Table1567891314[[#This Row],[Rank]]=17,14,IF(Table1567891314[[#This Row],[Rank]]=18,13,IF(Table1567891314[[#This Row],[Rank]]=19,12,IF(Table1567891314[[#This Row],[Rank]]=20,11,IF(Table1567891314[[#This Row],[Rank]]=21,10,IF(Table1567891314[[#This Row],[Rank]]=22,9,IF(Table1567891314[[#This Row],[Rank]]=23,8,IF(Table1567891314[[#This Row],[Rank]]=24,7,IF(Table1567891314[[#This Row],[Rank]]=25,6,IF(Table1567891314[[#This Row],[Rank]]=26,5,IF(Table1567891314[[#This Row],[Rank]]=27,4,IF(Table1567891314[[#This Row],[Rank]]=28,3,IF(Table1567891314[[#This Row],[Rank]]=29,2,IF(Table1567891314[[#This Row],[Rank]]=30,1,0)))))))))))))))))))))))))))))))</f>
        <v/>
      </c>
      <c r="D20" s="4" t="str">
        <f>IF(Table1567891314[[#This Row],[Category]]="","",IF(Table1567891314[[#This Row],[Category]]="M",COUNTIF($I$2:$I20,"M"),IF(Table1567891314[[#This Row],[Category]]="F",COUNTIF($I$2:$I20,"F"),0)))</f>
        <v/>
      </c>
      <c r="E20" s="26"/>
      <c r="F20" s="27"/>
      <c r="G20" s="28"/>
      <c r="H20" s="28"/>
      <c r="I20" s="29"/>
      <c r="J20" s="63"/>
      <c r="K20" s="63"/>
      <c r="L20" s="63"/>
      <c r="M20" s="63"/>
      <c r="N20" s="63"/>
    </row>
    <row r="21" spans="1:14" x14ac:dyDescent="0.3">
      <c r="A21" s="19">
        <f>Table1567891314[[#This Row],[Full Name]]</f>
        <v>0</v>
      </c>
      <c r="B21" s="21" t="str">
        <f>IF(Table1567891314[[#This Row],[Full Name]]="","",IF(IFERROR(IFERROR(VLOOKUP(Table1567891314[[#This Row],[Full Name]],'Mens League'!B:B,1,FALSE),VLOOKUP(Table1567891314[[#This Row],[Full Name]],'Women''s League'!B:B,1,FALSE)),"NEEDS ADDING")="NEEDS ADDING","NEEDS ADDING","OK"))</f>
        <v/>
      </c>
      <c r="C21" s="21" t="str">
        <f>IF(Table1567891314[[#This Row],[Position]]="","",IF(Table1567891314[[#This Row],[Rank]]=1,30,IF(Table1567891314[[#This Row],[Rank]]=2,29,IF(Table1567891314[[#This Row],[Rank]]=3,28,IF(Table1567891314[[#This Row],[Rank]]=4,27,IF(Table1567891314[[#This Row],[Rank]]=5,26,IF(Table1567891314[[#This Row],[Rank]]=6,25,IF(Table1567891314[[#This Row],[Rank]]=7,24,IF(Table1567891314[[#This Row],[Rank]]=8,23,IF(Table1567891314[[#This Row],[Rank]]=9,22,IF(Table1567891314[[#This Row],[Rank]]=10,21,IF(Table1567891314[[#This Row],[Rank]]=11,20,IF(Table1567891314[[#This Row],[Rank]]=12,19,IF(Table1567891314[[#This Row],[Rank]]=13,18,IF(Table1567891314[[#This Row],[Rank]]=14,17,IF(Table1567891314[[#This Row],[Rank]]=15,16,IF(Table1567891314[[#This Row],[Rank]]=16,15,IF(Table1567891314[[#This Row],[Rank]]=17,14,IF(Table1567891314[[#This Row],[Rank]]=18,13,IF(Table1567891314[[#This Row],[Rank]]=19,12,IF(Table1567891314[[#This Row],[Rank]]=20,11,IF(Table1567891314[[#This Row],[Rank]]=21,10,IF(Table1567891314[[#This Row],[Rank]]=22,9,IF(Table1567891314[[#This Row],[Rank]]=23,8,IF(Table1567891314[[#This Row],[Rank]]=24,7,IF(Table1567891314[[#This Row],[Rank]]=25,6,IF(Table1567891314[[#This Row],[Rank]]=26,5,IF(Table1567891314[[#This Row],[Rank]]=27,4,IF(Table1567891314[[#This Row],[Rank]]=28,3,IF(Table1567891314[[#This Row],[Rank]]=29,2,IF(Table1567891314[[#This Row],[Rank]]=30,1,0)))))))))))))))))))))))))))))))</f>
        <v/>
      </c>
      <c r="D21" s="4" t="str">
        <f>IF(Table1567891314[[#This Row],[Category]]="","",IF(Table1567891314[[#This Row],[Category]]="M",COUNTIF($I$2:$I21,"M"),IF(Table1567891314[[#This Row],[Category]]="F",COUNTIF($I$2:$I21,"F"),0)))</f>
        <v/>
      </c>
      <c r="E21" s="26"/>
      <c r="F21" s="27"/>
      <c r="G21" s="28"/>
      <c r="H21" s="28"/>
      <c r="I21" s="29"/>
      <c r="J21" s="63"/>
      <c r="K21" s="63"/>
      <c r="L21" s="63"/>
      <c r="M21" s="63"/>
      <c r="N21" s="63"/>
    </row>
    <row r="22" spans="1:14" x14ac:dyDescent="0.3">
      <c r="A22" s="19">
        <f>Table1567891314[[#This Row],[Full Name]]</f>
        <v>0</v>
      </c>
      <c r="B22" s="21" t="str">
        <f>IF(Table1567891314[[#This Row],[Full Name]]="","",IF(IFERROR(IFERROR(VLOOKUP(Table1567891314[[#This Row],[Full Name]],'Mens League'!B:B,1,FALSE),VLOOKUP(Table1567891314[[#This Row],[Full Name]],'Women''s League'!B:B,1,FALSE)),"NEEDS ADDING")="NEEDS ADDING","NEEDS ADDING","OK"))</f>
        <v/>
      </c>
      <c r="C22" s="21" t="str">
        <f>IF(Table1567891314[[#This Row],[Position]]="","",IF(Table1567891314[[#This Row],[Rank]]=1,30,IF(Table1567891314[[#This Row],[Rank]]=2,29,IF(Table1567891314[[#This Row],[Rank]]=3,28,IF(Table1567891314[[#This Row],[Rank]]=4,27,IF(Table1567891314[[#This Row],[Rank]]=5,26,IF(Table1567891314[[#This Row],[Rank]]=6,25,IF(Table1567891314[[#This Row],[Rank]]=7,24,IF(Table1567891314[[#This Row],[Rank]]=8,23,IF(Table1567891314[[#This Row],[Rank]]=9,22,IF(Table1567891314[[#This Row],[Rank]]=10,21,IF(Table1567891314[[#This Row],[Rank]]=11,20,IF(Table1567891314[[#This Row],[Rank]]=12,19,IF(Table1567891314[[#This Row],[Rank]]=13,18,IF(Table1567891314[[#This Row],[Rank]]=14,17,IF(Table1567891314[[#This Row],[Rank]]=15,16,IF(Table1567891314[[#This Row],[Rank]]=16,15,IF(Table1567891314[[#This Row],[Rank]]=17,14,IF(Table1567891314[[#This Row],[Rank]]=18,13,IF(Table1567891314[[#This Row],[Rank]]=19,12,IF(Table1567891314[[#This Row],[Rank]]=20,11,IF(Table1567891314[[#This Row],[Rank]]=21,10,IF(Table1567891314[[#This Row],[Rank]]=22,9,IF(Table1567891314[[#This Row],[Rank]]=23,8,IF(Table1567891314[[#This Row],[Rank]]=24,7,IF(Table1567891314[[#This Row],[Rank]]=25,6,IF(Table1567891314[[#This Row],[Rank]]=26,5,IF(Table1567891314[[#This Row],[Rank]]=27,4,IF(Table1567891314[[#This Row],[Rank]]=28,3,IF(Table1567891314[[#This Row],[Rank]]=29,2,IF(Table1567891314[[#This Row],[Rank]]=30,1,0)))))))))))))))))))))))))))))))</f>
        <v/>
      </c>
      <c r="D22" s="4" t="str">
        <f>IF(Table1567891314[[#This Row],[Category]]="","",IF(Table1567891314[[#This Row],[Category]]="M",COUNTIF($I$2:$I22,"M"),IF(Table1567891314[[#This Row],[Category]]="F",COUNTIF($I$2:$I22,"F"),0)))</f>
        <v/>
      </c>
      <c r="E22" s="26"/>
      <c r="F22" s="27"/>
      <c r="G22" s="28"/>
      <c r="H22" s="28"/>
      <c r="I22" s="29"/>
      <c r="J22" s="63"/>
      <c r="K22" s="63"/>
      <c r="L22" s="63"/>
      <c r="M22" s="63"/>
      <c r="N22" s="63"/>
    </row>
    <row r="23" spans="1:14" x14ac:dyDescent="0.3">
      <c r="A23" s="19">
        <f>Table1567891314[[#This Row],[Full Name]]</f>
        <v>0</v>
      </c>
      <c r="B23" s="21" t="str">
        <f>IF(Table1567891314[[#This Row],[Full Name]]="","",IF(IFERROR(IFERROR(VLOOKUP(Table1567891314[[#This Row],[Full Name]],'Mens League'!B:B,1,FALSE),VLOOKUP(Table1567891314[[#This Row],[Full Name]],'Women''s League'!B:B,1,FALSE)),"NEEDS ADDING")="NEEDS ADDING","NEEDS ADDING","OK"))</f>
        <v/>
      </c>
      <c r="C23" s="21" t="str">
        <f>IF(Table1567891314[[#This Row],[Position]]="","",IF(Table1567891314[[#This Row],[Rank]]=1,30,IF(Table1567891314[[#This Row],[Rank]]=2,29,IF(Table1567891314[[#This Row],[Rank]]=3,28,IF(Table1567891314[[#This Row],[Rank]]=4,27,IF(Table1567891314[[#This Row],[Rank]]=5,26,IF(Table1567891314[[#This Row],[Rank]]=6,25,IF(Table1567891314[[#This Row],[Rank]]=7,24,IF(Table1567891314[[#This Row],[Rank]]=8,23,IF(Table1567891314[[#This Row],[Rank]]=9,22,IF(Table1567891314[[#This Row],[Rank]]=10,21,IF(Table1567891314[[#This Row],[Rank]]=11,20,IF(Table1567891314[[#This Row],[Rank]]=12,19,IF(Table1567891314[[#This Row],[Rank]]=13,18,IF(Table1567891314[[#This Row],[Rank]]=14,17,IF(Table1567891314[[#This Row],[Rank]]=15,16,IF(Table1567891314[[#This Row],[Rank]]=16,15,IF(Table1567891314[[#This Row],[Rank]]=17,14,IF(Table1567891314[[#This Row],[Rank]]=18,13,IF(Table1567891314[[#This Row],[Rank]]=19,12,IF(Table1567891314[[#This Row],[Rank]]=20,11,IF(Table1567891314[[#This Row],[Rank]]=21,10,IF(Table1567891314[[#This Row],[Rank]]=22,9,IF(Table1567891314[[#This Row],[Rank]]=23,8,IF(Table1567891314[[#This Row],[Rank]]=24,7,IF(Table1567891314[[#This Row],[Rank]]=25,6,IF(Table1567891314[[#This Row],[Rank]]=26,5,IF(Table1567891314[[#This Row],[Rank]]=27,4,IF(Table1567891314[[#This Row],[Rank]]=28,3,IF(Table1567891314[[#This Row],[Rank]]=29,2,IF(Table1567891314[[#This Row],[Rank]]=30,1,0)))))))))))))))))))))))))))))))</f>
        <v/>
      </c>
      <c r="D23" s="4" t="str">
        <f>IF(Table1567891314[[#This Row],[Category]]="","",IF(Table1567891314[[#This Row],[Category]]="M",COUNTIF($I$2:$I23,"M"),IF(Table1567891314[[#This Row],[Category]]="F",COUNTIF($I$2:$I23,"F"),0)))</f>
        <v/>
      </c>
      <c r="E23" s="26"/>
      <c r="F23" s="27"/>
      <c r="G23" s="28"/>
      <c r="H23" s="28"/>
      <c r="I23" s="29"/>
      <c r="J23" s="63"/>
      <c r="K23" s="63"/>
      <c r="L23" s="63"/>
      <c r="M23" s="63"/>
      <c r="N23" s="63"/>
    </row>
    <row r="24" spans="1:14" x14ac:dyDescent="0.3">
      <c r="A24" s="19">
        <f>Table1567891314[[#This Row],[Full Name]]</f>
        <v>0</v>
      </c>
      <c r="B24" s="21" t="str">
        <f>IF(Table1567891314[[#This Row],[Full Name]]="","",IF(IFERROR(IFERROR(VLOOKUP(Table1567891314[[#This Row],[Full Name]],'Mens League'!B:B,1,FALSE),VLOOKUP(Table1567891314[[#This Row],[Full Name]],'Women''s League'!B:B,1,FALSE)),"NEEDS ADDING")="NEEDS ADDING","NEEDS ADDING","OK"))</f>
        <v/>
      </c>
      <c r="C24" s="21" t="str">
        <f>IF(Table1567891314[[#This Row],[Position]]="","",IF(Table1567891314[[#This Row],[Rank]]=1,30,IF(Table1567891314[[#This Row],[Rank]]=2,29,IF(Table1567891314[[#This Row],[Rank]]=3,28,IF(Table1567891314[[#This Row],[Rank]]=4,27,IF(Table1567891314[[#This Row],[Rank]]=5,26,IF(Table1567891314[[#This Row],[Rank]]=6,25,IF(Table1567891314[[#This Row],[Rank]]=7,24,IF(Table1567891314[[#This Row],[Rank]]=8,23,IF(Table1567891314[[#This Row],[Rank]]=9,22,IF(Table1567891314[[#This Row],[Rank]]=10,21,IF(Table1567891314[[#This Row],[Rank]]=11,20,IF(Table1567891314[[#This Row],[Rank]]=12,19,IF(Table1567891314[[#This Row],[Rank]]=13,18,IF(Table1567891314[[#This Row],[Rank]]=14,17,IF(Table1567891314[[#This Row],[Rank]]=15,16,IF(Table1567891314[[#This Row],[Rank]]=16,15,IF(Table1567891314[[#This Row],[Rank]]=17,14,IF(Table1567891314[[#This Row],[Rank]]=18,13,IF(Table1567891314[[#This Row],[Rank]]=19,12,IF(Table1567891314[[#This Row],[Rank]]=20,11,IF(Table1567891314[[#This Row],[Rank]]=21,10,IF(Table1567891314[[#This Row],[Rank]]=22,9,IF(Table1567891314[[#This Row],[Rank]]=23,8,IF(Table1567891314[[#This Row],[Rank]]=24,7,IF(Table1567891314[[#This Row],[Rank]]=25,6,IF(Table1567891314[[#This Row],[Rank]]=26,5,IF(Table1567891314[[#This Row],[Rank]]=27,4,IF(Table1567891314[[#This Row],[Rank]]=28,3,IF(Table1567891314[[#This Row],[Rank]]=29,2,IF(Table1567891314[[#This Row],[Rank]]=30,1,0)))))))))))))))))))))))))))))))</f>
        <v/>
      </c>
      <c r="D24" s="4" t="str">
        <f>IF(Table1567891314[[#This Row],[Category]]="","",IF(Table1567891314[[#This Row],[Category]]="M",COUNTIF($I$2:$I24,"M"),IF(Table1567891314[[#This Row],[Category]]="F",COUNTIF($I$2:$I24,"F"),0)))</f>
        <v/>
      </c>
      <c r="E24" s="26"/>
      <c r="F24" s="27"/>
      <c r="G24" s="28"/>
      <c r="H24" s="28"/>
      <c r="I24" s="29"/>
      <c r="J24" s="63"/>
      <c r="K24" s="63"/>
      <c r="L24" s="63"/>
      <c r="M24" s="63"/>
      <c r="N24" s="63"/>
    </row>
    <row r="25" spans="1:14" x14ac:dyDescent="0.3">
      <c r="A25" s="19">
        <f>Table1567891314[[#This Row],[Full Name]]</f>
        <v>0</v>
      </c>
      <c r="B25" s="21" t="str">
        <f>IF(Table1567891314[[#This Row],[Full Name]]="","",IF(IFERROR(IFERROR(VLOOKUP(Table1567891314[[#This Row],[Full Name]],'Mens League'!B:B,1,FALSE),VLOOKUP(Table1567891314[[#This Row],[Full Name]],'Women''s League'!B:B,1,FALSE)),"NEEDS ADDING")="NEEDS ADDING","NEEDS ADDING","OK"))</f>
        <v/>
      </c>
      <c r="C25" s="21" t="str">
        <f>IF(Table1567891314[[#This Row],[Position]]="","",IF(Table1567891314[[#This Row],[Rank]]=1,30,IF(Table1567891314[[#This Row],[Rank]]=2,29,IF(Table1567891314[[#This Row],[Rank]]=3,28,IF(Table1567891314[[#This Row],[Rank]]=4,27,IF(Table1567891314[[#This Row],[Rank]]=5,26,IF(Table1567891314[[#This Row],[Rank]]=6,25,IF(Table1567891314[[#This Row],[Rank]]=7,24,IF(Table1567891314[[#This Row],[Rank]]=8,23,IF(Table1567891314[[#This Row],[Rank]]=9,22,IF(Table1567891314[[#This Row],[Rank]]=10,21,IF(Table1567891314[[#This Row],[Rank]]=11,20,IF(Table1567891314[[#This Row],[Rank]]=12,19,IF(Table1567891314[[#This Row],[Rank]]=13,18,IF(Table1567891314[[#This Row],[Rank]]=14,17,IF(Table1567891314[[#This Row],[Rank]]=15,16,IF(Table1567891314[[#This Row],[Rank]]=16,15,IF(Table1567891314[[#This Row],[Rank]]=17,14,IF(Table1567891314[[#This Row],[Rank]]=18,13,IF(Table1567891314[[#This Row],[Rank]]=19,12,IF(Table1567891314[[#This Row],[Rank]]=20,11,IF(Table1567891314[[#This Row],[Rank]]=21,10,IF(Table1567891314[[#This Row],[Rank]]=22,9,IF(Table1567891314[[#This Row],[Rank]]=23,8,IF(Table1567891314[[#This Row],[Rank]]=24,7,IF(Table1567891314[[#This Row],[Rank]]=25,6,IF(Table1567891314[[#This Row],[Rank]]=26,5,IF(Table1567891314[[#This Row],[Rank]]=27,4,IF(Table1567891314[[#This Row],[Rank]]=28,3,IF(Table1567891314[[#This Row],[Rank]]=29,2,IF(Table1567891314[[#This Row],[Rank]]=30,1,0)))))))))))))))))))))))))))))))</f>
        <v/>
      </c>
      <c r="D25" s="4" t="str">
        <f>IF(Table1567891314[[#This Row],[Category]]="","",IF(Table1567891314[[#This Row],[Category]]="M",COUNTIF($I$2:$I25,"M"),IF(Table1567891314[[#This Row],[Category]]="F",COUNTIF($I$2:$I25,"F"),0)))</f>
        <v/>
      </c>
      <c r="E25" s="26"/>
      <c r="F25" s="27"/>
      <c r="G25" s="28"/>
      <c r="H25" s="28"/>
      <c r="I25" s="29"/>
      <c r="J25" s="63"/>
      <c r="K25" s="63"/>
      <c r="L25" s="63"/>
      <c r="M25" s="63"/>
      <c r="N25" s="63"/>
    </row>
    <row r="26" spans="1:14" x14ac:dyDescent="0.3">
      <c r="A26" s="19">
        <f>Table1567891314[[#This Row],[Full Name]]</f>
        <v>0</v>
      </c>
      <c r="B26" s="21" t="str">
        <f>IF(Table1567891314[[#This Row],[Full Name]]="","",IF(IFERROR(IFERROR(VLOOKUP(Table1567891314[[#This Row],[Full Name]],'Mens League'!B:B,1,FALSE),VLOOKUP(Table1567891314[[#This Row],[Full Name]],'Women''s League'!B:B,1,FALSE)),"NEEDS ADDING")="NEEDS ADDING","NEEDS ADDING","OK"))</f>
        <v/>
      </c>
      <c r="C26" s="21" t="str">
        <f>IF(Table1567891314[[#This Row],[Position]]="","",IF(Table1567891314[[#This Row],[Rank]]=1,30,IF(Table1567891314[[#This Row],[Rank]]=2,29,IF(Table1567891314[[#This Row],[Rank]]=3,28,IF(Table1567891314[[#This Row],[Rank]]=4,27,IF(Table1567891314[[#This Row],[Rank]]=5,26,IF(Table1567891314[[#This Row],[Rank]]=6,25,IF(Table1567891314[[#This Row],[Rank]]=7,24,IF(Table1567891314[[#This Row],[Rank]]=8,23,IF(Table1567891314[[#This Row],[Rank]]=9,22,IF(Table1567891314[[#This Row],[Rank]]=10,21,IF(Table1567891314[[#This Row],[Rank]]=11,20,IF(Table1567891314[[#This Row],[Rank]]=12,19,IF(Table1567891314[[#This Row],[Rank]]=13,18,IF(Table1567891314[[#This Row],[Rank]]=14,17,IF(Table1567891314[[#This Row],[Rank]]=15,16,IF(Table1567891314[[#This Row],[Rank]]=16,15,IF(Table1567891314[[#This Row],[Rank]]=17,14,IF(Table1567891314[[#This Row],[Rank]]=18,13,IF(Table1567891314[[#This Row],[Rank]]=19,12,IF(Table1567891314[[#This Row],[Rank]]=20,11,IF(Table1567891314[[#This Row],[Rank]]=21,10,IF(Table1567891314[[#This Row],[Rank]]=22,9,IF(Table1567891314[[#This Row],[Rank]]=23,8,IF(Table1567891314[[#This Row],[Rank]]=24,7,IF(Table1567891314[[#This Row],[Rank]]=25,6,IF(Table1567891314[[#This Row],[Rank]]=26,5,IF(Table1567891314[[#This Row],[Rank]]=27,4,IF(Table1567891314[[#This Row],[Rank]]=28,3,IF(Table1567891314[[#This Row],[Rank]]=29,2,IF(Table1567891314[[#This Row],[Rank]]=30,1,0)))))))))))))))))))))))))))))))</f>
        <v/>
      </c>
      <c r="D26" s="4" t="str">
        <f>IF(Table1567891314[[#This Row],[Category]]="","",IF(Table1567891314[[#This Row],[Category]]="M",COUNTIF($I$2:$I26,"M"),IF(Table1567891314[[#This Row],[Category]]="F",COUNTIF($I$2:$I26,"F"),0)))</f>
        <v/>
      </c>
      <c r="E26" s="26"/>
      <c r="F26" s="27"/>
      <c r="G26" s="28"/>
      <c r="H26" s="28"/>
      <c r="I26" s="29"/>
      <c r="J26" s="63"/>
      <c r="K26" s="63"/>
      <c r="L26" s="63"/>
      <c r="M26" s="63"/>
      <c r="N26" s="63"/>
    </row>
    <row r="27" spans="1:14" x14ac:dyDescent="0.3">
      <c r="A27" s="19">
        <f>Table1567891314[[#This Row],[Full Name]]</f>
        <v>0</v>
      </c>
      <c r="B27" s="21" t="str">
        <f>IF(Table1567891314[[#This Row],[Full Name]]="","",IF(IFERROR(IFERROR(VLOOKUP(Table1567891314[[#This Row],[Full Name]],'Mens League'!B:B,1,FALSE),VLOOKUP(Table1567891314[[#This Row],[Full Name]],'Women''s League'!B:B,1,FALSE)),"NEEDS ADDING")="NEEDS ADDING","NEEDS ADDING","OK"))</f>
        <v/>
      </c>
      <c r="C27" s="21" t="str">
        <f>IF(Table1567891314[[#This Row],[Position]]="","",IF(Table1567891314[[#This Row],[Rank]]=1,30,IF(Table1567891314[[#This Row],[Rank]]=2,29,IF(Table1567891314[[#This Row],[Rank]]=3,28,IF(Table1567891314[[#This Row],[Rank]]=4,27,IF(Table1567891314[[#This Row],[Rank]]=5,26,IF(Table1567891314[[#This Row],[Rank]]=6,25,IF(Table1567891314[[#This Row],[Rank]]=7,24,IF(Table1567891314[[#This Row],[Rank]]=8,23,IF(Table1567891314[[#This Row],[Rank]]=9,22,IF(Table1567891314[[#This Row],[Rank]]=10,21,IF(Table1567891314[[#This Row],[Rank]]=11,20,IF(Table1567891314[[#This Row],[Rank]]=12,19,IF(Table1567891314[[#This Row],[Rank]]=13,18,IF(Table1567891314[[#This Row],[Rank]]=14,17,IF(Table1567891314[[#This Row],[Rank]]=15,16,IF(Table1567891314[[#This Row],[Rank]]=16,15,IF(Table1567891314[[#This Row],[Rank]]=17,14,IF(Table1567891314[[#This Row],[Rank]]=18,13,IF(Table1567891314[[#This Row],[Rank]]=19,12,IF(Table1567891314[[#This Row],[Rank]]=20,11,IF(Table1567891314[[#This Row],[Rank]]=21,10,IF(Table1567891314[[#This Row],[Rank]]=22,9,IF(Table1567891314[[#This Row],[Rank]]=23,8,IF(Table1567891314[[#This Row],[Rank]]=24,7,IF(Table1567891314[[#This Row],[Rank]]=25,6,IF(Table1567891314[[#This Row],[Rank]]=26,5,IF(Table1567891314[[#This Row],[Rank]]=27,4,IF(Table1567891314[[#This Row],[Rank]]=28,3,IF(Table1567891314[[#This Row],[Rank]]=29,2,IF(Table1567891314[[#This Row],[Rank]]=30,1,0)))))))))))))))))))))))))))))))</f>
        <v/>
      </c>
      <c r="D27" s="4" t="str">
        <f>IF(Table1567891314[[#This Row],[Category]]="","",IF(Table1567891314[[#This Row],[Category]]="M",COUNTIF($I$2:$I27,"M"),IF(Table1567891314[[#This Row],[Category]]="F",COUNTIF($I$2:$I27,"F"),0)))</f>
        <v/>
      </c>
      <c r="E27" s="26"/>
      <c r="F27" s="27"/>
      <c r="G27" s="28"/>
      <c r="H27" s="28"/>
      <c r="I27" s="29"/>
      <c r="J27" s="63"/>
      <c r="K27" s="63"/>
      <c r="L27" s="63"/>
      <c r="M27" s="63"/>
      <c r="N27" s="63"/>
    </row>
    <row r="28" spans="1:14" x14ac:dyDescent="0.3">
      <c r="A28" s="19">
        <f>Table1567891314[[#This Row],[Full Name]]</f>
        <v>0</v>
      </c>
      <c r="B28" s="21" t="str">
        <f>IF(Table1567891314[[#This Row],[Full Name]]="","",IF(IFERROR(IFERROR(VLOOKUP(Table1567891314[[#This Row],[Full Name]],'Mens League'!B:B,1,FALSE),VLOOKUP(Table1567891314[[#This Row],[Full Name]],'Women''s League'!B:B,1,FALSE)),"NEEDS ADDING")="NEEDS ADDING","NEEDS ADDING","OK"))</f>
        <v/>
      </c>
      <c r="C28" s="21" t="str">
        <f>IF(Table1567891314[[#This Row],[Position]]="","",IF(Table1567891314[[#This Row],[Rank]]=1,30,IF(Table1567891314[[#This Row],[Rank]]=2,29,IF(Table1567891314[[#This Row],[Rank]]=3,28,IF(Table1567891314[[#This Row],[Rank]]=4,27,IF(Table1567891314[[#This Row],[Rank]]=5,26,IF(Table1567891314[[#This Row],[Rank]]=6,25,IF(Table1567891314[[#This Row],[Rank]]=7,24,IF(Table1567891314[[#This Row],[Rank]]=8,23,IF(Table1567891314[[#This Row],[Rank]]=9,22,IF(Table1567891314[[#This Row],[Rank]]=10,21,IF(Table1567891314[[#This Row],[Rank]]=11,20,IF(Table1567891314[[#This Row],[Rank]]=12,19,IF(Table1567891314[[#This Row],[Rank]]=13,18,IF(Table1567891314[[#This Row],[Rank]]=14,17,IF(Table1567891314[[#This Row],[Rank]]=15,16,IF(Table1567891314[[#This Row],[Rank]]=16,15,IF(Table1567891314[[#This Row],[Rank]]=17,14,IF(Table1567891314[[#This Row],[Rank]]=18,13,IF(Table1567891314[[#This Row],[Rank]]=19,12,IF(Table1567891314[[#This Row],[Rank]]=20,11,IF(Table1567891314[[#This Row],[Rank]]=21,10,IF(Table1567891314[[#This Row],[Rank]]=22,9,IF(Table1567891314[[#This Row],[Rank]]=23,8,IF(Table1567891314[[#This Row],[Rank]]=24,7,IF(Table1567891314[[#This Row],[Rank]]=25,6,IF(Table1567891314[[#This Row],[Rank]]=26,5,IF(Table1567891314[[#This Row],[Rank]]=27,4,IF(Table1567891314[[#This Row],[Rank]]=28,3,IF(Table1567891314[[#This Row],[Rank]]=29,2,IF(Table1567891314[[#This Row],[Rank]]=30,1,0)))))))))))))))))))))))))))))))</f>
        <v/>
      </c>
      <c r="D28" s="4" t="str">
        <f>IF(Table1567891314[[#This Row],[Category]]="","",IF(Table1567891314[[#This Row],[Category]]="M",COUNTIF($I$2:$I28,"M"),IF(Table1567891314[[#This Row],[Category]]="F",COUNTIF($I$2:$I28,"F"),0)))</f>
        <v/>
      </c>
      <c r="E28" s="26"/>
      <c r="F28" s="27"/>
      <c r="G28" s="28"/>
      <c r="H28" s="28"/>
      <c r="I28" s="29"/>
      <c r="J28" s="63"/>
      <c r="K28" s="63"/>
      <c r="L28" s="63"/>
      <c r="M28" s="63"/>
      <c r="N28" s="63"/>
    </row>
    <row r="29" spans="1:14" x14ac:dyDescent="0.3">
      <c r="A29" s="19">
        <f>Table1567891314[[#This Row],[Full Name]]</f>
        <v>0</v>
      </c>
      <c r="B29" s="21" t="str">
        <f>IF(Table1567891314[[#This Row],[Full Name]]="","",IF(IFERROR(IFERROR(VLOOKUP(Table1567891314[[#This Row],[Full Name]],'Mens League'!B:B,1,FALSE),VLOOKUP(Table1567891314[[#This Row],[Full Name]],'Women''s League'!B:B,1,FALSE)),"NEEDS ADDING")="NEEDS ADDING","NEEDS ADDING","OK"))</f>
        <v/>
      </c>
      <c r="C29" s="21" t="str">
        <f>IF(Table1567891314[[#This Row],[Position]]="","",IF(Table1567891314[[#This Row],[Rank]]=1,30,IF(Table1567891314[[#This Row],[Rank]]=2,29,IF(Table1567891314[[#This Row],[Rank]]=3,28,IF(Table1567891314[[#This Row],[Rank]]=4,27,IF(Table1567891314[[#This Row],[Rank]]=5,26,IF(Table1567891314[[#This Row],[Rank]]=6,25,IF(Table1567891314[[#This Row],[Rank]]=7,24,IF(Table1567891314[[#This Row],[Rank]]=8,23,IF(Table1567891314[[#This Row],[Rank]]=9,22,IF(Table1567891314[[#This Row],[Rank]]=10,21,IF(Table1567891314[[#This Row],[Rank]]=11,20,IF(Table1567891314[[#This Row],[Rank]]=12,19,IF(Table1567891314[[#This Row],[Rank]]=13,18,IF(Table1567891314[[#This Row],[Rank]]=14,17,IF(Table1567891314[[#This Row],[Rank]]=15,16,IF(Table1567891314[[#This Row],[Rank]]=16,15,IF(Table1567891314[[#This Row],[Rank]]=17,14,IF(Table1567891314[[#This Row],[Rank]]=18,13,IF(Table1567891314[[#This Row],[Rank]]=19,12,IF(Table1567891314[[#This Row],[Rank]]=20,11,IF(Table1567891314[[#This Row],[Rank]]=21,10,IF(Table1567891314[[#This Row],[Rank]]=22,9,IF(Table1567891314[[#This Row],[Rank]]=23,8,IF(Table1567891314[[#This Row],[Rank]]=24,7,IF(Table1567891314[[#This Row],[Rank]]=25,6,IF(Table1567891314[[#This Row],[Rank]]=26,5,IF(Table1567891314[[#This Row],[Rank]]=27,4,IF(Table1567891314[[#This Row],[Rank]]=28,3,IF(Table1567891314[[#This Row],[Rank]]=29,2,IF(Table1567891314[[#This Row],[Rank]]=30,1,0)))))))))))))))))))))))))))))))</f>
        <v/>
      </c>
      <c r="D29" s="4" t="str">
        <f>IF(Table1567891314[[#This Row],[Category]]="","",IF(Table1567891314[[#This Row],[Category]]="M",COUNTIF($I$2:$I29,"M"),IF(Table1567891314[[#This Row],[Category]]="F",COUNTIF($I$2:$I29,"F"),0)))</f>
        <v/>
      </c>
      <c r="E29" s="26"/>
      <c r="F29" s="27"/>
      <c r="G29" s="28"/>
      <c r="H29" s="28"/>
      <c r="I29" s="29"/>
      <c r="J29" s="63"/>
      <c r="K29" s="63"/>
      <c r="L29" s="63"/>
      <c r="M29" s="63"/>
      <c r="N29" s="63"/>
    </row>
    <row r="30" spans="1:14" x14ac:dyDescent="0.3">
      <c r="A30" s="19">
        <f>Table1567891314[[#This Row],[Full Name]]</f>
        <v>0</v>
      </c>
      <c r="B30" s="21" t="str">
        <f>IF(Table1567891314[[#This Row],[Full Name]]="","",IF(IFERROR(IFERROR(VLOOKUP(Table1567891314[[#This Row],[Full Name]],'Mens League'!B:B,1,FALSE),VLOOKUP(Table1567891314[[#This Row],[Full Name]],'Women''s League'!B:B,1,FALSE)),"NEEDS ADDING")="NEEDS ADDING","NEEDS ADDING","OK"))</f>
        <v/>
      </c>
      <c r="C30" s="21" t="str">
        <f>IF(Table1567891314[[#This Row],[Position]]="","",IF(Table1567891314[[#This Row],[Rank]]=1,30,IF(Table1567891314[[#This Row],[Rank]]=2,29,IF(Table1567891314[[#This Row],[Rank]]=3,28,IF(Table1567891314[[#This Row],[Rank]]=4,27,IF(Table1567891314[[#This Row],[Rank]]=5,26,IF(Table1567891314[[#This Row],[Rank]]=6,25,IF(Table1567891314[[#This Row],[Rank]]=7,24,IF(Table1567891314[[#This Row],[Rank]]=8,23,IF(Table1567891314[[#This Row],[Rank]]=9,22,IF(Table1567891314[[#This Row],[Rank]]=10,21,IF(Table1567891314[[#This Row],[Rank]]=11,20,IF(Table1567891314[[#This Row],[Rank]]=12,19,IF(Table1567891314[[#This Row],[Rank]]=13,18,IF(Table1567891314[[#This Row],[Rank]]=14,17,IF(Table1567891314[[#This Row],[Rank]]=15,16,IF(Table1567891314[[#This Row],[Rank]]=16,15,IF(Table1567891314[[#This Row],[Rank]]=17,14,IF(Table1567891314[[#This Row],[Rank]]=18,13,IF(Table1567891314[[#This Row],[Rank]]=19,12,IF(Table1567891314[[#This Row],[Rank]]=20,11,IF(Table1567891314[[#This Row],[Rank]]=21,10,IF(Table1567891314[[#This Row],[Rank]]=22,9,IF(Table1567891314[[#This Row],[Rank]]=23,8,IF(Table1567891314[[#This Row],[Rank]]=24,7,IF(Table1567891314[[#This Row],[Rank]]=25,6,IF(Table1567891314[[#This Row],[Rank]]=26,5,IF(Table1567891314[[#This Row],[Rank]]=27,4,IF(Table1567891314[[#This Row],[Rank]]=28,3,IF(Table1567891314[[#This Row],[Rank]]=29,2,IF(Table1567891314[[#This Row],[Rank]]=30,1,0)))))))))))))))))))))))))))))))</f>
        <v/>
      </c>
      <c r="D30" s="4" t="str">
        <f>IF(Table1567891314[[#This Row],[Category]]="","",IF(Table1567891314[[#This Row],[Category]]="M",COUNTIF($I$2:$I30,"M"),IF(Table1567891314[[#This Row],[Category]]="F",COUNTIF($I$2:$I30,"F"),0)))</f>
        <v/>
      </c>
      <c r="E30" s="26"/>
      <c r="F30" s="27"/>
      <c r="G30" s="28"/>
      <c r="H30" s="28"/>
      <c r="I30" s="29"/>
      <c r="J30" s="63"/>
      <c r="K30" s="63"/>
      <c r="L30" s="63"/>
      <c r="M30" s="63"/>
      <c r="N30" s="63"/>
    </row>
    <row r="31" spans="1:14" x14ac:dyDescent="0.3">
      <c r="A31" s="19">
        <f>Table1567891314[[#This Row],[Full Name]]</f>
        <v>0</v>
      </c>
      <c r="B31" s="21" t="str">
        <f>IF(Table1567891314[[#This Row],[Full Name]]="","",IF(IFERROR(IFERROR(VLOOKUP(Table1567891314[[#This Row],[Full Name]],'Mens League'!B:B,1,FALSE),VLOOKUP(Table1567891314[[#This Row],[Full Name]],'Women''s League'!B:B,1,FALSE)),"NEEDS ADDING")="NEEDS ADDING","NEEDS ADDING","OK"))</f>
        <v/>
      </c>
      <c r="C31" s="21" t="str">
        <f>IF(Table1567891314[[#This Row],[Position]]="","",IF(Table1567891314[[#This Row],[Rank]]=1,30,IF(Table1567891314[[#This Row],[Rank]]=2,29,IF(Table1567891314[[#This Row],[Rank]]=3,28,IF(Table1567891314[[#This Row],[Rank]]=4,27,IF(Table1567891314[[#This Row],[Rank]]=5,26,IF(Table1567891314[[#This Row],[Rank]]=6,25,IF(Table1567891314[[#This Row],[Rank]]=7,24,IF(Table1567891314[[#This Row],[Rank]]=8,23,IF(Table1567891314[[#This Row],[Rank]]=9,22,IF(Table1567891314[[#This Row],[Rank]]=10,21,IF(Table1567891314[[#This Row],[Rank]]=11,20,IF(Table1567891314[[#This Row],[Rank]]=12,19,IF(Table1567891314[[#This Row],[Rank]]=13,18,IF(Table1567891314[[#This Row],[Rank]]=14,17,IF(Table1567891314[[#This Row],[Rank]]=15,16,IF(Table1567891314[[#This Row],[Rank]]=16,15,IF(Table1567891314[[#This Row],[Rank]]=17,14,IF(Table1567891314[[#This Row],[Rank]]=18,13,IF(Table1567891314[[#This Row],[Rank]]=19,12,IF(Table1567891314[[#This Row],[Rank]]=20,11,IF(Table1567891314[[#This Row],[Rank]]=21,10,IF(Table1567891314[[#This Row],[Rank]]=22,9,IF(Table1567891314[[#This Row],[Rank]]=23,8,IF(Table1567891314[[#This Row],[Rank]]=24,7,IF(Table1567891314[[#This Row],[Rank]]=25,6,IF(Table1567891314[[#This Row],[Rank]]=26,5,IF(Table1567891314[[#This Row],[Rank]]=27,4,IF(Table1567891314[[#This Row],[Rank]]=28,3,IF(Table1567891314[[#This Row],[Rank]]=29,2,IF(Table1567891314[[#This Row],[Rank]]=30,1,0)))))))))))))))))))))))))))))))</f>
        <v/>
      </c>
      <c r="D31" s="4" t="str">
        <f>IF(Table1567891314[[#This Row],[Category]]="","",IF(Table1567891314[[#This Row],[Category]]="M",COUNTIF($I$2:$I31,"M"),IF(Table1567891314[[#This Row],[Category]]="F",COUNTIF($I$2:$I31,"F"),0)))</f>
        <v/>
      </c>
      <c r="E31" s="26"/>
      <c r="F31" s="27"/>
      <c r="G31" s="28"/>
      <c r="H31" s="28"/>
      <c r="I31" s="29"/>
      <c r="J31" s="63"/>
      <c r="K31" s="63"/>
      <c r="L31" s="63"/>
      <c r="M31" s="63"/>
      <c r="N31" s="63"/>
    </row>
    <row r="32" spans="1:14" x14ac:dyDescent="0.3">
      <c r="A32" s="19">
        <f>Table1567891314[[#This Row],[Full Name]]</f>
        <v>0</v>
      </c>
      <c r="B32" s="21" t="str">
        <f>IF(Table1567891314[[#This Row],[Full Name]]="","",IF(IFERROR(IFERROR(VLOOKUP(Table1567891314[[#This Row],[Full Name]],'Mens League'!B:B,1,FALSE),VLOOKUP(Table1567891314[[#This Row],[Full Name]],'Women''s League'!B:B,1,FALSE)),"NEEDS ADDING")="NEEDS ADDING","NEEDS ADDING","OK"))</f>
        <v/>
      </c>
      <c r="C32" s="21" t="str">
        <f>IF(Table1567891314[[#This Row],[Position]]="","",IF(Table1567891314[[#This Row],[Rank]]=1,30,IF(Table1567891314[[#This Row],[Rank]]=2,29,IF(Table1567891314[[#This Row],[Rank]]=3,28,IF(Table1567891314[[#This Row],[Rank]]=4,27,IF(Table1567891314[[#This Row],[Rank]]=5,26,IF(Table1567891314[[#This Row],[Rank]]=6,25,IF(Table1567891314[[#This Row],[Rank]]=7,24,IF(Table1567891314[[#This Row],[Rank]]=8,23,IF(Table1567891314[[#This Row],[Rank]]=9,22,IF(Table1567891314[[#This Row],[Rank]]=10,21,IF(Table1567891314[[#This Row],[Rank]]=11,20,IF(Table1567891314[[#This Row],[Rank]]=12,19,IF(Table1567891314[[#This Row],[Rank]]=13,18,IF(Table1567891314[[#This Row],[Rank]]=14,17,IF(Table1567891314[[#This Row],[Rank]]=15,16,IF(Table1567891314[[#This Row],[Rank]]=16,15,IF(Table1567891314[[#This Row],[Rank]]=17,14,IF(Table1567891314[[#This Row],[Rank]]=18,13,IF(Table1567891314[[#This Row],[Rank]]=19,12,IF(Table1567891314[[#This Row],[Rank]]=20,11,IF(Table1567891314[[#This Row],[Rank]]=21,10,IF(Table1567891314[[#This Row],[Rank]]=22,9,IF(Table1567891314[[#This Row],[Rank]]=23,8,IF(Table1567891314[[#This Row],[Rank]]=24,7,IF(Table1567891314[[#This Row],[Rank]]=25,6,IF(Table1567891314[[#This Row],[Rank]]=26,5,IF(Table1567891314[[#This Row],[Rank]]=27,4,IF(Table1567891314[[#This Row],[Rank]]=28,3,IF(Table1567891314[[#This Row],[Rank]]=29,2,IF(Table1567891314[[#This Row],[Rank]]=30,1,0)))))))))))))))))))))))))))))))</f>
        <v/>
      </c>
      <c r="D32" s="4" t="str">
        <f>IF(Table1567891314[[#This Row],[Category]]="","",IF(Table1567891314[[#This Row],[Category]]="M",COUNTIF($I$2:$I32,"M"),IF(Table1567891314[[#This Row],[Category]]="F",COUNTIF($I$2:$I32,"F"),0)))</f>
        <v/>
      </c>
      <c r="E32" s="26"/>
      <c r="F32" s="27"/>
      <c r="G32" s="28"/>
      <c r="H32" s="28"/>
      <c r="I32" s="29"/>
      <c r="J32" s="63"/>
      <c r="K32" s="63"/>
      <c r="L32" s="63"/>
      <c r="M32" s="63"/>
      <c r="N32" s="63"/>
    </row>
    <row r="33" spans="1:14" x14ac:dyDescent="0.3">
      <c r="A33" s="19">
        <f>Table1567891314[[#This Row],[Full Name]]</f>
        <v>0</v>
      </c>
      <c r="B33" s="21" t="str">
        <f>IF(Table1567891314[[#This Row],[Full Name]]="","",IF(IFERROR(IFERROR(VLOOKUP(Table1567891314[[#This Row],[Full Name]],'Mens League'!B:B,1,FALSE),VLOOKUP(Table1567891314[[#This Row],[Full Name]],'Women''s League'!B:B,1,FALSE)),"NEEDS ADDING")="NEEDS ADDING","NEEDS ADDING","OK"))</f>
        <v/>
      </c>
      <c r="C33" s="21" t="str">
        <f>IF(Table1567891314[[#This Row],[Position]]="","",IF(Table1567891314[[#This Row],[Rank]]=1,30,IF(Table1567891314[[#This Row],[Rank]]=2,29,IF(Table1567891314[[#This Row],[Rank]]=3,28,IF(Table1567891314[[#This Row],[Rank]]=4,27,IF(Table1567891314[[#This Row],[Rank]]=5,26,IF(Table1567891314[[#This Row],[Rank]]=6,25,IF(Table1567891314[[#This Row],[Rank]]=7,24,IF(Table1567891314[[#This Row],[Rank]]=8,23,IF(Table1567891314[[#This Row],[Rank]]=9,22,IF(Table1567891314[[#This Row],[Rank]]=10,21,IF(Table1567891314[[#This Row],[Rank]]=11,20,IF(Table1567891314[[#This Row],[Rank]]=12,19,IF(Table1567891314[[#This Row],[Rank]]=13,18,IF(Table1567891314[[#This Row],[Rank]]=14,17,IF(Table1567891314[[#This Row],[Rank]]=15,16,IF(Table1567891314[[#This Row],[Rank]]=16,15,IF(Table1567891314[[#This Row],[Rank]]=17,14,IF(Table1567891314[[#This Row],[Rank]]=18,13,IF(Table1567891314[[#This Row],[Rank]]=19,12,IF(Table1567891314[[#This Row],[Rank]]=20,11,IF(Table1567891314[[#This Row],[Rank]]=21,10,IF(Table1567891314[[#This Row],[Rank]]=22,9,IF(Table1567891314[[#This Row],[Rank]]=23,8,IF(Table1567891314[[#This Row],[Rank]]=24,7,IF(Table1567891314[[#This Row],[Rank]]=25,6,IF(Table1567891314[[#This Row],[Rank]]=26,5,IF(Table1567891314[[#This Row],[Rank]]=27,4,IF(Table1567891314[[#This Row],[Rank]]=28,3,IF(Table1567891314[[#This Row],[Rank]]=29,2,IF(Table1567891314[[#This Row],[Rank]]=30,1,0)))))))))))))))))))))))))))))))</f>
        <v/>
      </c>
      <c r="D33" s="4" t="str">
        <f>IF(Table1567891314[[#This Row],[Category]]="","",IF(Table1567891314[[#This Row],[Category]]="M",COUNTIF($I$2:$I33,"M"),IF(Table1567891314[[#This Row],[Category]]="F",COUNTIF($I$2:$I33,"F"),0)))</f>
        <v/>
      </c>
      <c r="E33" s="26"/>
      <c r="F33" s="27"/>
      <c r="G33" s="28"/>
      <c r="H33" s="28"/>
      <c r="I33" s="29"/>
      <c r="J33" s="63"/>
      <c r="K33" s="63"/>
      <c r="L33" s="63"/>
      <c r="M33" s="63"/>
      <c r="N33" s="63"/>
    </row>
    <row r="34" spans="1:14" x14ac:dyDescent="0.3">
      <c r="A34" s="19">
        <f>Table1567891314[[#This Row],[Full Name]]</f>
        <v>0</v>
      </c>
      <c r="B34" s="21" t="str">
        <f>IF(Table1567891314[[#This Row],[Full Name]]="","",IF(IFERROR(IFERROR(VLOOKUP(Table1567891314[[#This Row],[Full Name]],'Mens League'!B:B,1,FALSE),VLOOKUP(Table1567891314[[#This Row],[Full Name]],'Women''s League'!B:B,1,FALSE)),"NEEDS ADDING")="NEEDS ADDING","NEEDS ADDING","OK"))</f>
        <v/>
      </c>
      <c r="C34" s="21" t="str">
        <f>IF(Table1567891314[[#This Row],[Position]]="","",IF(Table1567891314[[#This Row],[Rank]]=1,30,IF(Table1567891314[[#This Row],[Rank]]=2,29,IF(Table1567891314[[#This Row],[Rank]]=3,28,IF(Table1567891314[[#This Row],[Rank]]=4,27,IF(Table1567891314[[#This Row],[Rank]]=5,26,IF(Table1567891314[[#This Row],[Rank]]=6,25,IF(Table1567891314[[#This Row],[Rank]]=7,24,IF(Table1567891314[[#This Row],[Rank]]=8,23,IF(Table1567891314[[#This Row],[Rank]]=9,22,IF(Table1567891314[[#This Row],[Rank]]=10,21,IF(Table1567891314[[#This Row],[Rank]]=11,20,IF(Table1567891314[[#This Row],[Rank]]=12,19,IF(Table1567891314[[#This Row],[Rank]]=13,18,IF(Table1567891314[[#This Row],[Rank]]=14,17,IF(Table1567891314[[#This Row],[Rank]]=15,16,IF(Table1567891314[[#This Row],[Rank]]=16,15,IF(Table1567891314[[#This Row],[Rank]]=17,14,IF(Table1567891314[[#This Row],[Rank]]=18,13,IF(Table1567891314[[#This Row],[Rank]]=19,12,IF(Table1567891314[[#This Row],[Rank]]=20,11,IF(Table1567891314[[#This Row],[Rank]]=21,10,IF(Table1567891314[[#This Row],[Rank]]=22,9,IF(Table1567891314[[#This Row],[Rank]]=23,8,IF(Table1567891314[[#This Row],[Rank]]=24,7,IF(Table1567891314[[#This Row],[Rank]]=25,6,IF(Table1567891314[[#This Row],[Rank]]=26,5,IF(Table1567891314[[#This Row],[Rank]]=27,4,IF(Table1567891314[[#This Row],[Rank]]=28,3,IF(Table1567891314[[#This Row],[Rank]]=29,2,IF(Table1567891314[[#This Row],[Rank]]=30,1,0)))))))))))))))))))))))))))))))</f>
        <v/>
      </c>
      <c r="D34" s="4" t="str">
        <f>IF(Table1567891314[[#This Row],[Category]]="","",IF(Table1567891314[[#This Row],[Category]]="M",COUNTIF($I$2:$I34,"M"),IF(Table1567891314[[#This Row],[Category]]="F",COUNTIF($I$2:$I34,"F"),0)))</f>
        <v/>
      </c>
      <c r="E34" s="26"/>
      <c r="F34" s="27"/>
      <c r="G34" s="28"/>
      <c r="H34" s="28"/>
      <c r="I34" s="29"/>
      <c r="J34" s="63"/>
      <c r="K34" s="63"/>
      <c r="L34" s="63"/>
      <c r="M34" s="63"/>
      <c r="N34" s="63"/>
    </row>
    <row r="35" spans="1:14" x14ac:dyDescent="0.3">
      <c r="A35" s="19">
        <f>Table1567891314[[#This Row],[Full Name]]</f>
        <v>0</v>
      </c>
      <c r="B35" s="21" t="str">
        <f>IF(Table1567891314[[#This Row],[Full Name]]="","",IF(IFERROR(IFERROR(VLOOKUP(Table1567891314[[#This Row],[Full Name]],'Mens League'!B:B,1,FALSE),VLOOKUP(Table1567891314[[#This Row],[Full Name]],'Women''s League'!B:B,1,FALSE)),"NEEDS ADDING")="NEEDS ADDING","NEEDS ADDING","OK"))</f>
        <v/>
      </c>
      <c r="C35" s="21" t="str">
        <f>IF(Table1567891314[[#This Row],[Position]]="","",IF(Table1567891314[[#This Row],[Rank]]=1,30,IF(Table1567891314[[#This Row],[Rank]]=2,29,IF(Table1567891314[[#This Row],[Rank]]=3,28,IF(Table1567891314[[#This Row],[Rank]]=4,27,IF(Table1567891314[[#This Row],[Rank]]=5,26,IF(Table1567891314[[#This Row],[Rank]]=6,25,IF(Table1567891314[[#This Row],[Rank]]=7,24,IF(Table1567891314[[#This Row],[Rank]]=8,23,IF(Table1567891314[[#This Row],[Rank]]=9,22,IF(Table1567891314[[#This Row],[Rank]]=10,21,IF(Table1567891314[[#This Row],[Rank]]=11,20,IF(Table1567891314[[#This Row],[Rank]]=12,19,IF(Table1567891314[[#This Row],[Rank]]=13,18,IF(Table1567891314[[#This Row],[Rank]]=14,17,IF(Table1567891314[[#This Row],[Rank]]=15,16,IF(Table1567891314[[#This Row],[Rank]]=16,15,IF(Table1567891314[[#This Row],[Rank]]=17,14,IF(Table1567891314[[#This Row],[Rank]]=18,13,IF(Table1567891314[[#This Row],[Rank]]=19,12,IF(Table1567891314[[#This Row],[Rank]]=20,11,IF(Table1567891314[[#This Row],[Rank]]=21,10,IF(Table1567891314[[#This Row],[Rank]]=22,9,IF(Table1567891314[[#This Row],[Rank]]=23,8,IF(Table1567891314[[#This Row],[Rank]]=24,7,IF(Table1567891314[[#This Row],[Rank]]=25,6,IF(Table1567891314[[#This Row],[Rank]]=26,5,IF(Table1567891314[[#This Row],[Rank]]=27,4,IF(Table1567891314[[#This Row],[Rank]]=28,3,IF(Table1567891314[[#This Row],[Rank]]=29,2,IF(Table1567891314[[#This Row],[Rank]]=30,1,0)))))))))))))))))))))))))))))))</f>
        <v/>
      </c>
      <c r="D35" s="4" t="str">
        <f>IF(Table1567891314[[#This Row],[Category]]="","",IF(Table1567891314[[#This Row],[Category]]="M",COUNTIF($I$2:$I35,"M"),IF(Table1567891314[[#This Row],[Category]]="F",COUNTIF($I$2:$I35,"F"),0)))</f>
        <v/>
      </c>
      <c r="E35" s="26"/>
      <c r="F35" s="27"/>
      <c r="G35" s="28"/>
      <c r="H35" s="28"/>
      <c r="I35" s="29"/>
      <c r="J35" s="63"/>
      <c r="K35" s="63"/>
      <c r="L35" s="63"/>
      <c r="M35" s="63"/>
      <c r="N35" s="63"/>
    </row>
    <row r="36" spans="1:14" x14ac:dyDescent="0.3">
      <c r="A36" s="19">
        <f>Table1567891314[[#This Row],[Full Name]]</f>
        <v>0</v>
      </c>
      <c r="B36" s="21" t="str">
        <f>IF(Table1567891314[[#This Row],[Full Name]]="","",IF(IFERROR(IFERROR(VLOOKUP(Table1567891314[[#This Row],[Full Name]],'Mens League'!B:B,1,FALSE),VLOOKUP(Table1567891314[[#This Row],[Full Name]],'Women''s League'!B:B,1,FALSE)),"NEEDS ADDING")="NEEDS ADDING","NEEDS ADDING","OK"))</f>
        <v/>
      </c>
      <c r="C36" s="21" t="str">
        <f>IF(Table1567891314[[#This Row],[Position]]="","",IF(Table1567891314[[#This Row],[Rank]]=1,30,IF(Table1567891314[[#This Row],[Rank]]=2,29,IF(Table1567891314[[#This Row],[Rank]]=3,28,IF(Table1567891314[[#This Row],[Rank]]=4,27,IF(Table1567891314[[#This Row],[Rank]]=5,26,IF(Table1567891314[[#This Row],[Rank]]=6,25,IF(Table1567891314[[#This Row],[Rank]]=7,24,IF(Table1567891314[[#This Row],[Rank]]=8,23,IF(Table1567891314[[#This Row],[Rank]]=9,22,IF(Table1567891314[[#This Row],[Rank]]=10,21,IF(Table1567891314[[#This Row],[Rank]]=11,20,IF(Table1567891314[[#This Row],[Rank]]=12,19,IF(Table1567891314[[#This Row],[Rank]]=13,18,IF(Table1567891314[[#This Row],[Rank]]=14,17,IF(Table1567891314[[#This Row],[Rank]]=15,16,IF(Table1567891314[[#This Row],[Rank]]=16,15,IF(Table1567891314[[#This Row],[Rank]]=17,14,IF(Table1567891314[[#This Row],[Rank]]=18,13,IF(Table1567891314[[#This Row],[Rank]]=19,12,IF(Table1567891314[[#This Row],[Rank]]=20,11,IF(Table1567891314[[#This Row],[Rank]]=21,10,IF(Table1567891314[[#This Row],[Rank]]=22,9,IF(Table1567891314[[#This Row],[Rank]]=23,8,IF(Table1567891314[[#This Row],[Rank]]=24,7,IF(Table1567891314[[#This Row],[Rank]]=25,6,IF(Table1567891314[[#This Row],[Rank]]=26,5,IF(Table1567891314[[#This Row],[Rank]]=27,4,IF(Table1567891314[[#This Row],[Rank]]=28,3,IF(Table1567891314[[#This Row],[Rank]]=29,2,IF(Table1567891314[[#This Row],[Rank]]=30,1,0)))))))))))))))))))))))))))))))</f>
        <v/>
      </c>
      <c r="D36" s="4" t="str">
        <f>IF(Table1567891314[[#This Row],[Category]]="","",IF(Table1567891314[[#This Row],[Category]]="M",COUNTIF($I$2:$I36,"M"),IF(Table1567891314[[#This Row],[Category]]="F",COUNTIF($I$2:$I36,"F"),0)))</f>
        <v/>
      </c>
      <c r="E36" s="26"/>
      <c r="F36" s="27"/>
      <c r="G36" s="28"/>
      <c r="H36" s="28"/>
      <c r="I36" s="29"/>
      <c r="J36" s="63"/>
      <c r="K36" s="63"/>
      <c r="L36" s="63"/>
      <c r="M36" s="63"/>
      <c r="N36" s="63"/>
    </row>
    <row r="37" spans="1:14" x14ac:dyDescent="0.3">
      <c r="A37" s="19">
        <f>Table1567891314[[#This Row],[Full Name]]</f>
        <v>0</v>
      </c>
      <c r="B37" s="21" t="str">
        <f>IF(Table1567891314[[#This Row],[Full Name]]="","",IF(IFERROR(IFERROR(VLOOKUP(Table1567891314[[#This Row],[Full Name]],'Mens League'!B:B,1,FALSE),VLOOKUP(Table1567891314[[#This Row],[Full Name]],'Women''s League'!B:B,1,FALSE)),"NEEDS ADDING")="NEEDS ADDING","NEEDS ADDING","OK"))</f>
        <v/>
      </c>
      <c r="C37" s="21" t="str">
        <f>IF(Table1567891314[[#This Row],[Position]]="","",IF(Table1567891314[[#This Row],[Rank]]=1,30,IF(Table1567891314[[#This Row],[Rank]]=2,29,IF(Table1567891314[[#This Row],[Rank]]=3,28,IF(Table1567891314[[#This Row],[Rank]]=4,27,IF(Table1567891314[[#This Row],[Rank]]=5,26,IF(Table1567891314[[#This Row],[Rank]]=6,25,IF(Table1567891314[[#This Row],[Rank]]=7,24,IF(Table1567891314[[#This Row],[Rank]]=8,23,IF(Table1567891314[[#This Row],[Rank]]=9,22,IF(Table1567891314[[#This Row],[Rank]]=10,21,IF(Table1567891314[[#This Row],[Rank]]=11,20,IF(Table1567891314[[#This Row],[Rank]]=12,19,IF(Table1567891314[[#This Row],[Rank]]=13,18,IF(Table1567891314[[#This Row],[Rank]]=14,17,IF(Table1567891314[[#This Row],[Rank]]=15,16,IF(Table1567891314[[#This Row],[Rank]]=16,15,IF(Table1567891314[[#This Row],[Rank]]=17,14,IF(Table1567891314[[#This Row],[Rank]]=18,13,IF(Table1567891314[[#This Row],[Rank]]=19,12,IF(Table1567891314[[#This Row],[Rank]]=20,11,IF(Table1567891314[[#This Row],[Rank]]=21,10,IF(Table1567891314[[#This Row],[Rank]]=22,9,IF(Table1567891314[[#This Row],[Rank]]=23,8,IF(Table1567891314[[#This Row],[Rank]]=24,7,IF(Table1567891314[[#This Row],[Rank]]=25,6,IF(Table1567891314[[#This Row],[Rank]]=26,5,IF(Table1567891314[[#This Row],[Rank]]=27,4,IF(Table1567891314[[#This Row],[Rank]]=28,3,IF(Table1567891314[[#This Row],[Rank]]=29,2,IF(Table1567891314[[#This Row],[Rank]]=30,1,0)))))))))))))))))))))))))))))))</f>
        <v/>
      </c>
      <c r="D37" s="4" t="str">
        <f>IF(Table1567891314[[#This Row],[Category]]="","",IF(Table1567891314[[#This Row],[Category]]="M",COUNTIF($I$2:$I37,"M"),IF(Table1567891314[[#This Row],[Category]]="F",COUNTIF($I$2:$I37,"F"),0)))</f>
        <v/>
      </c>
      <c r="E37" s="26"/>
      <c r="F37" s="27"/>
      <c r="G37" s="28"/>
      <c r="H37" s="28"/>
      <c r="I37" s="29"/>
      <c r="J37" s="63"/>
      <c r="K37" s="63"/>
      <c r="L37" s="63"/>
      <c r="M37" s="63"/>
      <c r="N37" s="63"/>
    </row>
    <row r="38" spans="1:14" x14ac:dyDescent="0.3">
      <c r="A38" s="19">
        <f>Table1567891314[[#This Row],[Full Name]]</f>
        <v>0</v>
      </c>
      <c r="B38" s="21" t="str">
        <f>IF(Table1567891314[[#This Row],[Full Name]]="","",IF(IFERROR(IFERROR(VLOOKUP(Table1567891314[[#This Row],[Full Name]],'Mens League'!B:B,1,FALSE),VLOOKUP(Table1567891314[[#This Row],[Full Name]],'Women''s League'!B:B,1,FALSE)),"NEEDS ADDING")="NEEDS ADDING","NEEDS ADDING","OK"))</f>
        <v/>
      </c>
      <c r="C38" s="21" t="str">
        <f>IF(Table1567891314[[#This Row],[Position]]="","",IF(Table1567891314[[#This Row],[Rank]]=1,30,IF(Table1567891314[[#This Row],[Rank]]=2,29,IF(Table1567891314[[#This Row],[Rank]]=3,28,IF(Table1567891314[[#This Row],[Rank]]=4,27,IF(Table1567891314[[#This Row],[Rank]]=5,26,IF(Table1567891314[[#This Row],[Rank]]=6,25,IF(Table1567891314[[#This Row],[Rank]]=7,24,IF(Table1567891314[[#This Row],[Rank]]=8,23,IF(Table1567891314[[#This Row],[Rank]]=9,22,IF(Table1567891314[[#This Row],[Rank]]=10,21,IF(Table1567891314[[#This Row],[Rank]]=11,20,IF(Table1567891314[[#This Row],[Rank]]=12,19,IF(Table1567891314[[#This Row],[Rank]]=13,18,IF(Table1567891314[[#This Row],[Rank]]=14,17,IF(Table1567891314[[#This Row],[Rank]]=15,16,IF(Table1567891314[[#This Row],[Rank]]=16,15,IF(Table1567891314[[#This Row],[Rank]]=17,14,IF(Table1567891314[[#This Row],[Rank]]=18,13,IF(Table1567891314[[#This Row],[Rank]]=19,12,IF(Table1567891314[[#This Row],[Rank]]=20,11,IF(Table1567891314[[#This Row],[Rank]]=21,10,IF(Table1567891314[[#This Row],[Rank]]=22,9,IF(Table1567891314[[#This Row],[Rank]]=23,8,IF(Table1567891314[[#This Row],[Rank]]=24,7,IF(Table1567891314[[#This Row],[Rank]]=25,6,IF(Table1567891314[[#This Row],[Rank]]=26,5,IF(Table1567891314[[#This Row],[Rank]]=27,4,IF(Table1567891314[[#This Row],[Rank]]=28,3,IF(Table1567891314[[#This Row],[Rank]]=29,2,IF(Table1567891314[[#This Row],[Rank]]=30,1,0)))))))))))))))))))))))))))))))</f>
        <v/>
      </c>
      <c r="D38" s="4" t="str">
        <f>IF(Table1567891314[[#This Row],[Category]]="","",IF(Table1567891314[[#This Row],[Category]]="M",COUNTIF($I$2:$I38,"M"),IF(Table1567891314[[#This Row],[Category]]="F",COUNTIF($I$2:$I38,"F"),0)))</f>
        <v/>
      </c>
      <c r="E38" s="26"/>
      <c r="F38" s="27"/>
      <c r="G38" s="28"/>
      <c r="H38" s="28"/>
      <c r="I38" s="29"/>
      <c r="J38" s="63"/>
      <c r="K38" s="63"/>
      <c r="L38" s="63"/>
      <c r="M38" s="63"/>
      <c r="N38" s="63"/>
    </row>
    <row r="39" spans="1:14" x14ac:dyDescent="0.3">
      <c r="A39" s="19">
        <f>Table1567891314[[#This Row],[Full Name]]</f>
        <v>0</v>
      </c>
      <c r="B39" s="21" t="str">
        <f>IF(Table1567891314[[#This Row],[Full Name]]="","",IF(IFERROR(IFERROR(VLOOKUP(Table1567891314[[#This Row],[Full Name]],'Mens League'!B:B,1,FALSE),VLOOKUP(Table1567891314[[#This Row],[Full Name]],'Women''s League'!B:B,1,FALSE)),"NEEDS ADDING")="NEEDS ADDING","NEEDS ADDING","OK"))</f>
        <v/>
      </c>
      <c r="C39" s="21" t="str">
        <f>IF(Table1567891314[[#This Row],[Position]]="","",IF(Table1567891314[[#This Row],[Rank]]=1,30,IF(Table1567891314[[#This Row],[Rank]]=2,29,IF(Table1567891314[[#This Row],[Rank]]=3,28,IF(Table1567891314[[#This Row],[Rank]]=4,27,IF(Table1567891314[[#This Row],[Rank]]=5,26,IF(Table1567891314[[#This Row],[Rank]]=6,25,IF(Table1567891314[[#This Row],[Rank]]=7,24,IF(Table1567891314[[#This Row],[Rank]]=8,23,IF(Table1567891314[[#This Row],[Rank]]=9,22,IF(Table1567891314[[#This Row],[Rank]]=10,21,IF(Table1567891314[[#This Row],[Rank]]=11,20,IF(Table1567891314[[#This Row],[Rank]]=12,19,IF(Table1567891314[[#This Row],[Rank]]=13,18,IF(Table1567891314[[#This Row],[Rank]]=14,17,IF(Table1567891314[[#This Row],[Rank]]=15,16,IF(Table1567891314[[#This Row],[Rank]]=16,15,IF(Table1567891314[[#This Row],[Rank]]=17,14,IF(Table1567891314[[#This Row],[Rank]]=18,13,IF(Table1567891314[[#This Row],[Rank]]=19,12,IF(Table1567891314[[#This Row],[Rank]]=20,11,IF(Table1567891314[[#This Row],[Rank]]=21,10,IF(Table1567891314[[#This Row],[Rank]]=22,9,IF(Table1567891314[[#This Row],[Rank]]=23,8,IF(Table1567891314[[#This Row],[Rank]]=24,7,IF(Table1567891314[[#This Row],[Rank]]=25,6,IF(Table1567891314[[#This Row],[Rank]]=26,5,IF(Table1567891314[[#This Row],[Rank]]=27,4,IF(Table1567891314[[#This Row],[Rank]]=28,3,IF(Table1567891314[[#This Row],[Rank]]=29,2,IF(Table1567891314[[#This Row],[Rank]]=30,1,0)))))))))))))))))))))))))))))))</f>
        <v/>
      </c>
      <c r="D39" s="4" t="str">
        <f>IF(Table1567891314[[#This Row],[Category]]="","",IF(Table1567891314[[#This Row],[Category]]="M",COUNTIF($I$2:$I39,"M"),IF(Table1567891314[[#This Row],[Category]]="F",COUNTIF($I$2:$I39,"F"),0)))</f>
        <v/>
      </c>
      <c r="E39" s="26"/>
      <c r="F39" s="27"/>
      <c r="G39" s="28"/>
      <c r="H39" s="28"/>
      <c r="I39" s="29"/>
      <c r="J39" s="63"/>
      <c r="K39" s="63"/>
      <c r="L39" s="63"/>
      <c r="M39" s="63"/>
      <c r="N39" s="63"/>
    </row>
    <row r="40" spans="1:14" x14ac:dyDescent="0.3">
      <c r="A40" s="19">
        <f>Table1567891314[[#This Row],[Full Name]]</f>
        <v>0</v>
      </c>
      <c r="B40" s="21" t="str">
        <f>IF(Table1567891314[[#This Row],[Full Name]]="","",IF(IFERROR(IFERROR(VLOOKUP(Table1567891314[[#This Row],[Full Name]],'Mens League'!B:B,1,FALSE),VLOOKUP(Table1567891314[[#This Row],[Full Name]],'Women''s League'!B:B,1,FALSE)),"NEEDS ADDING")="NEEDS ADDING","NEEDS ADDING","OK"))</f>
        <v/>
      </c>
      <c r="C40" s="21" t="str">
        <f>IF(Table1567891314[[#This Row],[Position]]="","",IF(Table1567891314[[#This Row],[Rank]]=1,30,IF(Table1567891314[[#This Row],[Rank]]=2,29,IF(Table1567891314[[#This Row],[Rank]]=3,28,IF(Table1567891314[[#This Row],[Rank]]=4,27,IF(Table1567891314[[#This Row],[Rank]]=5,26,IF(Table1567891314[[#This Row],[Rank]]=6,25,IF(Table1567891314[[#This Row],[Rank]]=7,24,IF(Table1567891314[[#This Row],[Rank]]=8,23,IF(Table1567891314[[#This Row],[Rank]]=9,22,IF(Table1567891314[[#This Row],[Rank]]=10,21,IF(Table1567891314[[#This Row],[Rank]]=11,20,IF(Table1567891314[[#This Row],[Rank]]=12,19,IF(Table1567891314[[#This Row],[Rank]]=13,18,IF(Table1567891314[[#This Row],[Rank]]=14,17,IF(Table1567891314[[#This Row],[Rank]]=15,16,IF(Table1567891314[[#This Row],[Rank]]=16,15,IF(Table1567891314[[#This Row],[Rank]]=17,14,IF(Table1567891314[[#This Row],[Rank]]=18,13,IF(Table1567891314[[#This Row],[Rank]]=19,12,IF(Table1567891314[[#This Row],[Rank]]=20,11,IF(Table1567891314[[#This Row],[Rank]]=21,10,IF(Table1567891314[[#This Row],[Rank]]=22,9,IF(Table1567891314[[#This Row],[Rank]]=23,8,IF(Table1567891314[[#This Row],[Rank]]=24,7,IF(Table1567891314[[#This Row],[Rank]]=25,6,IF(Table1567891314[[#This Row],[Rank]]=26,5,IF(Table1567891314[[#This Row],[Rank]]=27,4,IF(Table1567891314[[#This Row],[Rank]]=28,3,IF(Table1567891314[[#This Row],[Rank]]=29,2,IF(Table1567891314[[#This Row],[Rank]]=30,1,0)))))))))))))))))))))))))))))))</f>
        <v/>
      </c>
      <c r="D40" s="4" t="str">
        <f>IF(Table1567891314[[#This Row],[Category]]="","",IF(Table1567891314[[#This Row],[Category]]="M",COUNTIF($I$2:$I40,"M"),IF(Table1567891314[[#This Row],[Category]]="F",COUNTIF($I$2:$I40,"F"),0)))</f>
        <v/>
      </c>
      <c r="E40" s="26"/>
      <c r="F40" s="27"/>
      <c r="G40" s="28"/>
      <c r="H40" s="28"/>
      <c r="I40" s="29"/>
      <c r="J40" s="63"/>
      <c r="K40" s="63"/>
      <c r="L40" s="63"/>
      <c r="M40" s="63"/>
      <c r="N40" s="63"/>
    </row>
    <row r="41" spans="1:14" x14ac:dyDescent="0.3">
      <c r="A41" s="19">
        <f>Table1567891314[[#This Row],[Full Name]]</f>
        <v>0</v>
      </c>
      <c r="B41" s="21" t="str">
        <f>IF(Table1567891314[[#This Row],[Full Name]]="","",IF(IFERROR(IFERROR(VLOOKUP(Table1567891314[[#This Row],[Full Name]],'Mens League'!B:B,1,FALSE),VLOOKUP(Table1567891314[[#This Row],[Full Name]],'Women''s League'!B:B,1,FALSE)),"NEEDS ADDING")="NEEDS ADDING","NEEDS ADDING","OK"))</f>
        <v/>
      </c>
      <c r="C41" s="21" t="str">
        <f>IF(Table1567891314[[#This Row],[Position]]="","",IF(Table1567891314[[#This Row],[Rank]]=1,30,IF(Table1567891314[[#This Row],[Rank]]=2,29,IF(Table1567891314[[#This Row],[Rank]]=3,28,IF(Table1567891314[[#This Row],[Rank]]=4,27,IF(Table1567891314[[#This Row],[Rank]]=5,26,IF(Table1567891314[[#This Row],[Rank]]=6,25,IF(Table1567891314[[#This Row],[Rank]]=7,24,IF(Table1567891314[[#This Row],[Rank]]=8,23,IF(Table1567891314[[#This Row],[Rank]]=9,22,IF(Table1567891314[[#This Row],[Rank]]=10,21,IF(Table1567891314[[#This Row],[Rank]]=11,20,IF(Table1567891314[[#This Row],[Rank]]=12,19,IF(Table1567891314[[#This Row],[Rank]]=13,18,IF(Table1567891314[[#This Row],[Rank]]=14,17,IF(Table1567891314[[#This Row],[Rank]]=15,16,IF(Table1567891314[[#This Row],[Rank]]=16,15,IF(Table1567891314[[#This Row],[Rank]]=17,14,IF(Table1567891314[[#This Row],[Rank]]=18,13,IF(Table1567891314[[#This Row],[Rank]]=19,12,IF(Table1567891314[[#This Row],[Rank]]=20,11,IF(Table1567891314[[#This Row],[Rank]]=21,10,IF(Table1567891314[[#This Row],[Rank]]=22,9,IF(Table1567891314[[#This Row],[Rank]]=23,8,IF(Table1567891314[[#This Row],[Rank]]=24,7,IF(Table1567891314[[#This Row],[Rank]]=25,6,IF(Table1567891314[[#This Row],[Rank]]=26,5,IF(Table1567891314[[#This Row],[Rank]]=27,4,IF(Table1567891314[[#This Row],[Rank]]=28,3,IF(Table1567891314[[#This Row],[Rank]]=29,2,IF(Table1567891314[[#This Row],[Rank]]=30,1,0)))))))))))))))))))))))))))))))</f>
        <v/>
      </c>
      <c r="D41" s="4" t="str">
        <f>IF(Table1567891314[[#This Row],[Category]]="","",IF(Table1567891314[[#This Row],[Category]]="M",COUNTIF($I$2:$I41,"M"),IF(Table1567891314[[#This Row],[Category]]="F",COUNTIF($I$2:$I41,"F"),0)))</f>
        <v/>
      </c>
      <c r="E41" s="26"/>
      <c r="F41" s="27"/>
      <c r="G41" s="28"/>
      <c r="H41" s="28"/>
      <c r="I41" s="29"/>
      <c r="J41" s="63"/>
      <c r="K41" s="63"/>
      <c r="L41" s="63"/>
      <c r="M41" s="63"/>
      <c r="N41" s="63"/>
    </row>
    <row r="42" spans="1:14" x14ac:dyDescent="0.3">
      <c r="A42" s="19">
        <f>Table1567891314[[#This Row],[Full Name]]</f>
        <v>0</v>
      </c>
      <c r="B42" s="21" t="str">
        <f>IF(Table1567891314[[#This Row],[Full Name]]="","",IF(IFERROR(IFERROR(VLOOKUP(Table1567891314[[#This Row],[Full Name]],'Mens League'!B:B,1,FALSE),VLOOKUP(Table1567891314[[#This Row],[Full Name]],'Women''s League'!B:B,1,FALSE)),"NEEDS ADDING")="NEEDS ADDING","NEEDS ADDING","OK"))</f>
        <v/>
      </c>
      <c r="C42" s="21" t="str">
        <f>IF(Table1567891314[[#This Row],[Position]]="","",IF(Table1567891314[[#This Row],[Rank]]=1,30,IF(Table1567891314[[#This Row],[Rank]]=2,29,IF(Table1567891314[[#This Row],[Rank]]=3,28,IF(Table1567891314[[#This Row],[Rank]]=4,27,IF(Table1567891314[[#This Row],[Rank]]=5,26,IF(Table1567891314[[#This Row],[Rank]]=6,25,IF(Table1567891314[[#This Row],[Rank]]=7,24,IF(Table1567891314[[#This Row],[Rank]]=8,23,IF(Table1567891314[[#This Row],[Rank]]=9,22,IF(Table1567891314[[#This Row],[Rank]]=10,21,IF(Table1567891314[[#This Row],[Rank]]=11,20,IF(Table1567891314[[#This Row],[Rank]]=12,19,IF(Table1567891314[[#This Row],[Rank]]=13,18,IF(Table1567891314[[#This Row],[Rank]]=14,17,IF(Table1567891314[[#This Row],[Rank]]=15,16,IF(Table1567891314[[#This Row],[Rank]]=16,15,IF(Table1567891314[[#This Row],[Rank]]=17,14,IF(Table1567891314[[#This Row],[Rank]]=18,13,IF(Table1567891314[[#This Row],[Rank]]=19,12,IF(Table1567891314[[#This Row],[Rank]]=20,11,IF(Table1567891314[[#This Row],[Rank]]=21,10,IF(Table1567891314[[#This Row],[Rank]]=22,9,IF(Table1567891314[[#This Row],[Rank]]=23,8,IF(Table1567891314[[#This Row],[Rank]]=24,7,IF(Table1567891314[[#This Row],[Rank]]=25,6,IF(Table1567891314[[#This Row],[Rank]]=26,5,IF(Table1567891314[[#This Row],[Rank]]=27,4,IF(Table1567891314[[#This Row],[Rank]]=28,3,IF(Table1567891314[[#This Row],[Rank]]=29,2,IF(Table1567891314[[#This Row],[Rank]]=30,1,0)))))))))))))))))))))))))))))))</f>
        <v/>
      </c>
      <c r="D42" s="4" t="str">
        <f>IF(Table1567891314[[#This Row],[Category]]="","",IF(Table1567891314[[#This Row],[Category]]="M",COUNTIF($I$2:$I42,"M"),IF(Table1567891314[[#This Row],[Category]]="F",COUNTIF($I$2:$I42,"F"),0)))</f>
        <v/>
      </c>
      <c r="E42" s="26"/>
      <c r="F42" s="27"/>
      <c r="G42" s="28"/>
      <c r="H42" s="28"/>
      <c r="I42" s="29"/>
      <c r="J42" s="63"/>
      <c r="K42" s="63"/>
      <c r="L42" s="63"/>
      <c r="M42" s="63"/>
      <c r="N42" s="63"/>
    </row>
    <row r="43" spans="1:14" x14ac:dyDescent="0.3">
      <c r="A43" s="19">
        <f>Table1567891314[[#This Row],[Full Name]]</f>
        <v>0</v>
      </c>
      <c r="B43" s="21" t="str">
        <f>IF(Table1567891314[[#This Row],[Full Name]]="","",IF(IFERROR(IFERROR(VLOOKUP(Table1567891314[[#This Row],[Full Name]],'Mens League'!B:B,1,FALSE),VLOOKUP(Table1567891314[[#This Row],[Full Name]],'Women''s League'!B:B,1,FALSE)),"NEEDS ADDING")="NEEDS ADDING","NEEDS ADDING","OK"))</f>
        <v/>
      </c>
      <c r="C43" s="21" t="str">
        <f>IF(Table1567891314[[#This Row],[Position]]="","",IF(Table1567891314[[#This Row],[Rank]]=1,30,IF(Table1567891314[[#This Row],[Rank]]=2,29,IF(Table1567891314[[#This Row],[Rank]]=3,28,IF(Table1567891314[[#This Row],[Rank]]=4,27,IF(Table1567891314[[#This Row],[Rank]]=5,26,IF(Table1567891314[[#This Row],[Rank]]=6,25,IF(Table1567891314[[#This Row],[Rank]]=7,24,IF(Table1567891314[[#This Row],[Rank]]=8,23,IF(Table1567891314[[#This Row],[Rank]]=9,22,IF(Table1567891314[[#This Row],[Rank]]=10,21,IF(Table1567891314[[#This Row],[Rank]]=11,20,IF(Table1567891314[[#This Row],[Rank]]=12,19,IF(Table1567891314[[#This Row],[Rank]]=13,18,IF(Table1567891314[[#This Row],[Rank]]=14,17,IF(Table1567891314[[#This Row],[Rank]]=15,16,IF(Table1567891314[[#This Row],[Rank]]=16,15,IF(Table1567891314[[#This Row],[Rank]]=17,14,IF(Table1567891314[[#This Row],[Rank]]=18,13,IF(Table1567891314[[#This Row],[Rank]]=19,12,IF(Table1567891314[[#This Row],[Rank]]=20,11,IF(Table1567891314[[#This Row],[Rank]]=21,10,IF(Table1567891314[[#This Row],[Rank]]=22,9,IF(Table1567891314[[#This Row],[Rank]]=23,8,IF(Table1567891314[[#This Row],[Rank]]=24,7,IF(Table1567891314[[#This Row],[Rank]]=25,6,IF(Table1567891314[[#This Row],[Rank]]=26,5,IF(Table1567891314[[#This Row],[Rank]]=27,4,IF(Table1567891314[[#This Row],[Rank]]=28,3,IF(Table1567891314[[#This Row],[Rank]]=29,2,IF(Table1567891314[[#This Row],[Rank]]=30,1,0)))))))))))))))))))))))))))))))</f>
        <v/>
      </c>
      <c r="D43" s="4" t="str">
        <f>IF(Table1567891314[[#This Row],[Category]]="","",IF(Table1567891314[[#This Row],[Category]]="M",COUNTIF($I$2:$I43,"M"),IF(Table1567891314[[#This Row],[Category]]="F",COUNTIF($I$2:$I43,"F"),0)))</f>
        <v/>
      </c>
      <c r="E43" s="26"/>
      <c r="F43" s="27"/>
      <c r="G43" s="28"/>
      <c r="H43" s="28"/>
      <c r="I43" s="29"/>
      <c r="J43" s="63"/>
      <c r="K43" s="63"/>
      <c r="L43" s="63"/>
      <c r="M43" s="63"/>
      <c r="N43" s="63"/>
    </row>
    <row r="44" spans="1:14" x14ac:dyDescent="0.3">
      <c r="A44" s="19">
        <f>Table1567891314[[#This Row],[Full Name]]</f>
        <v>0</v>
      </c>
      <c r="B44" s="21" t="str">
        <f>IF(Table1567891314[[#This Row],[Full Name]]="","",IF(IFERROR(IFERROR(VLOOKUP(Table1567891314[[#This Row],[Full Name]],'Mens League'!B:B,1,FALSE),VLOOKUP(Table1567891314[[#This Row],[Full Name]],'Women''s League'!B:B,1,FALSE)),"NEEDS ADDING")="NEEDS ADDING","NEEDS ADDING","OK"))</f>
        <v/>
      </c>
      <c r="C44" s="21" t="str">
        <f>IF(Table1567891314[[#This Row],[Position]]="","",IF(Table1567891314[[#This Row],[Rank]]=1,30,IF(Table1567891314[[#This Row],[Rank]]=2,29,IF(Table1567891314[[#This Row],[Rank]]=3,28,IF(Table1567891314[[#This Row],[Rank]]=4,27,IF(Table1567891314[[#This Row],[Rank]]=5,26,IF(Table1567891314[[#This Row],[Rank]]=6,25,IF(Table1567891314[[#This Row],[Rank]]=7,24,IF(Table1567891314[[#This Row],[Rank]]=8,23,IF(Table1567891314[[#This Row],[Rank]]=9,22,IF(Table1567891314[[#This Row],[Rank]]=10,21,IF(Table1567891314[[#This Row],[Rank]]=11,20,IF(Table1567891314[[#This Row],[Rank]]=12,19,IF(Table1567891314[[#This Row],[Rank]]=13,18,IF(Table1567891314[[#This Row],[Rank]]=14,17,IF(Table1567891314[[#This Row],[Rank]]=15,16,IF(Table1567891314[[#This Row],[Rank]]=16,15,IF(Table1567891314[[#This Row],[Rank]]=17,14,IF(Table1567891314[[#This Row],[Rank]]=18,13,IF(Table1567891314[[#This Row],[Rank]]=19,12,IF(Table1567891314[[#This Row],[Rank]]=20,11,IF(Table1567891314[[#This Row],[Rank]]=21,10,IF(Table1567891314[[#This Row],[Rank]]=22,9,IF(Table1567891314[[#This Row],[Rank]]=23,8,IF(Table1567891314[[#This Row],[Rank]]=24,7,IF(Table1567891314[[#This Row],[Rank]]=25,6,IF(Table1567891314[[#This Row],[Rank]]=26,5,IF(Table1567891314[[#This Row],[Rank]]=27,4,IF(Table1567891314[[#This Row],[Rank]]=28,3,IF(Table1567891314[[#This Row],[Rank]]=29,2,IF(Table1567891314[[#This Row],[Rank]]=30,1,0)))))))))))))))))))))))))))))))</f>
        <v/>
      </c>
      <c r="D44" s="4" t="str">
        <f>IF(Table1567891314[[#This Row],[Category]]="","",IF(Table1567891314[[#This Row],[Category]]="M",COUNTIF($I$2:$I44,"M"),IF(Table1567891314[[#This Row],[Category]]="F",COUNTIF($I$2:$I44,"F"),0)))</f>
        <v/>
      </c>
      <c r="E44" s="26"/>
      <c r="F44" s="27"/>
      <c r="G44" s="28"/>
      <c r="H44" s="28"/>
      <c r="I44" s="29"/>
      <c r="J44" s="63"/>
      <c r="K44" s="63"/>
      <c r="L44" s="63"/>
      <c r="M44" s="63"/>
      <c r="N44" s="63"/>
    </row>
    <row r="45" spans="1:14" x14ac:dyDescent="0.3">
      <c r="A45" s="19">
        <f>Table1567891314[[#This Row],[Full Name]]</f>
        <v>0</v>
      </c>
      <c r="B45" s="21" t="str">
        <f>IF(Table1567891314[[#This Row],[Full Name]]="","",IF(IFERROR(IFERROR(VLOOKUP(Table1567891314[[#This Row],[Full Name]],'Mens League'!B:B,1,FALSE),VLOOKUP(Table1567891314[[#This Row],[Full Name]],'Women''s League'!B:B,1,FALSE)),"NEEDS ADDING")="NEEDS ADDING","NEEDS ADDING","OK"))</f>
        <v/>
      </c>
      <c r="C45" s="21" t="str">
        <f>IF(Table1567891314[[#This Row],[Position]]="","",IF(Table1567891314[[#This Row],[Rank]]=1,30,IF(Table1567891314[[#This Row],[Rank]]=2,29,IF(Table1567891314[[#This Row],[Rank]]=3,28,IF(Table1567891314[[#This Row],[Rank]]=4,27,IF(Table1567891314[[#This Row],[Rank]]=5,26,IF(Table1567891314[[#This Row],[Rank]]=6,25,IF(Table1567891314[[#This Row],[Rank]]=7,24,IF(Table1567891314[[#This Row],[Rank]]=8,23,IF(Table1567891314[[#This Row],[Rank]]=9,22,IF(Table1567891314[[#This Row],[Rank]]=10,21,IF(Table1567891314[[#This Row],[Rank]]=11,20,IF(Table1567891314[[#This Row],[Rank]]=12,19,IF(Table1567891314[[#This Row],[Rank]]=13,18,IF(Table1567891314[[#This Row],[Rank]]=14,17,IF(Table1567891314[[#This Row],[Rank]]=15,16,IF(Table1567891314[[#This Row],[Rank]]=16,15,IF(Table1567891314[[#This Row],[Rank]]=17,14,IF(Table1567891314[[#This Row],[Rank]]=18,13,IF(Table1567891314[[#This Row],[Rank]]=19,12,IF(Table1567891314[[#This Row],[Rank]]=20,11,IF(Table1567891314[[#This Row],[Rank]]=21,10,IF(Table1567891314[[#This Row],[Rank]]=22,9,IF(Table1567891314[[#This Row],[Rank]]=23,8,IF(Table1567891314[[#This Row],[Rank]]=24,7,IF(Table1567891314[[#This Row],[Rank]]=25,6,IF(Table1567891314[[#This Row],[Rank]]=26,5,IF(Table1567891314[[#This Row],[Rank]]=27,4,IF(Table1567891314[[#This Row],[Rank]]=28,3,IF(Table1567891314[[#This Row],[Rank]]=29,2,IF(Table1567891314[[#This Row],[Rank]]=30,1,0)))))))))))))))))))))))))))))))</f>
        <v/>
      </c>
      <c r="D45" s="4" t="str">
        <f>IF(Table1567891314[[#This Row],[Category]]="","",IF(Table1567891314[[#This Row],[Category]]="M",COUNTIF($I$2:$I45,"M"),IF(Table1567891314[[#This Row],[Category]]="F",COUNTIF($I$2:$I45,"F"),0)))</f>
        <v/>
      </c>
      <c r="E45" s="26"/>
      <c r="F45" s="27"/>
      <c r="G45" s="28"/>
      <c r="H45" s="28"/>
      <c r="I45" s="29"/>
      <c r="J45" s="63"/>
      <c r="K45" s="63"/>
      <c r="L45" s="63"/>
      <c r="M45" s="63"/>
      <c r="N45" s="63"/>
    </row>
    <row r="46" spans="1:14" x14ac:dyDescent="0.3">
      <c r="A46" s="19">
        <f>Table1567891314[[#This Row],[Full Name]]</f>
        <v>0</v>
      </c>
      <c r="B46" s="21" t="str">
        <f>IF(Table1567891314[[#This Row],[Full Name]]="","",IF(IFERROR(IFERROR(VLOOKUP(Table1567891314[[#This Row],[Full Name]],'Mens League'!B:B,1,FALSE),VLOOKUP(Table1567891314[[#This Row],[Full Name]],'Women''s League'!B:B,1,FALSE)),"NEEDS ADDING")="NEEDS ADDING","NEEDS ADDING","OK"))</f>
        <v/>
      </c>
      <c r="C46" s="21" t="str">
        <f>IF(Table1567891314[[#This Row],[Position]]="","",IF(Table1567891314[[#This Row],[Rank]]=1,30,IF(Table1567891314[[#This Row],[Rank]]=2,29,IF(Table1567891314[[#This Row],[Rank]]=3,28,IF(Table1567891314[[#This Row],[Rank]]=4,27,IF(Table1567891314[[#This Row],[Rank]]=5,26,IF(Table1567891314[[#This Row],[Rank]]=6,25,IF(Table1567891314[[#This Row],[Rank]]=7,24,IF(Table1567891314[[#This Row],[Rank]]=8,23,IF(Table1567891314[[#This Row],[Rank]]=9,22,IF(Table1567891314[[#This Row],[Rank]]=10,21,IF(Table1567891314[[#This Row],[Rank]]=11,20,IF(Table1567891314[[#This Row],[Rank]]=12,19,IF(Table1567891314[[#This Row],[Rank]]=13,18,IF(Table1567891314[[#This Row],[Rank]]=14,17,IF(Table1567891314[[#This Row],[Rank]]=15,16,IF(Table1567891314[[#This Row],[Rank]]=16,15,IF(Table1567891314[[#This Row],[Rank]]=17,14,IF(Table1567891314[[#This Row],[Rank]]=18,13,IF(Table1567891314[[#This Row],[Rank]]=19,12,IF(Table1567891314[[#This Row],[Rank]]=20,11,IF(Table1567891314[[#This Row],[Rank]]=21,10,IF(Table1567891314[[#This Row],[Rank]]=22,9,IF(Table1567891314[[#This Row],[Rank]]=23,8,IF(Table1567891314[[#This Row],[Rank]]=24,7,IF(Table1567891314[[#This Row],[Rank]]=25,6,IF(Table1567891314[[#This Row],[Rank]]=26,5,IF(Table1567891314[[#This Row],[Rank]]=27,4,IF(Table1567891314[[#This Row],[Rank]]=28,3,IF(Table1567891314[[#This Row],[Rank]]=29,2,IF(Table1567891314[[#This Row],[Rank]]=30,1,0)))))))))))))))))))))))))))))))</f>
        <v/>
      </c>
      <c r="D46" s="4" t="str">
        <f>IF(Table1567891314[[#This Row],[Category]]="","",IF(Table1567891314[[#This Row],[Category]]="M",COUNTIF($I$2:$I46,"M"),IF(Table1567891314[[#This Row],[Category]]="F",COUNTIF($I$2:$I46,"F"),0)))</f>
        <v/>
      </c>
      <c r="E46" s="26"/>
      <c r="F46" s="27"/>
      <c r="G46" s="28"/>
      <c r="H46" s="28"/>
      <c r="I46" s="29"/>
      <c r="J46" s="63"/>
      <c r="K46" s="63"/>
      <c r="L46" s="63"/>
      <c r="M46" s="63"/>
      <c r="N46" s="63"/>
    </row>
    <row r="47" spans="1:14" x14ac:dyDescent="0.3">
      <c r="A47" s="19">
        <f>Table1567891314[[#This Row],[Full Name]]</f>
        <v>0</v>
      </c>
      <c r="B47" s="21" t="str">
        <f>IF(Table1567891314[[#This Row],[Full Name]]="","",IF(IFERROR(IFERROR(VLOOKUP(Table1567891314[[#This Row],[Full Name]],'Mens League'!B:B,1,FALSE),VLOOKUP(Table1567891314[[#This Row],[Full Name]],'Women''s League'!B:B,1,FALSE)),"NEEDS ADDING")="NEEDS ADDING","NEEDS ADDING","OK"))</f>
        <v/>
      </c>
      <c r="C47" s="21" t="str">
        <f>IF(Table1567891314[[#This Row],[Position]]="","",IF(Table1567891314[[#This Row],[Rank]]=1,30,IF(Table1567891314[[#This Row],[Rank]]=2,29,IF(Table1567891314[[#This Row],[Rank]]=3,28,IF(Table1567891314[[#This Row],[Rank]]=4,27,IF(Table1567891314[[#This Row],[Rank]]=5,26,IF(Table1567891314[[#This Row],[Rank]]=6,25,IF(Table1567891314[[#This Row],[Rank]]=7,24,IF(Table1567891314[[#This Row],[Rank]]=8,23,IF(Table1567891314[[#This Row],[Rank]]=9,22,IF(Table1567891314[[#This Row],[Rank]]=10,21,IF(Table1567891314[[#This Row],[Rank]]=11,20,IF(Table1567891314[[#This Row],[Rank]]=12,19,IF(Table1567891314[[#This Row],[Rank]]=13,18,IF(Table1567891314[[#This Row],[Rank]]=14,17,IF(Table1567891314[[#This Row],[Rank]]=15,16,IF(Table1567891314[[#This Row],[Rank]]=16,15,IF(Table1567891314[[#This Row],[Rank]]=17,14,IF(Table1567891314[[#This Row],[Rank]]=18,13,IF(Table1567891314[[#This Row],[Rank]]=19,12,IF(Table1567891314[[#This Row],[Rank]]=20,11,IF(Table1567891314[[#This Row],[Rank]]=21,10,IF(Table1567891314[[#This Row],[Rank]]=22,9,IF(Table1567891314[[#This Row],[Rank]]=23,8,IF(Table1567891314[[#This Row],[Rank]]=24,7,IF(Table1567891314[[#This Row],[Rank]]=25,6,IF(Table1567891314[[#This Row],[Rank]]=26,5,IF(Table1567891314[[#This Row],[Rank]]=27,4,IF(Table1567891314[[#This Row],[Rank]]=28,3,IF(Table1567891314[[#This Row],[Rank]]=29,2,IF(Table1567891314[[#This Row],[Rank]]=30,1,0)))))))))))))))))))))))))))))))</f>
        <v/>
      </c>
      <c r="D47" s="4" t="str">
        <f>IF(Table1567891314[[#This Row],[Category]]="","",IF(Table1567891314[[#This Row],[Category]]="M",COUNTIF($I$2:$I47,"M"),IF(Table1567891314[[#This Row],[Category]]="F",COUNTIF($I$2:$I47,"F"),0)))</f>
        <v/>
      </c>
      <c r="E47" s="26"/>
      <c r="F47" s="27"/>
      <c r="G47" s="28"/>
      <c r="H47" s="28"/>
      <c r="I47" s="29"/>
      <c r="J47" s="63"/>
      <c r="K47" s="63"/>
      <c r="L47" s="63"/>
      <c r="M47" s="63"/>
      <c r="N47" s="63"/>
    </row>
    <row r="48" spans="1:14" x14ac:dyDescent="0.3">
      <c r="A48" s="19">
        <f>Table1567891314[[#This Row],[Full Name]]</f>
        <v>0</v>
      </c>
      <c r="B48" s="21" t="str">
        <f>IF(Table1567891314[[#This Row],[Full Name]]="","",IF(IFERROR(IFERROR(VLOOKUP(Table1567891314[[#This Row],[Full Name]],'Mens League'!B:B,1,FALSE),VLOOKUP(Table1567891314[[#This Row],[Full Name]],'Women''s League'!B:B,1,FALSE)),"NEEDS ADDING")="NEEDS ADDING","NEEDS ADDING","OK"))</f>
        <v/>
      </c>
      <c r="C48" s="21" t="str">
        <f>IF(Table1567891314[[#This Row],[Position]]="","",IF(Table1567891314[[#This Row],[Rank]]=1,30,IF(Table1567891314[[#This Row],[Rank]]=2,29,IF(Table1567891314[[#This Row],[Rank]]=3,28,IF(Table1567891314[[#This Row],[Rank]]=4,27,IF(Table1567891314[[#This Row],[Rank]]=5,26,IF(Table1567891314[[#This Row],[Rank]]=6,25,IF(Table1567891314[[#This Row],[Rank]]=7,24,IF(Table1567891314[[#This Row],[Rank]]=8,23,IF(Table1567891314[[#This Row],[Rank]]=9,22,IF(Table1567891314[[#This Row],[Rank]]=10,21,IF(Table1567891314[[#This Row],[Rank]]=11,20,IF(Table1567891314[[#This Row],[Rank]]=12,19,IF(Table1567891314[[#This Row],[Rank]]=13,18,IF(Table1567891314[[#This Row],[Rank]]=14,17,IF(Table1567891314[[#This Row],[Rank]]=15,16,IF(Table1567891314[[#This Row],[Rank]]=16,15,IF(Table1567891314[[#This Row],[Rank]]=17,14,IF(Table1567891314[[#This Row],[Rank]]=18,13,IF(Table1567891314[[#This Row],[Rank]]=19,12,IF(Table1567891314[[#This Row],[Rank]]=20,11,IF(Table1567891314[[#This Row],[Rank]]=21,10,IF(Table1567891314[[#This Row],[Rank]]=22,9,IF(Table1567891314[[#This Row],[Rank]]=23,8,IF(Table1567891314[[#This Row],[Rank]]=24,7,IF(Table1567891314[[#This Row],[Rank]]=25,6,IF(Table1567891314[[#This Row],[Rank]]=26,5,IF(Table1567891314[[#This Row],[Rank]]=27,4,IF(Table1567891314[[#This Row],[Rank]]=28,3,IF(Table1567891314[[#This Row],[Rank]]=29,2,IF(Table1567891314[[#This Row],[Rank]]=30,1,0)))))))))))))))))))))))))))))))</f>
        <v/>
      </c>
      <c r="D48" s="4" t="str">
        <f>IF(Table1567891314[[#This Row],[Category]]="","",IF(Table1567891314[[#This Row],[Category]]="M",COUNTIF($I$2:$I48,"M"),IF(Table1567891314[[#This Row],[Category]]="F",COUNTIF($I$2:$I48,"F"),0)))</f>
        <v/>
      </c>
      <c r="E48" s="26"/>
      <c r="F48" s="27"/>
      <c r="G48" s="28"/>
      <c r="H48" s="28"/>
      <c r="I48" s="29"/>
      <c r="J48" s="63"/>
      <c r="K48" s="63"/>
      <c r="L48" s="63"/>
      <c r="M48" s="63"/>
      <c r="N48" s="63"/>
    </row>
  </sheetData>
  <phoneticPr fontId="5" type="noConversion"/>
  <conditionalFormatting sqref="B2:B48">
    <cfRule type="containsText" dxfId="23" priority="1" operator="containsText" text="OK">
      <formula>NOT(ISERROR(SEARCH("OK",B2)))</formula>
    </cfRule>
    <cfRule type="containsText" dxfId="22" priority="2" operator="containsText" text="NEEDS ADDING">
      <formula>NOT(ISERROR(SEARCH("NEEDS ADDING",B2)))</formula>
    </cfRule>
  </conditionalFormatting>
  <pageMargins left="0.7" right="0.7" top="0.75" bottom="0.75" header="0.3" footer="0.3"/>
  <pageSetup orientation="portrait" r:id="rId1"/>
  <tableParts count="1">
    <tablePart r:id="rId2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9C610A-7938-4956-900A-847054C13BA7}">
  <sheetPr>
    <tabColor rgb="FF00B0F0"/>
  </sheetPr>
  <dimension ref="A1:N48"/>
  <sheetViews>
    <sheetView topLeftCell="B1" workbookViewId="0">
      <selection activeCell="E2" sqref="E2:N30"/>
    </sheetView>
  </sheetViews>
  <sheetFormatPr defaultRowHeight="14.4" x14ac:dyDescent="0.3"/>
  <cols>
    <col min="1" max="1" width="23.33203125" hidden="1" customWidth="1"/>
    <col min="2" max="2" width="23.33203125" customWidth="1"/>
    <col min="3" max="4" width="13.6640625" customWidth="1"/>
    <col min="5" max="5" width="16" bestFit="1" customWidth="1"/>
    <col min="6" max="6" width="12.109375" style="13" bestFit="1" customWidth="1"/>
    <col min="7" max="7" width="12" bestFit="1" customWidth="1"/>
    <col min="8" max="8" width="23.33203125" bestFit="1" customWidth="1"/>
    <col min="9" max="9" width="17.33203125" bestFit="1" customWidth="1"/>
  </cols>
  <sheetData>
    <row r="1" spans="1:14" ht="33.6" x14ac:dyDescent="0.3">
      <c r="A1" s="14" t="s">
        <v>17</v>
      </c>
      <c r="B1" s="14" t="s">
        <v>84</v>
      </c>
      <c r="C1" s="14" t="s">
        <v>22</v>
      </c>
      <c r="D1" s="14" t="s">
        <v>83</v>
      </c>
      <c r="E1" s="15" t="s">
        <v>18</v>
      </c>
      <c r="F1" s="16" t="s">
        <v>24</v>
      </c>
      <c r="G1" s="15" t="s">
        <v>23</v>
      </c>
      <c r="H1" s="15" t="s">
        <v>0</v>
      </c>
      <c r="I1" s="17" t="s">
        <v>25</v>
      </c>
      <c r="J1" s="64" t="s">
        <v>161</v>
      </c>
      <c r="K1" s="64" t="s">
        <v>162</v>
      </c>
      <c r="L1" s="64" t="s">
        <v>163</v>
      </c>
      <c r="M1" s="64" t="s">
        <v>164</v>
      </c>
      <c r="N1" s="64" t="s">
        <v>166</v>
      </c>
    </row>
    <row r="2" spans="1:14" x14ac:dyDescent="0.3">
      <c r="A2" s="18">
        <f>Table15678913[[#This Row],[Full Name]]</f>
        <v>0</v>
      </c>
      <c r="B2" s="20" t="str">
        <f>IF(Table15678913[[#This Row],[Full Name]]="","",IF(IFERROR(IFERROR(VLOOKUP(Table15678913[[#This Row],[Full Name]],'Mens League'!B:B,1,FALSE),VLOOKUP(Table15678913[[#This Row],[Full Name]],'Women''s League'!B:B,1,FALSE)),"NEEDS ADDING")="NEEDS ADDING","NEEDS ADDING","OK"))</f>
        <v/>
      </c>
      <c r="C2" s="20" t="str">
        <f>IF(Table15678913[[#This Row],[Position]]="","",IF(Table15678913[[#This Row],[Rank]]=1,30,IF(Table15678913[[#This Row],[Rank]]=2,29,IF(Table15678913[[#This Row],[Rank]]=3,28,IF(Table15678913[[#This Row],[Rank]]=4,27,IF(Table15678913[[#This Row],[Rank]]=5,26,IF(Table15678913[[#This Row],[Rank]]=6,25,IF(Table15678913[[#This Row],[Rank]]=7,24,IF(Table15678913[[#This Row],[Rank]]=8,23,IF(Table15678913[[#This Row],[Rank]]=9,22,IF(Table15678913[[#This Row],[Rank]]=10,21,IF(Table15678913[[#This Row],[Rank]]=11,20,IF(Table15678913[[#This Row],[Rank]]=12,19,IF(Table15678913[[#This Row],[Rank]]=13,18,IF(Table15678913[[#This Row],[Rank]]=14,17,IF(Table15678913[[#This Row],[Rank]]=15,16,IF(Table15678913[[#This Row],[Rank]]=16,15,IF(Table15678913[[#This Row],[Rank]]=17,14,IF(Table15678913[[#This Row],[Rank]]=18,13,IF(Table15678913[[#This Row],[Rank]]=19,12,IF(Table15678913[[#This Row],[Rank]]=20,11,IF(Table15678913[[#This Row],[Rank]]=21,10,IF(Table15678913[[#This Row],[Rank]]=22,9,IF(Table15678913[[#This Row],[Rank]]=23,8,IF(Table15678913[[#This Row],[Rank]]=24,7,IF(Table15678913[[#This Row],[Rank]]=25,6,IF(Table15678913[[#This Row],[Rank]]=26,5,IF(Table15678913[[#This Row],[Rank]]=27,4,IF(Table15678913[[#This Row],[Rank]]=28,3,IF(Table15678913[[#This Row],[Rank]]=29,2,IF(Table15678913[[#This Row],[Rank]]=30,1,0)))))))))))))))))))))))))))))))</f>
        <v/>
      </c>
      <c r="D2" s="4" t="str">
        <f>IF(Table15678913[[#This Row],[Category]]="","",IF(Table15678913[[#This Row],[Category]]="M",COUNTIF($I$2:$I2,"M"),IF(Table15678913[[#This Row],[Category]]="F",COUNTIF($I$2:$I2,"F"),0)))</f>
        <v/>
      </c>
      <c r="E2" s="26"/>
      <c r="F2" s="27"/>
      <c r="G2" s="28"/>
      <c r="H2" s="28"/>
      <c r="I2" s="29"/>
      <c r="J2" s="63"/>
      <c r="K2" s="63"/>
      <c r="L2" s="63"/>
      <c r="M2" s="63"/>
      <c r="N2" s="63"/>
    </row>
    <row r="3" spans="1:14" x14ac:dyDescent="0.3">
      <c r="A3" s="18">
        <f>Table15678913[[#This Row],[Full Name]]</f>
        <v>0</v>
      </c>
      <c r="B3" s="20" t="str">
        <f>IF(Table15678913[[#This Row],[Full Name]]="","",IF(IFERROR(IFERROR(VLOOKUP(Table15678913[[#This Row],[Full Name]],'Mens League'!B:B,1,FALSE),VLOOKUP(Table15678913[[#This Row],[Full Name]],'Women''s League'!B:B,1,FALSE)),"NEEDS ADDING")="NEEDS ADDING","NEEDS ADDING","OK"))</f>
        <v/>
      </c>
      <c r="C3" s="20" t="str">
        <f>IF(Table15678913[[#This Row],[Position]]="","",IF(Table15678913[[#This Row],[Rank]]=1,30,IF(Table15678913[[#This Row],[Rank]]=2,29,IF(Table15678913[[#This Row],[Rank]]=3,28,IF(Table15678913[[#This Row],[Rank]]=4,27,IF(Table15678913[[#This Row],[Rank]]=5,26,IF(Table15678913[[#This Row],[Rank]]=6,25,IF(Table15678913[[#This Row],[Rank]]=7,24,IF(Table15678913[[#This Row],[Rank]]=8,23,IF(Table15678913[[#This Row],[Rank]]=9,22,IF(Table15678913[[#This Row],[Rank]]=10,21,IF(Table15678913[[#This Row],[Rank]]=11,20,IF(Table15678913[[#This Row],[Rank]]=12,19,IF(Table15678913[[#This Row],[Rank]]=13,18,IF(Table15678913[[#This Row],[Rank]]=14,17,IF(Table15678913[[#This Row],[Rank]]=15,16,IF(Table15678913[[#This Row],[Rank]]=16,15,IF(Table15678913[[#This Row],[Rank]]=17,14,IF(Table15678913[[#This Row],[Rank]]=18,13,IF(Table15678913[[#This Row],[Rank]]=19,12,IF(Table15678913[[#This Row],[Rank]]=20,11,IF(Table15678913[[#This Row],[Rank]]=21,10,IF(Table15678913[[#This Row],[Rank]]=22,9,IF(Table15678913[[#This Row],[Rank]]=23,8,IF(Table15678913[[#This Row],[Rank]]=24,7,IF(Table15678913[[#This Row],[Rank]]=25,6,IF(Table15678913[[#This Row],[Rank]]=26,5,IF(Table15678913[[#This Row],[Rank]]=27,4,IF(Table15678913[[#This Row],[Rank]]=28,3,IF(Table15678913[[#This Row],[Rank]]=29,2,IF(Table15678913[[#This Row],[Rank]]=30,1,0)))))))))))))))))))))))))))))))</f>
        <v/>
      </c>
      <c r="D3" s="4" t="str">
        <f>IF(Table15678913[[#This Row],[Category]]="","",IF(Table15678913[[#This Row],[Category]]="M",COUNTIF($I$2:$I3,"M"),IF(Table15678913[[#This Row],[Category]]="F",COUNTIF($I$2:$I3,"F"),0)))</f>
        <v/>
      </c>
      <c r="E3" s="26"/>
      <c r="F3" s="27"/>
      <c r="G3" s="28"/>
      <c r="H3" s="28"/>
      <c r="I3" s="29"/>
      <c r="J3" s="63"/>
      <c r="K3" s="63"/>
      <c r="L3" s="63"/>
      <c r="M3" s="63"/>
      <c r="N3" s="63"/>
    </row>
    <row r="4" spans="1:14" x14ac:dyDescent="0.3">
      <c r="A4" s="18">
        <f>Table15678913[[#This Row],[Full Name]]</f>
        <v>0</v>
      </c>
      <c r="B4" s="20" t="str">
        <f>IF(Table15678913[[#This Row],[Full Name]]="","",IF(IFERROR(IFERROR(VLOOKUP(Table15678913[[#This Row],[Full Name]],'Mens League'!B:B,1,FALSE),VLOOKUP(Table15678913[[#This Row],[Full Name]],'Women''s League'!B:B,1,FALSE)),"NEEDS ADDING")="NEEDS ADDING","NEEDS ADDING","OK"))</f>
        <v/>
      </c>
      <c r="C4" s="20" t="str">
        <f>IF(Table15678913[[#This Row],[Position]]="","",IF(Table15678913[[#This Row],[Rank]]=1,30,IF(Table15678913[[#This Row],[Rank]]=2,29,IF(Table15678913[[#This Row],[Rank]]=3,28,IF(Table15678913[[#This Row],[Rank]]=4,27,IF(Table15678913[[#This Row],[Rank]]=5,26,IF(Table15678913[[#This Row],[Rank]]=6,25,IF(Table15678913[[#This Row],[Rank]]=7,24,IF(Table15678913[[#This Row],[Rank]]=8,23,IF(Table15678913[[#This Row],[Rank]]=9,22,IF(Table15678913[[#This Row],[Rank]]=10,21,IF(Table15678913[[#This Row],[Rank]]=11,20,IF(Table15678913[[#This Row],[Rank]]=12,19,IF(Table15678913[[#This Row],[Rank]]=13,18,IF(Table15678913[[#This Row],[Rank]]=14,17,IF(Table15678913[[#This Row],[Rank]]=15,16,IF(Table15678913[[#This Row],[Rank]]=16,15,IF(Table15678913[[#This Row],[Rank]]=17,14,IF(Table15678913[[#This Row],[Rank]]=18,13,IF(Table15678913[[#This Row],[Rank]]=19,12,IF(Table15678913[[#This Row],[Rank]]=20,11,IF(Table15678913[[#This Row],[Rank]]=21,10,IF(Table15678913[[#This Row],[Rank]]=22,9,IF(Table15678913[[#This Row],[Rank]]=23,8,IF(Table15678913[[#This Row],[Rank]]=24,7,IF(Table15678913[[#This Row],[Rank]]=25,6,IF(Table15678913[[#This Row],[Rank]]=26,5,IF(Table15678913[[#This Row],[Rank]]=27,4,IF(Table15678913[[#This Row],[Rank]]=28,3,IF(Table15678913[[#This Row],[Rank]]=29,2,IF(Table15678913[[#This Row],[Rank]]=30,1,0)))))))))))))))))))))))))))))))</f>
        <v/>
      </c>
      <c r="D4" s="4" t="str">
        <f>IF(Table15678913[[#This Row],[Category]]="","",IF(Table15678913[[#This Row],[Category]]="M",COUNTIF($I$2:$I4,"M"),IF(Table15678913[[#This Row],[Category]]="F",COUNTIF($I$2:$I4,"F"),0)))</f>
        <v/>
      </c>
      <c r="E4" s="26"/>
      <c r="F4" s="27"/>
      <c r="G4" s="28"/>
      <c r="H4" s="28"/>
      <c r="I4" s="29"/>
      <c r="J4" s="63"/>
      <c r="K4" s="63"/>
      <c r="L4" s="63"/>
      <c r="M4" s="63"/>
      <c r="N4" s="63"/>
    </row>
    <row r="5" spans="1:14" x14ac:dyDescent="0.3">
      <c r="A5" s="18">
        <f>Table15678913[[#This Row],[Full Name]]</f>
        <v>0</v>
      </c>
      <c r="B5" s="20" t="str">
        <f>IF(Table15678913[[#This Row],[Full Name]]="","",IF(IFERROR(IFERROR(VLOOKUP(Table15678913[[#This Row],[Full Name]],'Mens League'!B:B,1,FALSE),VLOOKUP(Table15678913[[#This Row],[Full Name]],'Women''s League'!B:B,1,FALSE)),"NEEDS ADDING")="NEEDS ADDING","NEEDS ADDING","OK"))</f>
        <v/>
      </c>
      <c r="C5" s="20" t="str">
        <f>IF(Table15678913[[#This Row],[Position]]="","",IF(Table15678913[[#This Row],[Rank]]=1,30,IF(Table15678913[[#This Row],[Rank]]=2,29,IF(Table15678913[[#This Row],[Rank]]=3,28,IF(Table15678913[[#This Row],[Rank]]=4,27,IF(Table15678913[[#This Row],[Rank]]=5,26,IF(Table15678913[[#This Row],[Rank]]=6,25,IF(Table15678913[[#This Row],[Rank]]=7,24,IF(Table15678913[[#This Row],[Rank]]=8,23,IF(Table15678913[[#This Row],[Rank]]=9,22,IF(Table15678913[[#This Row],[Rank]]=10,21,IF(Table15678913[[#This Row],[Rank]]=11,20,IF(Table15678913[[#This Row],[Rank]]=12,19,IF(Table15678913[[#This Row],[Rank]]=13,18,IF(Table15678913[[#This Row],[Rank]]=14,17,IF(Table15678913[[#This Row],[Rank]]=15,16,IF(Table15678913[[#This Row],[Rank]]=16,15,IF(Table15678913[[#This Row],[Rank]]=17,14,IF(Table15678913[[#This Row],[Rank]]=18,13,IF(Table15678913[[#This Row],[Rank]]=19,12,IF(Table15678913[[#This Row],[Rank]]=20,11,IF(Table15678913[[#This Row],[Rank]]=21,10,IF(Table15678913[[#This Row],[Rank]]=22,9,IF(Table15678913[[#This Row],[Rank]]=23,8,IF(Table15678913[[#This Row],[Rank]]=24,7,IF(Table15678913[[#This Row],[Rank]]=25,6,IF(Table15678913[[#This Row],[Rank]]=26,5,IF(Table15678913[[#This Row],[Rank]]=27,4,IF(Table15678913[[#This Row],[Rank]]=28,3,IF(Table15678913[[#This Row],[Rank]]=29,2,IF(Table15678913[[#This Row],[Rank]]=30,1,0)))))))))))))))))))))))))))))))</f>
        <v/>
      </c>
      <c r="D5" s="4" t="str">
        <f>IF(Table15678913[[#This Row],[Category]]="","",IF(Table15678913[[#This Row],[Category]]="M",COUNTIF($I$2:$I5,"M"),IF(Table15678913[[#This Row],[Category]]="F",COUNTIF($I$2:$I5,"F"),0)))</f>
        <v/>
      </c>
      <c r="E5" s="26"/>
      <c r="F5" s="27"/>
      <c r="G5" s="28"/>
      <c r="H5" s="28"/>
      <c r="I5" s="29"/>
      <c r="J5" s="63"/>
      <c r="K5" s="63"/>
      <c r="L5" s="63"/>
      <c r="M5" s="63"/>
      <c r="N5" s="63"/>
    </row>
    <row r="6" spans="1:14" x14ac:dyDescent="0.3">
      <c r="A6" s="18">
        <f>Table15678913[[#This Row],[Full Name]]</f>
        <v>0</v>
      </c>
      <c r="B6" s="20" t="str">
        <f>IF(Table15678913[[#This Row],[Full Name]]="","",IF(IFERROR(IFERROR(VLOOKUP(Table15678913[[#This Row],[Full Name]],'Mens League'!B:B,1,FALSE),VLOOKUP(Table15678913[[#This Row],[Full Name]],'Women''s League'!B:B,1,FALSE)),"NEEDS ADDING")="NEEDS ADDING","NEEDS ADDING","OK"))</f>
        <v/>
      </c>
      <c r="C6" s="20" t="str">
        <f>IF(Table15678913[[#This Row],[Position]]="","",IF(Table15678913[[#This Row],[Rank]]=1,30,IF(Table15678913[[#This Row],[Rank]]=2,29,IF(Table15678913[[#This Row],[Rank]]=3,28,IF(Table15678913[[#This Row],[Rank]]=4,27,IF(Table15678913[[#This Row],[Rank]]=5,26,IF(Table15678913[[#This Row],[Rank]]=6,25,IF(Table15678913[[#This Row],[Rank]]=7,24,IF(Table15678913[[#This Row],[Rank]]=8,23,IF(Table15678913[[#This Row],[Rank]]=9,22,IF(Table15678913[[#This Row],[Rank]]=10,21,IF(Table15678913[[#This Row],[Rank]]=11,20,IF(Table15678913[[#This Row],[Rank]]=12,19,IF(Table15678913[[#This Row],[Rank]]=13,18,IF(Table15678913[[#This Row],[Rank]]=14,17,IF(Table15678913[[#This Row],[Rank]]=15,16,IF(Table15678913[[#This Row],[Rank]]=16,15,IF(Table15678913[[#This Row],[Rank]]=17,14,IF(Table15678913[[#This Row],[Rank]]=18,13,IF(Table15678913[[#This Row],[Rank]]=19,12,IF(Table15678913[[#This Row],[Rank]]=20,11,IF(Table15678913[[#This Row],[Rank]]=21,10,IF(Table15678913[[#This Row],[Rank]]=22,9,IF(Table15678913[[#This Row],[Rank]]=23,8,IF(Table15678913[[#This Row],[Rank]]=24,7,IF(Table15678913[[#This Row],[Rank]]=25,6,IF(Table15678913[[#This Row],[Rank]]=26,5,IF(Table15678913[[#This Row],[Rank]]=27,4,IF(Table15678913[[#This Row],[Rank]]=28,3,IF(Table15678913[[#This Row],[Rank]]=29,2,IF(Table15678913[[#This Row],[Rank]]=30,1,0)))))))))))))))))))))))))))))))</f>
        <v/>
      </c>
      <c r="D6" s="4" t="str">
        <f>IF(Table15678913[[#This Row],[Category]]="","",IF(Table15678913[[#This Row],[Category]]="M",COUNTIF($I$2:$I6,"M"),IF(Table15678913[[#This Row],[Category]]="F",COUNTIF($I$2:$I6,"F"),0)))</f>
        <v/>
      </c>
      <c r="E6" s="26"/>
      <c r="F6" s="27"/>
      <c r="G6" s="28"/>
      <c r="H6" s="28"/>
      <c r="I6" s="29"/>
      <c r="J6" s="63"/>
      <c r="K6" s="63"/>
      <c r="L6" s="63"/>
      <c r="M6" s="63"/>
      <c r="N6" s="63"/>
    </row>
    <row r="7" spans="1:14" x14ac:dyDescent="0.3">
      <c r="A7" s="18">
        <f>Table15678913[[#This Row],[Full Name]]</f>
        <v>0</v>
      </c>
      <c r="B7" s="20" t="str">
        <f>IF(Table15678913[[#This Row],[Full Name]]="","",IF(IFERROR(IFERROR(VLOOKUP(Table15678913[[#This Row],[Full Name]],'Mens League'!B:B,1,FALSE),VLOOKUP(Table15678913[[#This Row],[Full Name]],'Women''s League'!B:B,1,FALSE)),"NEEDS ADDING")="NEEDS ADDING","NEEDS ADDING","OK"))</f>
        <v/>
      </c>
      <c r="C7" s="20" t="str">
        <f>IF(Table15678913[[#This Row],[Position]]="","",IF(Table15678913[[#This Row],[Rank]]=1,30,IF(Table15678913[[#This Row],[Rank]]=2,29,IF(Table15678913[[#This Row],[Rank]]=3,28,IF(Table15678913[[#This Row],[Rank]]=4,27,IF(Table15678913[[#This Row],[Rank]]=5,26,IF(Table15678913[[#This Row],[Rank]]=6,25,IF(Table15678913[[#This Row],[Rank]]=7,24,IF(Table15678913[[#This Row],[Rank]]=8,23,IF(Table15678913[[#This Row],[Rank]]=9,22,IF(Table15678913[[#This Row],[Rank]]=10,21,IF(Table15678913[[#This Row],[Rank]]=11,20,IF(Table15678913[[#This Row],[Rank]]=12,19,IF(Table15678913[[#This Row],[Rank]]=13,18,IF(Table15678913[[#This Row],[Rank]]=14,17,IF(Table15678913[[#This Row],[Rank]]=15,16,IF(Table15678913[[#This Row],[Rank]]=16,15,IF(Table15678913[[#This Row],[Rank]]=17,14,IF(Table15678913[[#This Row],[Rank]]=18,13,IF(Table15678913[[#This Row],[Rank]]=19,12,IF(Table15678913[[#This Row],[Rank]]=20,11,IF(Table15678913[[#This Row],[Rank]]=21,10,IF(Table15678913[[#This Row],[Rank]]=22,9,IF(Table15678913[[#This Row],[Rank]]=23,8,IF(Table15678913[[#This Row],[Rank]]=24,7,IF(Table15678913[[#This Row],[Rank]]=25,6,IF(Table15678913[[#This Row],[Rank]]=26,5,IF(Table15678913[[#This Row],[Rank]]=27,4,IF(Table15678913[[#This Row],[Rank]]=28,3,IF(Table15678913[[#This Row],[Rank]]=29,2,IF(Table15678913[[#This Row],[Rank]]=30,1,0)))))))))))))))))))))))))))))))</f>
        <v/>
      </c>
      <c r="D7" s="4" t="str">
        <f>IF(Table15678913[[#This Row],[Category]]="","",IF(Table15678913[[#This Row],[Category]]="M",COUNTIF($I$2:$I7,"M"),IF(Table15678913[[#This Row],[Category]]="F",COUNTIF($I$2:$I7,"F"),0)))</f>
        <v/>
      </c>
      <c r="E7" s="26"/>
      <c r="F7" s="27"/>
      <c r="G7" s="28"/>
      <c r="H7" s="28"/>
      <c r="I7" s="29"/>
      <c r="J7" s="63"/>
      <c r="K7" s="63"/>
      <c r="L7" s="63"/>
      <c r="M7" s="63"/>
      <c r="N7" s="63"/>
    </row>
    <row r="8" spans="1:14" x14ac:dyDescent="0.3">
      <c r="A8" s="18">
        <f>Table15678913[[#This Row],[Full Name]]</f>
        <v>0</v>
      </c>
      <c r="B8" s="20" t="str">
        <f>IF(Table15678913[[#This Row],[Full Name]]="","",IF(IFERROR(IFERROR(VLOOKUP(Table15678913[[#This Row],[Full Name]],'Mens League'!B:B,1,FALSE),VLOOKUP(Table15678913[[#This Row],[Full Name]],'Women''s League'!B:B,1,FALSE)),"NEEDS ADDING")="NEEDS ADDING","NEEDS ADDING","OK"))</f>
        <v/>
      </c>
      <c r="C8" s="20" t="str">
        <f>IF(Table15678913[[#This Row],[Position]]="","",IF(Table15678913[[#This Row],[Rank]]=1,30,IF(Table15678913[[#This Row],[Rank]]=2,29,IF(Table15678913[[#This Row],[Rank]]=3,28,IF(Table15678913[[#This Row],[Rank]]=4,27,IF(Table15678913[[#This Row],[Rank]]=5,26,IF(Table15678913[[#This Row],[Rank]]=6,25,IF(Table15678913[[#This Row],[Rank]]=7,24,IF(Table15678913[[#This Row],[Rank]]=8,23,IF(Table15678913[[#This Row],[Rank]]=9,22,IF(Table15678913[[#This Row],[Rank]]=10,21,IF(Table15678913[[#This Row],[Rank]]=11,20,IF(Table15678913[[#This Row],[Rank]]=12,19,IF(Table15678913[[#This Row],[Rank]]=13,18,IF(Table15678913[[#This Row],[Rank]]=14,17,IF(Table15678913[[#This Row],[Rank]]=15,16,IF(Table15678913[[#This Row],[Rank]]=16,15,IF(Table15678913[[#This Row],[Rank]]=17,14,IF(Table15678913[[#This Row],[Rank]]=18,13,IF(Table15678913[[#This Row],[Rank]]=19,12,IF(Table15678913[[#This Row],[Rank]]=20,11,IF(Table15678913[[#This Row],[Rank]]=21,10,IF(Table15678913[[#This Row],[Rank]]=22,9,IF(Table15678913[[#This Row],[Rank]]=23,8,IF(Table15678913[[#This Row],[Rank]]=24,7,IF(Table15678913[[#This Row],[Rank]]=25,6,IF(Table15678913[[#This Row],[Rank]]=26,5,IF(Table15678913[[#This Row],[Rank]]=27,4,IF(Table15678913[[#This Row],[Rank]]=28,3,IF(Table15678913[[#This Row],[Rank]]=29,2,IF(Table15678913[[#This Row],[Rank]]=30,1,0)))))))))))))))))))))))))))))))</f>
        <v/>
      </c>
      <c r="D8" s="4" t="str">
        <f>IF(Table15678913[[#This Row],[Category]]="","",IF(Table15678913[[#This Row],[Category]]="M",COUNTIF($I$2:$I8,"M"),IF(Table15678913[[#This Row],[Category]]="F",COUNTIF($I$2:$I8,"F"),0)))</f>
        <v/>
      </c>
      <c r="E8" s="26"/>
      <c r="F8" s="27"/>
      <c r="G8" s="28"/>
      <c r="H8" s="28"/>
      <c r="I8" s="29"/>
      <c r="J8" s="63"/>
      <c r="K8" s="63"/>
      <c r="L8" s="63"/>
      <c r="M8" s="63"/>
      <c r="N8" s="63"/>
    </row>
    <row r="9" spans="1:14" x14ac:dyDescent="0.3">
      <c r="A9" s="18">
        <f>Table15678913[[#This Row],[Full Name]]</f>
        <v>0</v>
      </c>
      <c r="B9" s="20" t="str">
        <f>IF(Table15678913[[#This Row],[Full Name]]="","",IF(IFERROR(IFERROR(VLOOKUP(Table15678913[[#This Row],[Full Name]],'Mens League'!B:B,1,FALSE),VLOOKUP(Table15678913[[#This Row],[Full Name]],'Women''s League'!B:B,1,FALSE)),"NEEDS ADDING")="NEEDS ADDING","NEEDS ADDING","OK"))</f>
        <v/>
      </c>
      <c r="C9" s="20" t="str">
        <f>IF(Table15678913[[#This Row],[Position]]="","",IF(Table15678913[[#This Row],[Rank]]=1,30,IF(Table15678913[[#This Row],[Rank]]=2,29,IF(Table15678913[[#This Row],[Rank]]=3,28,IF(Table15678913[[#This Row],[Rank]]=4,27,IF(Table15678913[[#This Row],[Rank]]=5,26,IF(Table15678913[[#This Row],[Rank]]=6,25,IF(Table15678913[[#This Row],[Rank]]=7,24,IF(Table15678913[[#This Row],[Rank]]=8,23,IF(Table15678913[[#This Row],[Rank]]=9,22,IF(Table15678913[[#This Row],[Rank]]=10,21,IF(Table15678913[[#This Row],[Rank]]=11,20,IF(Table15678913[[#This Row],[Rank]]=12,19,IF(Table15678913[[#This Row],[Rank]]=13,18,IF(Table15678913[[#This Row],[Rank]]=14,17,IF(Table15678913[[#This Row],[Rank]]=15,16,IF(Table15678913[[#This Row],[Rank]]=16,15,IF(Table15678913[[#This Row],[Rank]]=17,14,IF(Table15678913[[#This Row],[Rank]]=18,13,IF(Table15678913[[#This Row],[Rank]]=19,12,IF(Table15678913[[#This Row],[Rank]]=20,11,IF(Table15678913[[#This Row],[Rank]]=21,10,IF(Table15678913[[#This Row],[Rank]]=22,9,IF(Table15678913[[#This Row],[Rank]]=23,8,IF(Table15678913[[#This Row],[Rank]]=24,7,IF(Table15678913[[#This Row],[Rank]]=25,6,IF(Table15678913[[#This Row],[Rank]]=26,5,IF(Table15678913[[#This Row],[Rank]]=27,4,IF(Table15678913[[#This Row],[Rank]]=28,3,IF(Table15678913[[#This Row],[Rank]]=29,2,IF(Table15678913[[#This Row],[Rank]]=30,1,0)))))))))))))))))))))))))))))))</f>
        <v/>
      </c>
      <c r="D9" s="4" t="str">
        <f>IF(Table15678913[[#This Row],[Category]]="","",IF(Table15678913[[#This Row],[Category]]="M",COUNTIF($I$2:$I9,"M"),IF(Table15678913[[#This Row],[Category]]="F",COUNTIF($I$2:$I9,"F"),0)))</f>
        <v/>
      </c>
      <c r="E9" s="26"/>
      <c r="F9" s="27"/>
      <c r="G9" s="28"/>
      <c r="H9" s="28"/>
      <c r="I9" s="29"/>
      <c r="J9" s="63"/>
      <c r="K9" s="63"/>
      <c r="L9" s="63"/>
      <c r="M9" s="63"/>
      <c r="N9" s="63"/>
    </row>
    <row r="10" spans="1:14" x14ac:dyDescent="0.3">
      <c r="A10" s="18">
        <f>Table15678913[[#This Row],[Full Name]]</f>
        <v>0</v>
      </c>
      <c r="B10" s="20" t="str">
        <f>IF(Table15678913[[#This Row],[Full Name]]="","",IF(IFERROR(IFERROR(VLOOKUP(Table15678913[[#This Row],[Full Name]],'Mens League'!B:B,1,FALSE),VLOOKUP(Table15678913[[#This Row],[Full Name]],'Women''s League'!B:B,1,FALSE)),"NEEDS ADDING")="NEEDS ADDING","NEEDS ADDING","OK"))</f>
        <v/>
      </c>
      <c r="C10" s="20" t="str">
        <f>IF(Table15678913[[#This Row],[Position]]="","",IF(Table15678913[[#This Row],[Rank]]=1,30,IF(Table15678913[[#This Row],[Rank]]=2,29,IF(Table15678913[[#This Row],[Rank]]=3,28,IF(Table15678913[[#This Row],[Rank]]=4,27,IF(Table15678913[[#This Row],[Rank]]=5,26,IF(Table15678913[[#This Row],[Rank]]=6,25,IF(Table15678913[[#This Row],[Rank]]=7,24,IF(Table15678913[[#This Row],[Rank]]=8,23,IF(Table15678913[[#This Row],[Rank]]=9,22,IF(Table15678913[[#This Row],[Rank]]=10,21,IF(Table15678913[[#This Row],[Rank]]=11,20,IF(Table15678913[[#This Row],[Rank]]=12,19,IF(Table15678913[[#This Row],[Rank]]=13,18,IF(Table15678913[[#This Row],[Rank]]=14,17,IF(Table15678913[[#This Row],[Rank]]=15,16,IF(Table15678913[[#This Row],[Rank]]=16,15,IF(Table15678913[[#This Row],[Rank]]=17,14,IF(Table15678913[[#This Row],[Rank]]=18,13,IF(Table15678913[[#This Row],[Rank]]=19,12,IF(Table15678913[[#This Row],[Rank]]=20,11,IF(Table15678913[[#This Row],[Rank]]=21,10,IF(Table15678913[[#This Row],[Rank]]=22,9,IF(Table15678913[[#This Row],[Rank]]=23,8,IF(Table15678913[[#This Row],[Rank]]=24,7,IF(Table15678913[[#This Row],[Rank]]=25,6,IF(Table15678913[[#This Row],[Rank]]=26,5,IF(Table15678913[[#This Row],[Rank]]=27,4,IF(Table15678913[[#This Row],[Rank]]=28,3,IF(Table15678913[[#This Row],[Rank]]=29,2,IF(Table15678913[[#This Row],[Rank]]=30,1,0)))))))))))))))))))))))))))))))</f>
        <v/>
      </c>
      <c r="D10" s="4" t="str">
        <f>IF(Table15678913[[#This Row],[Category]]="","",IF(Table15678913[[#This Row],[Category]]="M",COUNTIF($I$2:$I10,"M"),IF(Table15678913[[#This Row],[Category]]="F",COUNTIF($I$2:$I10,"F"),0)))</f>
        <v/>
      </c>
      <c r="E10" s="26"/>
      <c r="F10" s="27"/>
      <c r="G10" s="28"/>
      <c r="H10" s="28"/>
      <c r="I10" s="29"/>
      <c r="J10" s="63"/>
      <c r="K10" s="63"/>
      <c r="L10" s="63"/>
      <c r="M10" s="63"/>
      <c r="N10" s="63"/>
    </row>
    <row r="11" spans="1:14" x14ac:dyDescent="0.3">
      <c r="A11" s="18">
        <f>Table15678913[[#This Row],[Full Name]]</f>
        <v>0</v>
      </c>
      <c r="B11" s="20" t="str">
        <f>IF(Table15678913[[#This Row],[Full Name]]="","",IF(IFERROR(IFERROR(VLOOKUP(Table15678913[[#This Row],[Full Name]],'Mens League'!B:B,1,FALSE),VLOOKUP(Table15678913[[#This Row],[Full Name]],'Women''s League'!B:B,1,FALSE)),"NEEDS ADDING")="NEEDS ADDING","NEEDS ADDING","OK"))</f>
        <v/>
      </c>
      <c r="C11" s="20" t="str">
        <f>IF(Table15678913[[#This Row],[Position]]="","",IF(Table15678913[[#This Row],[Rank]]=1,30,IF(Table15678913[[#This Row],[Rank]]=2,29,IF(Table15678913[[#This Row],[Rank]]=3,28,IF(Table15678913[[#This Row],[Rank]]=4,27,IF(Table15678913[[#This Row],[Rank]]=5,26,IF(Table15678913[[#This Row],[Rank]]=6,25,IF(Table15678913[[#This Row],[Rank]]=7,24,IF(Table15678913[[#This Row],[Rank]]=8,23,IF(Table15678913[[#This Row],[Rank]]=9,22,IF(Table15678913[[#This Row],[Rank]]=10,21,IF(Table15678913[[#This Row],[Rank]]=11,20,IF(Table15678913[[#This Row],[Rank]]=12,19,IF(Table15678913[[#This Row],[Rank]]=13,18,IF(Table15678913[[#This Row],[Rank]]=14,17,IF(Table15678913[[#This Row],[Rank]]=15,16,IF(Table15678913[[#This Row],[Rank]]=16,15,IF(Table15678913[[#This Row],[Rank]]=17,14,IF(Table15678913[[#This Row],[Rank]]=18,13,IF(Table15678913[[#This Row],[Rank]]=19,12,IF(Table15678913[[#This Row],[Rank]]=20,11,IF(Table15678913[[#This Row],[Rank]]=21,10,IF(Table15678913[[#This Row],[Rank]]=22,9,IF(Table15678913[[#This Row],[Rank]]=23,8,IF(Table15678913[[#This Row],[Rank]]=24,7,IF(Table15678913[[#This Row],[Rank]]=25,6,IF(Table15678913[[#This Row],[Rank]]=26,5,IF(Table15678913[[#This Row],[Rank]]=27,4,IF(Table15678913[[#This Row],[Rank]]=28,3,IF(Table15678913[[#This Row],[Rank]]=29,2,IF(Table15678913[[#This Row],[Rank]]=30,1,0)))))))))))))))))))))))))))))))</f>
        <v/>
      </c>
      <c r="D11" s="4" t="str">
        <f>IF(Table15678913[[#This Row],[Category]]="","",IF(Table15678913[[#This Row],[Category]]="M",COUNTIF($I$2:$I11,"M"),IF(Table15678913[[#This Row],[Category]]="F",COUNTIF($I$2:$I11,"F"),0)))</f>
        <v/>
      </c>
      <c r="E11" s="26"/>
      <c r="F11" s="27"/>
      <c r="G11" s="28"/>
      <c r="H11" s="28"/>
      <c r="I11" s="29"/>
      <c r="J11" s="63"/>
      <c r="K11" s="63"/>
      <c r="L11" s="63"/>
      <c r="M11" s="63"/>
      <c r="N11" s="63"/>
    </row>
    <row r="12" spans="1:14" x14ac:dyDescent="0.3">
      <c r="A12" s="18">
        <f>Table15678913[[#This Row],[Full Name]]</f>
        <v>0</v>
      </c>
      <c r="B12" s="20" t="str">
        <f>IF(Table15678913[[#This Row],[Full Name]]="","",IF(IFERROR(IFERROR(VLOOKUP(Table15678913[[#This Row],[Full Name]],'Mens League'!B:B,1,FALSE),VLOOKUP(Table15678913[[#This Row],[Full Name]],'Women''s League'!B:B,1,FALSE)),"NEEDS ADDING")="NEEDS ADDING","NEEDS ADDING","OK"))</f>
        <v/>
      </c>
      <c r="C12" s="20" t="str">
        <f>IF(Table15678913[[#This Row],[Position]]="","",IF(Table15678913[[#This Row],[Rank]]=1,30,IF(Table15678913[[#This Row],[Rank]]=2,29,IF(Table15678913[[#This Row],[Rank]]=3,28,IF(Table15678913[[#This Row],[Rank]]=4,27,IF(Table15678913[[#This Row],[Rank]]=5,26,IF(Table15678913[[#This Row],[Rank]]=6,25,IF(Table15678913[[#This Row],[Rank]]=7,24,IF(Table15678913[[#This Row],[Rank]]=8,23,IF(Table15678913[[#This Row],[Rank]]=9,22,IF(Table15678913[[#This Row],[Rank]]=10,21,IF(Table15678913[[#This Row],[Rank]]=11,20,IF(Table15678913[[#This Row],[Rank]]=12,19,IF(Table15678913[[#This Row],[Rank]]=13,18,IF(Table15678913[[#This Row],[Rank]]=14,17,IF(Table15678913[[#This Row],[Rank]]=15,16,IF(Table15678913[[#This Row],[Rank]]=16,15,IF(Table15678913[[#This Row],[Rank]]=17,14,IF(Table15678913[[#This Row],[Rank]]=18,13,IF(Table15678913[[#This Row],[Rank]]=19,12,IF(Table15678913[[#This Row],[Rank]]=20,11,IF(Table15678913[[#This Row],[Rank]]=21,10,IF(Table15678913[[#This Row],[Rank]]=22,9,IF(Table15678913[[#This Row],[Rank]]=23,8,IF(Table15678913[[#This Row],[Rank]]=24,7,IF(Table15678913[[#This Row],[Rank]]=25,6,IF(Table15678913[[#This Row],[Rank]]=26,5,IF(Table15678913[[#This Row],[Rank]]=27,4,IF(Table15678913[[#This Row],[Rank]]=28,3,IF(Table15678913[[#This Row],[Rank]]=29,2,IF(Table15678913[[#This Row],[Rank]]=30,1,0)))))))))))))))))))))))))))))))</f>
        <v/>
      </c>
      <c r="D12" s="4" t="str">
        <f>IF(Table15678913[[#This Row],[Category]]="","",IF(Table15678913[[#This Row],[Category]]="M",COUNTIF($I$2:$I12,"M"),IF(Table15678913[[#This Row],[Category]]="F",COUNTIF($I$2:$I12,"F"),0)))</f>
        <v/>
      </c>
      <c r="E12" s="26"/>
      <c r="F12" s="27"/>
      <c r="G12" s="28"/>
      <c r="H12" s="28"/>
      <c r="I12" s="29"/>
      <c r="J12" s="63"/>
      <c r="K12" s="63"/>
      <c r="L12" s="63"/>
      <c r="M12" s="63"/>
      <c r="N12" s="63"/>
    </row>
    <row r="13" spans="1:14" x14ac:dyDescent="0.3">
      <c r="A13" s="19">
        <f>Table15678913[[#This Row],[Full Name]]</f>
        <v>0</v>
      </c>
      <c r="B13" s="21" t="str">
        <f>IF(Table15678913[[#This Row],[Full Name]]="","",IF(IFERROR(IFERROR(VLOOKUP(Table15678913[[#This Row],[Full Name]],'Mens League'!B:B,1,FALSE),VLOOKUP(Table15678913[[#This Row],[Full Name]],'Women''s League'!B:B,1,FALSE)),"NEEDS ADDING")="NEEDS ADDING","NEEDS ADDING","OK"))</f>
        <v/>
      </c>
      <c r="C13" s="21" t="str">
        <f>IF(Table15678913[[#This Row],[Position]]="","",IF(Table15678913[[#This Row],[Rank]]=1,30,IF(Table15678913[[#This Row],[Rank]]=2,29,IF(Table15678913[[#This Row],[Rank]]=3,28,IF(Table15678913[[#This Row],[Rank]]=4,27,IF(Table15678913[[#This Row],[Rank]]=5,26,IF(Table15678913[[#This Row],[Rank]]=6,25,IF(Table15678913[[#This Row],[Rank]]=7,24,IF(Table15678913[[#This Row],[Rank]]=8,23,IF(Table15678913[[#This Row],[Rank]]=9,22,IF(Table15678913[[#This Row],[Rank]]=10,21,IF(Table15678913[[#This Row],[Rank]]=11,20,IF(Table15678913[[#This Row],[Rank]]=12,19,IF(Table15678913[[#This Row],[Rank]]=13,18,IF(Table15678913[[#This Row],[Rank]]=14,17,IF(Table15678913[[#This Row],[Rank]]=15,16,IF(Table15678913[[#This Row],[Rank]]=16,15,IF(Table15678913[[#This Row],[Rank]]=17,14,IF(Table15678913[[#This Row],[Rank]]=18,13,IF(Table15678913[[#This Row],[Rank]]=19,12,IF(Table15678913[[#This Row],[Rank]]=20,11,IF(Table15678913[[#This Row],[Rank]]=21,10,IF(Table15678913[[#This Row],[Rank]]=22,9,IF(Table15678913[[#This Row],[Rank]]=23,8,IF(Table15678913[[#This Row],[Rank]]=24,7,IF(Table15678913[[#This Row],[Rank]]=25,6,IF(Table15678913[[#This Row],[Rank]]=26,5,IF(Table15678913[[#This Row],[Rank]]=27,4,IF(Table15678913[[#This Row],[Rank]]=28,3,IF(Table15678913[[#This Row],[Rank]]=29,2,IF(Table15678913[[#This Row],[Rank]]=30,1,0)))))))))))))))))))))))))))))))</f>
        <v/>
      </c>
      <c r="D13" s="4" t="str">
        <f>IF(Table15678913[[#This Row],[Category]]="","",IF(Table15678913[[#This Row],[Category]]="M",COUNTIF($I$2:$I13,"M"),IF(Table15678913[[#This Row],[Category]]="F",COUNTIF($I$2:$I13,"F"),0)))</f>
        <v/>
      </c>
      <c r="E13" s="30"/>
      <c r="F13" s="31"/>
      <c r="G13" s="32"/>
      <c r="H13" s="32"/>
      <c r="I13" s="33"/>
      <c r="J13" s="63"/>
      <c r="K13" s="63"/>
      <c r="L13" s="63"/>
      <c r="M13" s="63"/>
      <c r="N13" s="63"/>
    </row>
    <row r="14" spans="1:14" x14ac:dyDescent="0.3">
      <c r="A14" s="19">
        <f>Table15678913[[#This Row],[Full Name]]</f>
        <v>0</v>
      </c>
      <c r="B14" s="21" t="str">
        <f>IF(Table15678913[[#This Row],[Full Name]]="","",IF(IFERROR(IFERROR(VLOOKUP(Table15678913[[#This Row],[Full Name]],'Mens League'!B:B,1,FALSE),VLOOKUP(Table15678913[[#This Row],[Full Name]],'Women''s League'!B:B,1,FALSE)),"NEEDS ADDING")="NEEDS ADDING","NEEDS ADDING","OK"))</f>
        <v/>
      </c>
      <c r="C14" s="21" t="str">
        <f>IF(Table15678913[[#This Row],[Position]]="","",IF(Table15678913[[#This Row],[Rank]]=1,30,IF(Table15678913[[#This Row],[Rank]]=2,29,IF(Table15678913[[#This Row],[Rank]]=3,28,IF(Table15678913[[#This Row],[Rank]]=4,27,IF(Table15678913[[#This Row],[Rank]]=5,26,IF(Table15678913[[#This Row],[Rank]]=6,25,IF(Table15678913[[#This Row],[Rank]]=7,24,IF(Table15678913[[#This Row],[Rank]]=8,23,IF(Table15678913[[#This Row],[Rank]]=9,22,IF(Table15678913[[#This Row],[Rank]]=10,21,IF(Table15678913[[#This Row],[Rank]]=11,20,IF(Table15678913[[#This Row],[Rank]]=12,19,IF(Table15678913[[#This Row],[Rank]]=13,18,IF(Table15678913[[#This Row],[Rank]]=14,17,IF(Table15678913[[#This Row],[Rank]]=15,16,IF(Table15678913[[#This Row],[Rank]]=16,15,IF(Table15678913[[#This Row],[Rank]]=17,14,IF(Table15678913[[#This Row],[Rank]]=18,13,IF(Table15678913[[#This Row],[Rank]]=19,12,IF(Table15678913[[#This Row],[Rank]]=20,11,IF(Table15678913[[#This Row],[Rank]]=21,10,IF(Table15678913[[#This Row],[Rank]]=22,9,IF(Table15678913[[#This Row],[Rank]]=23,8,IF(Table15678913[[#This Row],[Rank]]=24,7,IF(Table15678913[[#This Row],[Rank]]=25,6,IF(Table15678913[[#This Row],[Rank]]=26,5,IF(Table15678913[[#This Row],[Rank]]=27,4,IF(Table15678913[[#This Row],[Rank]]=28,3,IF(Table15678913[[#This Row],[Rank]]=29,2,IF(Table15678913[[#This Row],[Rank]]=30,1,0)))))))))))))))))))))))))))))))</f>
        <v/>
      </c>
      <c r="D14" s="4" t="str">
        <f>IF(Table15678913[[#This Row],[Category]]="","",IF(Table15678913[[#This Row],[Category]]="M",COUNTIF($I$2:$I14,"M"),IF(Table15678913[[#This Row],[Category]]="F",COUNTIF($I$2:$I14,"F"),0)))</f>
        <v/>
      </c>
      <c r="E14" s="26"/>
      <c r="F14" s="27"/>
      <c r="G14" s="28"/>
      <c r="H14" s="28"/>
      <c r="I14" s="29"/>
      <c r="J14" s="63"/>
      <c r="K14" s="63"/>
      <c r="L14" s="63"/>
      <c r="M14" s="63"/>
      <c r="N14" s="63"/>
    </row>
    <row r="15" spans="1:14" x14ac:dyDescent="0.3">
      <c r="A15" s="19">
        <f>Table15678913[[#This Row],[Full Name]]</f>
        <v>0</v>
      </c>
      <c r="B15" s="21" t="str">
        <f>IF(Table15678913[[#This Row],[Full Name]]="","",IF(IFERROR(IFERROR(VLOOKUP(Table15678913[[#This Row],[Full Name]],'Mens League'!B:B,1,FALSE),VLOOKUP(Table15678913[[#This Row],[Full Name]],'Women''s League'!B:B,1,FALSE)),"NEEDS ADDING")="NEEDS ADDING","NEEDS ADDING","OK"))</f>
        <v/>
      </c>
      <c r="C15" s="21" t="str">
        <f>IF(Table15678913[[#This Row],[Position]]="","",IF(Table15678913[[#This Row],[Rank]]=1,30,IF(Table15678913[[#This Row],[Rank]]=2,29,IF(Table15678913[[#This Row],[Rank]]=3,28,IF(Table15678913[[#This Row],[Rank]]=4,27,IF(Table15678913[[#This Row],[Rank]]=5,26,IF(Table15678913[[#This Row],[Rank]]=6,25,IF(Table15678913[[#This Row],[Rank]]=7,24,IF(Table15678913[[#This Row],[Rank]]=8,23,IF(Table15678913[[#This Row],[Rank]]=9,22,IF(Table15678913[[#This Row],[Rank]]=10,21,IF(Table15678913[[#This Row],[Rank]]=11,20,IF(Table15678913[[#This Row],[Rank]]=12,19,IF(Table15678913[[#This Row],[Rank]]=13,18,IF(Table15678913[[#This Row],[Rank]]=14,17,IF(Table15678913[[#This Row],[Rank]]=15,16,IF(Table15678913[[#This Row],[Rank]]=16,15,IF(Table15678913[[#This Row],[Rank]]=17,14,IF(Table15678913[[#This Row],[Rank]]=18,13,IF(Table15678913[[#This Row],[Rank]]=19,12,IF(Table15678913[[#This Row],[Rank]]=20,11,IF(Table15678913[[#This Row],[Rank]]=21,10,IF(Table15678913[[#This Row],[Rank]]=22,9,IF(Table15678913[[#This Row],[Rank]]=23,8,IF(Table15678913[[#This Row],[Rank]]=24,7,IF(Table15678913[[#This Row],[Rank]]=25,6,IF(Table15678913[[#This Row],[Rank]]=26,5,IF(Table15678913[[#This Row],[Rank]]=27,4,IF(Table15678913[[#This Row],[Rank]]=28,3,IF(Table15678913[[#This Row],[Rank]]=29,2,IF(Table15678913[[#This Row],[Rank]]=30,1,0)))))))))))))))))))))))))))))))</f>
        <v/>
      </c>
      <c r="D15" s="4" t="str">
        <f>IF(Table15678913[[#This Row],[Category]]="","",IF(Table15678913[[#This Row],[Category]]="M",COUNTIF($I$2:$I15,"M"),IF(Table15678913[[#This Row],[Category]]="F",COUNTIF($I$2:$I15,"F"),0)))</f>
        <v/>
      </c>
      <c r="E15" s="26"/>
      <c r="F15" s="27"/>
      <c r="G15" s="28"/>
      <c r="H15" s="28"/>
      <c r="I15" s="29"/>
      <c r="J15" s="63"/>
      <c r="K15" s="63"/>
      <c r="L15" s="63"/>
      <c r="M15" s="63"/>
      <c r="N15" s="63"/>
    </row>
    <row r="16" spans="1:14" x14ac:dyDescent="0.3">
      <c r="A16" s="19">
        <f>Table15678913[[#This Row],[Full Name]]</f>
        <v>0</v>
      </c>
      <c r="B16" s="21" t="str">
        <f>IF(Table15678913[[#This Row],[Full Name]]="","",IF(IFERROR(IFERROR(VLOOKUP(Table15678913[[#This Row],[Full Name]],'Mens League'!B:B,1,FALSE),VLOOKUP(Table15678913[[#This Row],[Full Name]],'Women''s League'!B:B,1,FALSE)),"NEEDS ADDING")="NEEDS ADDING","NEEDS ADDING","OK"))</f>
        <v/>
      </c>
      <c r="C16" s="21" t="str">
        <f>IF(Table15678913[[#This Row],[Position]]="","",IF(Table15678913[[#This Row],[Rank]]=1,30,IF(Table15678913[[#This Row],[Rank]]=2,29,IF(Table15678913[[#This Row],[Rank]]=3,28,IF(Table15678913[[#This Row],[Rank]]=4,27,IF(Table15678913[[#This Row],[Rank]]=5,26,IF(Table15678913[[#This Row],[Rank]]=6,25,IF(Table15678913[[#This Row],[Rank]]=7,24,IF(Table15678913[[#This Row],[Rank]]=8,23,IF(Table15678913[[#This Row],[Rank]]=9,22,IF(Table15678913[[#This Row],[Rank]]=10,21,IF(Table15678913[[#This Row],[Rank]]=11,20,IF(Table15678913[[#This Row],[Rank]]=12,19,IF(Table15678913[[#This Row],[Rank]]=13,18,IF(Table15678913[[#This Row],[Rank]]=14,17,IF(Table15678913[[#This Row],[Rank]]=15,16,IF(Table15678913[[#This Row],[Rank]]=16,15,IF(Table15678913[[#This Row],[Rank]]=17,14,IF(Table15678913[[#This Row],[Rank]]=18,13,IF(Table15678913[[#This Row],[Rank]]=19,12,IF(Table15678913[[#This Row],[Rank]]=20,11,IF(Table15678913[[#This Row],[Rank]]=21,10,IF(Table15678913[[#This Row],[Rank]]=22,9,IF(Table15678913[[#This Row],[Rank]]=23,8,IF(Table15678913[[#This Row],[Rank]]=24,7,IF(Table15678913[[#This Row],[Rank]]=25,6,IF(Table15678913[[#This Row],[Rank]]=26,5,IF(Table15678913[[#This Row],[Rank]]=27,4,IF(Table15678913[[#This Row],[Rank]]=28,3,IF(Table15678913[[#This Row],[Rank]]=29,2,IF(Table15678913[[#This Row],[Rank]]=30,1,0)))))))))))))))))))))))))))))))</f>
        <v/>
      </c>
      <c r="D16" s="4" t="str">
        <f>IF(Table15678913[[#This Row],[Category]]="","",IF(Table15678913[[#This Row],[Category]]="M",COUNTIF($I$2:$I16,"M"),IF(Table15678913[[#This Row],[Category]]="F",COUNTIF($I$2:$I16,"F"),0)))</f>
        <v/>
      </c>
      <c r="E16" s="26"/>
      <c r="F16" s="27"/>
      <c r="G16" s="28"/>
      <c r="H16" s="28"/>
      <c r="I16" s="29"/>
      <c r="J16" s="63"/>
      <c r="K16" s="63"/>
      <c r="L16" s="63"/>
      <c r="M16" s="63"/>
      <c r="N16" s="63"/>
    </row>
    <row r="17" spans="1:14" x14ac:dyDescent="0.3">
      <c r="A17" s="19">
        <f>Table15678913[[#This Row],[Full Name]]</f>
        <v>0</v>
      </c>
      <c r="B17" s="21" t="str">
        <f>IF(Table15678913[[#This Row],[Full Name]]="","",IF(IFERROR(IFERROR(VLOOKUP(Table15678913[[#This Row],[Full Name]],'Mens League'!B:B,1,FALSE),VLOOKUP(Table15678913[[#This Row],[Full Name]],'Women''s League'!B:B,1,FALSE)),"NEEDS ADDING")="NEEDS ADDING","NEEDS ADDING","OK"))</f>
        <v/>
      </c>
      <c r="C17" s="21" t="str">
        <f>IF(Table15678913[[#This Row],[Position]]="","",IF(Table15678913[[#This Row],[Rank]]=1,30,IF(Table15678913[[#This Row],[Rank]]=2,29,IF(Table15678913[[#This Row],[Rank]]=3,28,IF(Table15678913[[#This Row],[Rank]]=4,27,IF(Table15678913[[#This Row],[Rank]]=5,26,IF(Table15678913[[#This Row],[Rank]]=6,25,IF(Table15678913[[#This Row],[Rank]]=7,24,IF(Table15678913[[#This Row],[Rank]]=8,23,IF(Table15678913[[#This Row],[Rank]]=9,22,IF(Table15678913[[#This Row],[Rank]]=10,21,IF(Table15678913[[#This Row],[Rank]]=11,20,IF(Table15678913[[#This Row],[Rank]]=12,19,IF(Table15678913[[#This Row],[Rank]]=13,18,IF(Table15678913[[#This Row],[Rank]]=14,17,IF(Table15678913[[#This Row],[Rank]]=15,16,IF(Table15678913[[#This Row],[Rank]]=16,15,IF(Table15678913[[#This Row],[Rank]]=17,14,IF(Table15678913[[#This Row],[Rank]]=18,13,IF(Table15678913[[#This Row],[Rank]]=19,12,IF(Table15678913[[#This Row],[Rank]]=20,11,IF(Table15678913[[#This Row],[Rank]]=21,10,IF(Table15678913[[#This Row],[Rank]]=22,9,IF(Table15678913[[#This Row],[Rank]]=23,8,IF(Table15678913[[#This Row],[Rank]]=24,7,IF(Table15678913[[#This Row],[Rank]]=25,6,IF(Table15678913[[#This Row],[Rank]]=26,5,IF(Table15678913[[#This Row],[Rank]]=27,4,IF(Table15678913[[#This Row],[Rank]]=28,3,IF(Table15678913[[#This Row],[Rank]]=29,2,IF(Table15678913[[#This Row],[Rank]]=30,1,0)))))))))))))))))))))))))))))))</f>
        <v/>
      </c>
      <c r="D17" s="4" t="str">
        <f>IF(Table15678913[[#This Row],[Category]]="","",IF(Table15678913[[#This Row],[Category]]="M",COUNTIF($I$2:$I17,"M"),IF(Table15678913[[#This Row],[Category]]="F",COUNTIF($I$2:$I17,"F"),0)))</f>
        <v/>
      </c>
      <c r="E17" s="26"/>
      <c r="F17" s="27"/>
      <c r="G17" s="28"/>
      <c r="H17" s="28"/>
      <c r="I17" s="29"/>
      <c r="J17" s="63"/>
      <c r="K17" s="63"/>
      <c r="L17" s="63"/>
      <c r="M17" s="63"/>
      <c r="N17" s="63"/>
    </row>
    <row r="18" spans="1:14" x14ac:dyDescent="0.3">
      <c r="A18" s="19">
        <f>Table15678913[[#This Row],[Full Name]]</f>
        <v>0</v>
      </c>
      <c r="B18" s="21" t="str">
        <f>IF(Table15678913[[#This Row],[Full Name]]="","",IF(IFERROR(IFERROR(VLOOKUP(Table15678913[[#This Row],[Full Name]],'Mens League'!B:B,1,FALSE),VLOOKUP(Table15678913[[#This Row],[Full Name]],'Women''s League'!B:B,1,FALSE)),"NEEDS ADDING")="NEEDS ADDING","NEEDS ADDING","OK"))</f>
        <v/>
      </c>
      <c r="C18" s="21" t="str">
        <f>IF(Table15678913[[#This Row],[Position]]="","",IF(Table15678913[[#This Row],[Rank]]=1,30,IF(Table15678913[[#This Row],[Rank]]=2,29,IF(Table15678913[[#This Row],[Rank]]=3,28,IF(Table15678913[[#This Row],[Rank]]=4,27,IF(Table15678913[[#This Row],[Rank]]=5,26,IF(Table15678913[[#This Row],[Rank]]=6,25,IF(Table15678913[[#This Row],[Rank]]=7,24,IF(Table15678913[[#This Row],[Rank]]=8,23,IF(Table15678913[[#This Row],[Rank]]=9,22,IF(Table15678913[[#This Row],[Rank]]=10,21,IF(Table15678913[[#This Row],[Rank]]=11,20,IF(Table15678913[[#This Row],[Rank]]=12,19,IF(Table15678913[[#This Row],[Rank]]=13,18,IF(Table15678913[[#This Row],[Rank]]=14,17,IF(Table15678913[[#This Row],[Rank]]=15,16,IF(Table15678913[[#This Row],[Rank]]=16,15,IF(Table15678913[[#This Row],[Rank]]=17,14,IF(Table15678913[[#This Row],[Rank]]=18,13,IF(Table15678913[[#This Row],[Rank]]=19,12,IF(Table15678913[[#This Row],[Rank]]=20,11,IF(Table15678913[[#This Row],[Rank]]=21,10,IF(Table15678913[[#This Row],[Rank]]=22,9,IF(Table15678913[[#This Row],[Rank]]=23,8,IF(Table15678913[[#This Row],[Rank]]=24,7,IF(Table15678913[[#This Row],[Rank]]=25,6,IF(Table15678913[[#This Row],[Rank]]=26,5,IF(Table15678913[[#This Row],[Rank]]=27,4,IF(Table15678913[[#This Row],[Rank]]=28,3,IF(Table15678913[[#This Row],[Rank]]=29,2,IF(Table15678913[[#This Row],[Rank]]=30,1,0)))))))))))))))))))))))))))))))</f>
        <v/>
      </c>
      <c r="D18" s="4" t="str">
        <f>IF(Table15678913[[#This Row],[Category]]="","",IF(Table15678913[[#This Row],[Category]]="M",COUNTIF($I$2:$I18,"M"),IF(Table15678913[[#This Row],[Category]]="F",COUNTIF($I$2:$I18,"F"),0)))</f>
        <v/>
      </c>
      <c r="E18" s="26"/>
      <c r="F18" s="27"/>
      <c r="G18" s="28"/>
      <c r="H18" s="28"/>
      <c r="I18" s="29"/>
      <c r="J18" s="63"/>
      <c r="K18" s="63"/>
      <c r="L18" s="63"/>
      <c r="M18" s="63"/>
      <c r="N18" s="63"/>
    </row>
    <row r="19" spans="1:14" x14ac:dyDescent="0.3">
      <c r="A19" s="19">
        <f>Table15678913[[#This Row],[Full Name]]</f>
        <v>0</v>
      </c>
      <c r="B19" s="21" t="str">
        <f>IF(Table15678913[[#This Row],[Full Name]]="","",IF(IFERROR(IFERROR(VLOOKUP(Table15678913[[#This Row],[Full Name]],'Mens League'!B:B,1,FALSE),VLOOKUP(Table15678913[[#This Row],[Full Name]],'Women''s League'!B:B,1,FALSE)),"NEEDS ADDING")="NEEDS ADDING","NEEDS ADDING","OK"))</f>
        <v/>
      </c>
      <c r="C19" s="21" t="str">
        <f>IF(Table15678913[[#This Row],[Position]]="","",IF(Table15678913[[#This Row],[Rank]]=1,30,IF(Table15678913[[#This Row],[Rank]]=2,29,IF(Table15678913[[#This Row],[Rank]]=3,28,IF(Table15678913[[#This Row],[Rank]]=4,27,IF(Table15678913[[#This Row],[Rank]]=5,26,IF(Table15678913[[#This Row],[Rank]]=6,25,IF(Table15678913[[#This Row],[Rank]]=7,24,IF(Table15678913[[#This Row],[Rank]]=8,23,IF(Table15678913[[#This Row],[Rank]]=9,22,IF(Table15678913[[#This Row],[Rank]]=10,21,IF(Table15678913[[#This Row],[Rank]]=11,20,IF(Table15678913[[#This Row],[Rank]]=12,19,IF(Table15678913[[#This Row],[Rank]]=13,18,IF(Table15678913[[#This Row],[Rank]]=14,17,IF(Table15678913[[#This Row],[Rank]]=15,16,IF(Table15678913[[#This Row],[Rank]]=16,15,IF(Table15678913[[#This Row],[Rank]]=17,14,IF(Table15678913[[#This Row],[Rank]]=18,13,IF(Table15678913[[#This Row],[Rank]]=19,12,IF(Table15678913[[#This Row],[Rank]]=20,11,IF(Table15678913[[#This Row],[Rank]]=21,10,IF(Table15678913[[#This Row],[Rank]]=22,9,IF(Table15678913[[#This Row],[Rank]]=23,8,IF(Table15678913[[#This Row],[Rank]]=24,7,IF(Table15678913[[#This Row],[Rank]]=25,6,IF(Table15678913[[#This Row],[Rank]]=26,5,IF(Table15678913[[#This Row],[Rank]]=27,4,IF(Table15678913[[#This Row],[Rank]]=28,3,IF(Table15678913[[#This Row],[Rank]]=29,2,IF(Table15678913[[#This Row],[Rank]]=30,1,0)))))))))))))))))))))))))))))))</f>
        <v/>
      </c>
      <c r="D19" s="4" t="str">
        <f>IF(Table15678913[[#This Row],[Category]]="","",IF(Table15678913[[#This Row],[Category]]="M",COUNTIF($I$2:$I19,"M"),IF(Table15678913[[#This Row],[Category]]="F",COUNTIF($I$2:$I19,"F"),0)))</f>
        <v/>
      </c>
      <c r="E19" s="26"/>
      <c r="F19" s="27"/>
      <c r="G19" s="28"/>
      <c r="H19" s="28"/>
      <c r="I19" s="29"/>
      <c r="J19" s="63"/>
      <c r="K19" s="63"/>
      <c r="L19" s="63"/>
      <c r="M19" s="63"/>
      <c r="N19" s="63"/>
    </row>
    <row r="20" spans="1:14" x14ac:dyDescent="0.3">
      <c r="A20" s="19">
        <f>Table15678913[[#This Row],[Full Name]]</f>
        <v>0</v>
      </c>
      <c r="B20" s="21" t="str">
        <f>IF(Table15678913[[#This Row],[Full Name]]="","",IF(IFERROR(IFERROR(VLOOKUP(Table15678913[[#This Row],[Full Name]],'Mens League'!B:B,1,FALSE),VLOOKUP(Table15678913[[#This Row],[Full Name]],'Women''s League'!B:B,1,FALSE)),"NEEDS ADDING")="NEEDS ADDING","NEEDS ADDING","OK"))</f>
        <v/>
      </c>
      <c r="C20" s="21" t="str">
        <f>IF(Table15678913[[#This Row],[Position]]="","",IF(Table15678913[[#This Row],[Rank]]=1,30,IF(Table15678913[[#This Row],[Rank]]=2,29,IF(Table15678913[[#This Row],[Rank]]=3,28,IF(Table15678913[[#This Row],[Rank]]=4,27,IF(Table15678913[[#This Row],[Rank]]=5,26,IF(Table15678913[[#This Row],[Rank]]=6,25,IF(Table15678913[[#This Row],[Rank]]=7,24,IF(Table15678913[[#This Row],[Rank]]=8,23,IF(Table15678913[[#This Row],[Rank]]=9,22,IF(Table15678913[[#This Row],[Rank]]=10,21,IF(Table15678913[[#This Row],[Rank]]=11,20,IF(Table15678913[[#This Row],[Rank]]=12,19,IF(Table15678913[[#This Row],[Rank]]=13,18,IF(Table15678913[[#This Row],[Rank]]=14,17,IF(Table15678913[[#This Row],[Rank]]=15,16,IF(Table15678913[[#This Row],[Rank]]=16,15,IF(Table15678913[[#This Row],[Rank]]=17,14,IF(Table15678913[[#This Row],[Rank]]=18,13,IF(Table15678913[[#This Row],[Rank]]=19,12,IF(Table15678913[[#This Row],[Rank]]=20,11,IF(Table15678913[[#This Row],[Rank]]=21,10,IF(Table15678913[[#This Row],[Rank]]=22,9,IF(Table15678913[[#This Row],[Rank]]=23,8,IF(Table15678913[[#This Row],[Rank]]=24,7,IF(Table15678913[[#This Row],[Rank]]=25,6,IF(Table15678913[[#This Row],[Rank]]=26,5,IF(Table15678913[[#This Row],[Rank]]=27,4,IF(Table15678913[[#This Row],[Rank]]=28,3,IF(Table15678913[[#This Row],[Rank]]=29,2,IF(Table15678913[[#This Row],[Rank]]=30,1,0)))))))))))))))))))))))))))))))</f>
        <v/>
      </c>
      <c r="D20" s="4" t="str">
        <f>IF(Table15678913[[#This Row],[Category]]="","",IF(Table15678913[[#This Row],[Category]]="M",COUNTIF($I$2:$I20,"M"),IF(Table15678913[[#This Row],[Category]]="F",COUNTIF($I$2:$I20,"F"),0)))</f>
        <v/>
      </c>
      <c r="E20" s="26"/>
      <c r="F20" s="27"/>
      <c r="G20" s="28"/>
      <c r="H20" s="28"/>
      <c r="I20" s="29"/>
      <c r="J20" s="63"/>
      <c r="K20" s="63"/>
      <c r="L20" s="63"/>
      <c r="M20" s="63"/>
      <c r="N20" s="63"/>
    </row>
    <row r="21" spans="1:14" x14ac:dyDescent="0.3">
      <c r="A21" s="19">
        <f>Table15678913[[#This Row],[Full Name]]</f>
        <v>0</v>
      </c>
      <c r="B21" s="21" t="str">
        <f>IF(Table15678913[[#This Row],[Full Name]]="","",IF(IFERROR(IFERROR(VLOOKUP(Table15678913[[#This Row],[Full Name]],'Mens League'!B:B,1,FALSE),VLOOKUP(Table15678913[[#This Row],[Full Name]],'Women''s League'!B:B,1,FALSE)),"NEEDS ADDING")="NEEDS ADDING","NEEDS ADDING","OK"))</f>
        <v/>
      </c>
      <c r="C21" s="21" t="str">
        <f>IF(Table15678913[[#This Row],[Position]]="","",IF(Table15678913[[#This Row],[Rank]]=1,30,IF(Table15678913[[#This Row],[Rank]]=2,29,IF(Table15678913[[#This Row],[Rank]]=3,28,IF(Table15678913[[#This Row],[Rank]]=4,27,IF(Table15678913[[#This Row],[Rank]]=5,26,IF(Table15678913[[#This Row],[Rank]]=6,25,IF(Table15678913[[#This Row],[Rank]]=7,24,IF(Table15678913[[#This Row],[Rank]]=8,23,IF(Table15678913[[#This Row],[Rank]]=9,22,IF(Table15678913[[#This Row],[Rank]]=10,21,IF(Table15678913[[#This Row],[Rank]]=11,20,IF(Table15678913[[#This Row],[Rank]]=12,19,IF(Table15678913[[#This Row],[Rank]]=13,18,IF(Table15678913[[#This Row],[Rank]]=14,17,IF(Table15678913[[#This Row],[Rank]]=15,16,IF(Table15678913[[#This Row],[Rank]]=16,15,IF(Table15678913[[#This Row],[Rank]]=17,14,IF(Table15678913[[#This Row],[Rank]]=18,13,IF(Table15678913[[#This Row],[Rank]]=19,12,IF(Table15678913[[#This Row],[Rank]]=20,11,IF(Table15678913[[#This Row],[Rank]]=21,10,IF(Table15678913[[#This Row],[Rank]]=22,9,IF(Table15678913[[#This Row],[Rank]]=23,8,IF(Table15678913[[#This Row],[Rank]]=24,7,IF(Table15678913[[#This Row],[Rank]]=25,6,IF(Table15678913[[#This Row],[Rank]]=26,5,IF(Table15678913[[#This Row],[Rank]]=27,4,IF(Table15678913[[#This Row],[Rank]]=28,3,IF(Table15678913[[#This Row],[Rank]]=29,2,IF(Table15678913[[#This Row],[Rank]]=30,1,0)))))))))))))))))))))))))))))))</f>
        <v/>
      </c>
      <c r="D21" s="4" t="str">
        <f>IF(Table15678913[[#This Row],[Category]]="","",IF(Table15678913[[#This Row],[Category]]="M",COUNTIF($I$2:$I21,"M"),IF(Table15678913[[#This Row],[Category]]="F",COUNTIF($I$2:$I21,"F"),0)))</f>
        <v/>
      </c>
      <c r="E21" s="26"/>
      <c r="F21" s="27"/>
      <c r="G21" s="28"/>
      <c r="H21" s="28"/>
      <c r="I21" s="29"/>
      <c r="J21" s="63"/>
      <c r="K21" s="63"/>
      <c r="L21" s="63"/>
      <c r="M21" s="63"/>
      <c r="N21" s="63"/>
    </row>
    <row r="22" spans="1:14" x14ac:dyDescent="0.3">
      <c r="A22" s="19">
        <f>Table15678913[[#This Row],[Full Name]]</f>
        <v>0</v>
      </c>
      <c r="B22" s="21" t="str">
        <f>IF(Table15678913[[#This Row],[Full Name]]="","",IF(IFERROR(IFERROR(VLOOKUP(Table15678913[[#This Row],[Full Name]],'Mens League'!B:B,1,FALSE),VLOOKUP(Table15678913[[#This Row],[Full Name]],'Women''s League'!B:B,1,FALSE)),"NEEDS ADDING")="NEEDS ADDING","NEEDS ADDING","OK"))</f>
        <v/>
      </c>
      <c r="C22" s="21" t="str">
        <f>IF(Table15678913[[#This Row],[Position]]="","",IF(Table15678913[[#This Row],[Rank]]=1,30,IF(Table15678913[[#This Row],[Rank]]=2,29,IF(Table15678913[[#This Row],[Rank]]=3,28,IF(Table15678913[[#This Row],[Rank]]=4,27,IF(Table15678913[[#This Row],[Rank]]=5,26,IF(Table15678913[[#This Row],[Rank]]=6,25,IF(Table15678913[[#This Row],[Rank]]=7,24,IF(Table15678913[[#This Row],[Rank]]=8,23,IF(Table15678913[[#This Row],[Rank]]=9,22,IF(Table15678913[[#This Row],[Rank]]=10,21,IF(Table15678913[[#This Row],[Rank]]=11,20,IF(Table15678913[[#This Row],[Rank]]=12,19,IF(Table15678913[[#This Row],[Rank]]=13,18,IF(Table15678913[[#This Row],[Rank]]=14,17,IF(Table15678913[[#This Row],[Rank]]=15,16,IF(Table15678913[[#This Row],[Rank]]=16,15,IF(Table15678913[[#This Row],[Rank]]=17,14,IF(Table15678913[[#This Row],[Rank]]=18,13,IF(Table15678913[[#This Row],[Rank]]=19,12,IF(Table15678913[[#This Row],[Rank]]=20,11,IF(Table15678913[[#This Row],[Rank]]=21,10,IF(Table15678913[[#This Row],[Rank]]=22,9,IF(Table15678913[[#This Row],[Rank]]=23,8,IF(Table15678913[[#This Row],[Rank]]=24,7,IF(Table15678913[[#This Row],[Rank]]=25,6,IF(Table15678913[[#This Row],[Rank]]=26,5,IF(Table15678913[[#This Row],[Rank]]=27,4,IF(Table15678913[[#This Row],[Rank]]=28,3,IF(Table15678913[[#This Row],[Rank]]=29,2,IF(Table15678913[[#This Row],[Rank]]=30,1,0)))))))))))))))))))))))))))))))</f>
        <v/>
      </c>
      <c r="D22" s="4" t="str">
        <f>IF(Table15678913[[#This Row],[Category]]="","",IF(Table15678913[[#This Row],[Category]]="M",COUNTIF($I$2:$I22,"M"),IF(Table15678913[[#This Row],[Category]]="F",COUNTIF($I$2:$I22,"F"),0)))</f>
        <v/>
      </c>
      <c r="E22" s="26"/>
      <c r="F22" s="27"/>
      <c r="G22" s="28"/>
      <c r="H22" s="28"/>
      <c r="I22" s="29"/>
      <c r="J22" s="63"/>
      <c r="K22" s="63"/>
      <c r="L22" s="63"/>
      <c r="M22" s="63"/>
      <c r="N22" s="63"/>
    </row>
    <row r="23" spans="1:14" x14ac:dyDescent="0.3">
      <c r="A23" s="19">
        <f>Table15678913[[#This Row],[Full Name]]</f>
        <v>0</v>
      </c>
      <c r="B23" s="21" t="str">
        <f>IF(Table15678913[[#This Row],[Full Name]]="","",IF(IFERROR(IFERROR(VLOOKUP(Table15678913[[#This Row],[Full Name]],'Mens League'!B:B,1,FALSE),VLOOKUP(Table15678913[[#This Row],[Full Name]],'Women''s League'!B:B,1,FALSE)),"NEEDS ADDING")="NEEDS ADDING","NEEDS ADDING","OK"))</f>
        <v/>
      </c>
      <c r="C23" s="21" t="str">
        <f>IF(Table15678913[[#This Row],[Position]]="","",IF(Table15678913[[#This Row],[Rank]]=1,30,IF(Table15678913[[#This Row],[Rank]]=2,29,IF(Table15678913[[#This Row],[Rank]]=3,28,IF(Table15678913[[#This Row],[Rank]]=4,27,IF(Table15678913[[#This Row],[Rank]]=5,26,IF(Table15678913[[#This Row],[Rank]]=6,25,IF(Table15678913[[#This Row],[Rank]]=7,24,IF(Table15678913[[#This Row],[Rank]]=8,23,IF(Table15678913[[#This Row],[Rank]]=9,22,IF(Table15678913[[#This Row],[Rank]]=10,21,IF(Table15678913[[#This Row],[Rank]]=11,20,IF(Table15678913[[#This Row],[Rank]]=12,19,IF(Table15678913[[#This Row],[Rank]]=13,18,IF(Table15678913[[#This Row],[Rank]]=14,17,IF(Table15678913[[#This Row],[Rank]]=15,16,IF(Table15678913[[#This Row],[Rank]]=16,15,IF(Table15678913[[#This Row],[Rank]]=17,14,IF(Table15678913[[#This Row],[Rank]]=18,13,IF(Table15678913[[#This Row],[Rank]]=19,12,IF(Table15678913[[#This Row],[Rank]]=20,11,IF(Table15678913[[#This Row],[Rank]]=21,10,IF(Table15678913[[#This Row],[Rank]]=22,9,IF(Table15678913[[#This Row],[Rank]]=23,8,IF(Table15678913[[#This Row],[Rank]]=24,7,IF(Table15678913[[#This Row],[Rank]]=25,6,IF(Table15678913[[#This Row],[Rank]]=26,5,IF(Table15678913[[#This Row],[Rank]]=27,4,IF(Table15678913[[#This Row],[Rank]]=28,3,IF(Table15678913[[#This Row],[Rank]]=29,2,IF(Table15678913[[#This Row],[Rank]]=30,1,0)))))))))))))))))))))))))))))))</f>
        <v/>
      </c>
      <c r="D23" s="4" t="str">
        <f>IF(Table15678913[[#This Row],[Category]]="","",IF(Table15678913[[#This Row],[Category]]="M",COUNTIF($I$2:$I23,"M"),IF(Table15678913[[#This Row],[Category]]="F",COUNTIF($I$2:$I23,"F"),0)))</f>
        <v/>
      </c>
      <c r="E23" s="26"/>
      <c r="F23" s="27"/>
      <c r="G23" s="28"/>
      <c r="H23" s="28"/>
      <c r="I23" s="29"/>
      <c r="J23" s="63"/>
      <c r="K23" s="63"/>
      <c r="L23" s="63"/>
      <c r="M23" s="63"/>
      <c r="N23" s="63"/>
    </row>
    <row r="24" spans="1:14" x14ac:dyDescent="0.3">
      <c r="A24" s="19">
        <f>Table15678913[[#This Row],[Full Name]]</f>
        <v>0</v>
      </c>
      <c r="B24" s="21" t="str">
        <f>IF(Table15678913[[#This Row],[Full Name]]="","",IF(IFERROR(IFERROR(VLOOKUP(Table15678913[[#This Row],[Full Name]],'Mens League'!B:B,1,FALSE),VLOOKUP(Table15678913[[#This Row],[Full Name]],'Women''s League'!B:B,1,FALSE)),"NEEDS ADDING")="NEEDS ADDING","NEEDS ADDING","OK"))</f>
        <v/>
      </c>
      <c r="C24" s="21" t="str">
        <f>IF(Table15678913[[#This Row],[Position]]="","",IF(Table15678913[[#This Row],[Rank]]=1,30,IF(Table15678913[[#This Row],[Rank]]=2,29,IF(Table15678913[[#This Row],[Rank]]=3,28,IF(Table15678913[[#This Row],[Rank]]=4,27,IF(Table15678913[[#This Row],[Rank]]=5,26,IF(Table15678913[[#This Row],[Rank]]=6,25,IF(Table15678913[[#This Row],[Rank]]=7,24,IF(Table15678913[[#This Row],[Rank]]=8,23,IF(Table15678913[[#This Row],[Rank]]=9,22,IF(Table15678913[[#This Row],[Rank]]=10,21,IF(Table15678913[[#This Row],[Rank]]=11,20,IF(Table15678913[[#This Row],[Rank]]=12,19,IF(Table15678913[[#This Row],[Rank]]=13,18,IF(Table15678913[[#This Row],[Rank]]=14,17,IF(Table15678913[[#This Row],[Rank]]=15,16,IF(Table15678913[[#This Row],[Rank]]=16,15,IF(Table15678913[[#This Row],[Rank]]=17,14,IF(Table15678913[[#This Row],[Rank]]=18,13,IF(Table15678913[[#This Row],[Rank]]=19,12,IF(Table15678913[[#This Row],[Rank]]=20,11,IF(Table15678913[[#This Row],[Rank]]=21,10,IF(Table15678913[[#This Row],[Rank]]=22,9,IF(Table15678913[[#This Row],[Rank]]=23,8,IF(Table15678913[[#This Row],[Rank]]=24,7,IF(Table15678913[[#This Row],[Rank]]=25,6,IF(Table15678913[[#This Row],[Rank]]=26,5,IF(Table15678913[[#This Row],[Rank]]=27,4,IF(Table15678913[[#This Row],[Rank]]=28,3,IF(Table15678913[[#This Row],[Rank]]=29,2,IF(Table15678913[[#This Row],[Rank]]=30,1,0)))))))))))))))))))))))))))))))</f>
        <v/>
      </c>
      <c r="D24" s="4" t="str">
        <f>IF(Table15678913[[#This Row],[Category]]="","",IF(Table15678913[[#This Row],[Category]]="M",COUNTIF($I$2:$I24,"M"),IF(Table15678913[[#This Row],[Category]]="F",COUNTIF($I$2:$I24,"F"),0)))</f>
        <v/>
      </c>
      <c r="E24" s="26"/>
      <c r="F24" s="27"/>
      <c r="G24" s="28"/>
      <c r="H24" s="28"/>
      <c r="I24" s="29"/>
      <c r="J24" s="63"/>
      <c r="K24" s="63"/>
      <c r="L24" s="63"/>
      <c r="M24" s="63"/>
      <c r="N24" s="63"/>
    </row>
    <row r="25" spans="1:14" x14ac:dyDescent="0.3">
      <c r="A25" s="19">
        <f>Table15678913[[#This Row],[Full Name]]</f>
        <v>0</v>
      </c>
      <c r="B25" s="21" t="str">
        <f>IF(Table15678913[[#This Row],[Full Name]]="","",IF(IFERROR(IFERROR(VLOOKUP(Table15678913[[#This Row],[Full Name]],'Mens League'!B:B,1,FALSE),VLOOKUP(Table15678913[[#This Row],[Full Name]],'Women''s League'!B:B,1,FALSE)),"NEEDS ADDING")="NEEDS ADDING","NEEDS ADDING","OK"))</f>
        <v/>
      </c>
      <c r="C25" s="21" t="str">
        <f>IF(Table15678913[[#This Row],[Position]]="","",IF(Table15678913[[#This Row],[Rank]]=1,30,IF(Table15678913[[#This Row],[Rank]]=2,29,IF(Table15678913[[#This Row],[Rank]]=3,28,IF(Table15678913[[#This Row],[Rank]]=4,27,IF(Table15678913[[#This Row],[Rank]]=5,26,IF(Table15678913[[#This Row],[Rank]]=6,25,IF(Table15678913[[#This Row],[Rank]]=7,24,IF(Table15678913[[#This Row],[Rank]]=8,23,IF(Table15678913[[#This Row],[Rank]]=9,22,IF(Table15678913[[#This Row],[Rank]]=10,21,IF(Table15678913[[#This Row],[Rank]]=11,20,IF(Table15678913[[#This Row],[Rank]]=12,19,IF(Table15678913[[#This Row],[Rank]]=13,18,IF(Table15678913[[#This Row],[Rank]]=14,17,IF(Table15678913[[#This Row],[Rank]]=15,16,IF(Table15678913[[#This Row],[Rank]]=16,15,IF(Table15678913[[#This Row],[Rank]]=17,14,IF(Table15678913[[#This Row],[Rank]]=18,13,IF(Table15678913[[#This Row],[Rank]]=19,12,IF(Table15678913[[#This Row],[Rank]]=20,11,IF(Table15678913[[#This Row],[Rank]]=21,10,IF(Table15678913[[#This Row],[Rank]]=22,9,IF(Table15678913[[#This Row],[Rank]]=23,8,IF(Table15678913[[#This Row],[Rank]]=24,7,IF(Table15678913[[#This Row],[Rank]]=25,6,IF(Table15678913[[#This Row],[Rank]]=26,5,IF(Table15678913[[#This Row],[Rank]]=27,4,IF(Table15678913[[#This Row],[Rank]]=28,3,IF(Table15678913[[#This Row],[Rank]]=29,2,IF(Table15678913[[#This Row],[Rank]]=30,1,0)))))))))))))))))))))))))))))))</f>
        <v/>
      </c>
      <c r="D25" s="4" t="str">
        <f>IF(Table15678913[[#This Row],[Category]]="","",IF(Table15678913[[#This Row],[Category]]="M",COUNTIF($I$2:$I25,"M"),IF(Table15678913[[#This Row],[Category]]="F",COUNTIF($I$2:$I25,"F"),0)))</f>
        <v/>
      </c>
      <c r="E25" s="26"/>
      <c r="F25" s="27"/>
      <c r="G25" s="28"/>
      <c r="H25" s="28"/>
      <c r="I25" s="29"/>
      <c r="J25" s="63"/>
      <c r="K25" s="63"/>
      <c r="L25" s="63"/>
      <c r="M25" s="63"/>
      <c r="N25" s="63"/>
    </row>
    <row r="26" spans="1:14" x14ac:dyDescent="0.3">
      <c r="A26" s="19">
        <f>Table15678913[[#This Row],[Full Name]]</f>
        <v>0</v>
      </c>
      <c r="B26" s="21" t="str">
        <f>IF(Table15678913[[#This Row],[Full Name]]="","",IF(IFERROR(IFERROR(VLOOKUP(Table15678913[[#This Row],[Full Name]],'Mens League'!B:B,1,FALSE),VLOOKUP(Table15678913[[#This Row],[Full Name]],'Women''s League'!B:B,1,FALSE)),"NEEDS ADDING")="NEEDS ADDING","NEEDS ADDING","OK"))</f>
        <v/>
      </c>
      <c r="C26" s="21" t="str">
        <f>IF(Table15678913[[#This Row],[Position]]="","",IF(Table15678913[[#This Row],[Rank]]=1,30,IF(Table15678913[[#This Row],[Rank]]=2,29,IF(Table15678913[[#This Row],[Rank]]=3,28,IF(Table15678913[[#This Row],[Rank]]=4,27,IF(Table15678913[[#This Row],[Rank]]=5,26,IF(Table15678913[[#This Row],[Rank]]=6,25,IF(Table15678913[[#This Row],[Rank]]=7,24,IF(Table15678913[[#This Row],[Rank]]=8,23,IF(Table15678913[[#This Row],[Rank]]=9,22,IF(Table15678913[[#This Row],[Rank]]=10,21,IF(Table15678913[[#This Row],[Rank]]=11,20,IF(Table15678913[[#This Row],[Rank]]=12,19,IF(Table15678913[[#This Row],[Rank]]=13,18,IF(Table15678913[[#This Row],[Rank]]=14,17,IF(Table15678913[[#This Row],[Rank]]=15,16,IF(Table15678913[[#This Row],[Rank]]=16,15,IF(Table15678913[[#This Row],[Rank]]=17,14,IF(Table15678913[[#This Row],[Rank]]=18,13,IF(Table15678913[[#This Row],[Rank]]=19,12,IF(Table15678913[[#This Row],[Rank]]=20,11,IF(Table15678913[[#This Row],[Rank]]=21,10,IF(Table15678913[[#This Row],[Rank]]=22,9,IF(Table15678913[[#This Row],[Rank]]=23,8,IF(Table15678913[[#This Row],[Rank]]=24,7,IF(Table15678913[[#This Row],[Rank]]=25,6,IF(Table15678913[[#This Row],[Rank]]=26,5,IF(Table15678913[[#This Row],[Rank]]=27,4,IF(Table15678913[[#This Row],[Rank]]=28,3,IF(Table15678913[[#This Row],[Rank]]=29,2,IF(Table15678913[[#This Row],[Rank]]=30,1,0)))))))))))))))))))))))))))))))</f>
        <v/>
      </c>
      <c r="D26" s="4" t="str">
        <f>IF(Table15678913[[#This Row],[Category]]="","",IF(Table15678913[[#This Row],[Category]]="M",COUNTIF($I$2:$I26,"M"),IF(Table15678913[[#This Row],[Category]]="F",COUNTIF($I$2:$I26,"F"),0)))</f>
        <v/>
      </c>
      <c r="E26" s="26"/>
      <c r="F26" s="27"/>
      <c r="G26" s="28"/>
      <c r="H26" s="28"/>
      <c r="I26" s="29"/>
      <c r="J26" s="63"/>
      <c r="K26" s="63"/>
      <c r="L26" s="63"/>
      <c r="M26" s="63"/>
      <c r="N26" s="63"/>
    </row>
    <row r="27" spans="1:14" x14ac:dyDescent="0.3">
      <c r="A27" s="19">
        <f>Table15678913[[#This Row],[Full Name]]</f>
        <v>0</v>
      </c>
      <c r="B27" s="21" t="str">
        <f>IF(Table15678913[[#This Row],[Full Name]]="","",IF(IFERROR(IFERROR(VLOOKUP(Table15678913[[#This Row],[Full Name]],'Mens League'!B:B,1,FALSE),VLOOKUP(Table15678913[[#This Row],[Full Name]],'Women''s League'!B:B,1,FALSE)),"NEEDS ADDING")="NEEDS ADDING","NEEDS ADDING","OK"))</f>
        <v/>
      </c>
      <c r="C27" s="21" t="str">
        <f>IF(Table15678913[[#This Row],[Position]]="","",IF(Table15678913[[#This Row],[Rank]]=1,30,IF(Table15678913[[#This Row],[Rank]]=2,29,IF(Table15678913[[#This Row],[Rank]]=3,28,IF(Table15678913[[#This Row],[Rank]]=4,27,IF(Table15678913[[#This Row],[Rank]]=5,26,IF(Table15678913[[#This Row],[Rank]]=6,25,IF(Table15678913[[#This Row],[Rank]]=7,24,IF(Table15678913[[#This Row],[Rank]]=8,23,IF(Table15678913[[#This Row],[Rank]]=9,22,IF(Table15678913[[#This Row],[Rank]]=10,21,IF(Table15678913[[#This Row],[Rank]]=11,20,IF(Table15678913[[#This Row],[Rank]]=12,19,IF(Table15678913[[#This Row],[Rank]]=13,18,IF(Table15678913[[#This Row],[Rank]]=14,17,IF(Table15678913[[#This Row],[Rank]]=15,16,IF(Table15678913[[#This Row],[Rank]]=16,15,IF(Table15678913[[#This Row],[Rank]]=17,14,IF(Table15678913[[#This Row],[Rank]]=18,13,IF(Table15678913[[#This Row],[Rank]]=19,12,IF(Table15678913[[#This Row],[Rank]]=20,11,IF(Table15678913[[#This Row],[Rank]]=21,10,IF(Table15678913[[#This Row],[Rank]]=22,9,IF(Table15678913[[#This Row],[Rank]]=23,8,IF(Table15678913[[#This Row],[Rank]]=24,7,IF(Table15678913[[#This Row],[Rank]]=25,6,IF(Table15678913[[#This Row],[Rank]]=26,5,IF(Table15678913[[#This Row],[Rank]]=27,4,IF(Table15678913[[#This Row],[Rank]]=28,3,IF(Table15678913[[#This Row],[Rank]]=29,2,IF(Table15678913[[#This Row],[Rank]]=30,1,0)))))))))))))))))))))))))))))))</f>
        <v/>
      </c>
      <c r="D27" s="4" t="str">
        <f>IF(Table15678913[[#This Row],[Category]]="","",IF(Table15678913[[#This Row],[Category]]="M",COUNTIF($I$2:$I27,"M"),IF(Table15678913[[#This Row],[Category]]="F",COUNTIF($I$2:$I27,"F"),0)))</f>
        <v/>
      </c>
      <c r="E27" s="26"/>
      <c r="F27" s="27"/>
      <c r="G27" s="28"/>
      <c r="H27" s="28"/>
      <c r="I27" s="29"/>
      <c r="J27" s="63"/>
      <c r="K27" s="63"/>
      <c r="L27" s="63"/>
      <c r="M27" s="63"/>
      <c r="N27" s="63"/>
    </row>
    <row r="28" spans="1:14" x14ac:dyDescent="0.3">
      <c r="A28" s="19">
        <f>Table15678913[[#This Row],[Full Name]]</f>
        <v>0</v>
      </c>
      <c r="B28" s="21" t="str">
        <f>IF(Table15678913[[#This Row],[Full Name]]="","",IF(IFERROR(IFERROR(VLOOKUP(Table15678913[[#This Row],[Full Name]],'Mens League'!B:B,1,FALSE),VLOOKUP(Table15678913[[#This Row],[Full Name]],'Women''s League'!B:B,1,FALSE)),"NEEDS ADDING")="NEEDS ADDING","NEEDS ADDING","OK"))</f>
        <v/>
      </c>
      <c r="C28" s="21" t="str">
        <f>IF(Table15678913[[#This Row],[Position]]="","",IF(Table15678913[[#This Row],[Rank]]=1,30,IF(Table15678913[[#This Row],[Rank]]=2,29,IF(Table15678913[[#This Row],[Rank]]=3,28,IF(Table15678913[[#This Row],[Rank]]=4,27,IF(Table15678913[[#This Row],[Rank]]=5,26,IF(Table15678913[[#This Row],[Rank]]=6,25,IF(Table15678913[[#This Row],[Rank]]=7,24,IF(Table15678913[[#This Row],[Rank]]=8,23,IF(Table15678913[[#This Row],[Rank]]=9,22,IF(Table15678913[[#This Row],[Rank]]=10,21,IF(Table15678913[[#This Row],[Rank]]=11,20,IF(Table15678913[[#This Row],[Rank]]=12,19,IF(Table15678913[[#This Row],[Rank]]=13,18,IF(Table15678913[[#This Row],[Rank]]=14,17,IF(Table15678913[[#This Row],[Rank]]=15,16,IF(Table15678913[[#This Row],[Rank]]=16,15,IF(Table15678913[[#This Row],[Rank]]=17,14,IF(Table15678913[[#This Row],[Rank]]=18,13,IF(Table15678913[[#This Row],[Rank]]=19,12,IF(Table15678913[[#This Row],[Rank]]=20,11,IF(Table15678913[[#This Row],[Rank]]=21,10,IF(Table15678913[[#This Row],[Rank]]=22,9,IF(Table15678913[[#This Row],[Rank]]=23,8,IF(Table15678913[[#This Row],[Rank]]=24,7,IF(Table15678913[[#This Row],[Rank]]=25,6,IF(Table15678913[[#This Row],[Rank]]=26,5,IF(Table15678913[[#This Row],[Rank]]=27,4,IF(Table15678913[[#This Row],[Rank]]=28,3,IF(Table15678913[[#This Row],[Rank]]=29,2,IF(Table15678913[[#This Row],[Rank]]=30,1,0)))))))))))))))))))))))))))))))</f>
        <v/>
      </c>
      <c r="D28" s="4" t="str">
        <f>IF(Table15678913[[#This Row],[Category]]="","",IF(Table15678913[[#This Row],[Category]]="M",COUNTIF($I$2:$I28,"M"),IF(Table15678913[[#This Row],[Category]]="F",COUNTIF($I$2:$I28,"F"),0)))</f>
        <v/>
      </c>
      <c r="E28" s="26"/>
      <c r="F28" s="27"/>
      <c r="G28" s="28"/>
      <c r="H28" s="28"/>
      <c r="I28" s="29"/>
      <c r="J28" s="63"/>
      <c r="K28" s="63"/>
      <c r="L28" s="63"/>
      <c r="M28" s="63"/>
      <c r="N28" s="63"/>
    </row>
    <row r="29" spans="1:14" x14ac:dyDescent="0.3">
      <c r="A29" s="19">
        <f>Table15678913[[#This Row],[Full Name]]</f>
        <v>0</v>
      </c>
      <c r="B29" s="21" t="str">
        <f>IF(Table15678913[[#This Row],[Full Name]]="","",IF(IFERROR(IFERROR(VLOOKUP(Table15678913[[#This Row],[Full Name]],'Mens League'!B:B,1,FALSE),VLOOKUP(Table15678913[[#This Row],[Full Name]],'Women''s League'!B:B,1,FALSE)),"NEEDS ADDING")="NEEDS ADDING","NEEDS ADDING","OK"))</f>
        <v/>
      </c>
      <c r="C29" s="21" t="str">
        <f>IF(Table15678913[[#This Row],[Position]]="","",IF(Table15678913[[#This Row],[Rank]]=1,30,IF(Table15678913[[#This Row],[Rank]]=2,29,IF(Table15678913[[#This Row],[Rank]]=3,28,IF(Table15678913[[#This Row],[Rank]]=4,27,IF(Table15678913[[#This Row],[Rank]]=5,26,IF(Table15678913[[#This Row],[Rank]]=6,25,IF(Table15678913[[#This Row],[Rank]]=7,24,IF(Table15678913[[#This Row],[Rank]]=8,23,IF(Table15678913[[#This Row],[Rank]]=9,22,IF(Table15678913[[#This Row],[Rank]]=10,21,IF(Table15678913[[#This Row],[Rank]]=11,20,IF(Table15678913[[#This Row],[Rank]]=12,19,IF(Table15678913[[#This Row],[Rank]]=13,18,IF(Table15678913[[#This Row],[Rank]]=14,17,IF(Table15678913[[#This Row],[Rank]]=15,16,IF(Table15678913[[#This Row],[Rank]]=16,15,IF(Table15678913[[#This Row],[Rank]]=17,14,IF(Table15678913[[#This Row],[Rank]]=18,13,IF(Table15678913[[#This Row],[Rank]]=19,12,IF(Table15678913[[#This Row],[Rank]]=20,11,IF(Table15678913[[#This Row],[Rank]]=21,10,IF(Table15678913[[#This Row],[Rank]]=22,9,IF(Table15678913[[#This Row],[Rank]]=23,8,IF(Table15678913[[#This Row],[Rank]]=24,7,IF(Table15678913[[#This Row],[Rank]]=25,6,IF(Table15678913[[#This Row],[Rank]]=26,5,IF(Table15678913[[#This Row],[Rank]]=27,4,IF(Table15678913[[#This Row],[Rank]]=28,3,IF(Table15678913[[#This Row],[Rank]]=29,2,IF(Table15678913[[#This Row],[Rank]]=30,1,0)))))))))))))))))))))))))))))))</f>
        <v/>
      </c>
      <c r="D29" s="4" t="str">
        <f>IF(Table15678913[[#This Row],[Category]]="","",IF(Table15678913[[#This Row],[Category]]="M",COUNTIF($I$2:$I29,"M"),IF(Table15678913[[#This Row],[Category]]="F",COUNTIF($I$2:$I29,"F"),0)))</f>
        <v/>
      </c>
      <c r="E29" s="26"/>
      <c r="F29" s="27"/>
      <c r="G29" s="28"/>
      <c r="H29" s="28"/>
      <c r="I29" s="29"/>
      <c r="J29" s="63"/>
      <c r="K29" s="63"/>
      <c r="L29" s="63"/>
      <c r="M29" s="63"/>
      <c r="N29" s="63"/>
    </row>
    <row r="30" spans="1:14" x14ac:dyDescent="0.3">
      <c r="A30" s="19">
        <f>Table15678913[[#This Row],[Full Name]]</f>
        <v>0</v>
      </c>
      <c r="B30" s="21" t="str">
        <f>IF(Table15678913[[#This Row],[Full Name]]="","",IF(IFERROR(IFERROR(VLOOKUP(Table15678913[[#This Row],[Full Name]],'Mens League'!B:B,1,FALSE),VLOOKUP(Table15678913[[#This Row],[Full Name]],'Women''s League'!B:B,1,FALSE)),"NEEDS ADDING")="NEEDS ADDING","NEEDS ADDING","OK"))</f>
        <v/>
      </c>
      <c r="C30" s="21" t="str">
        <f>IF(Table15678913[[#This Row],[Position]]="","",IF(Table15678913[[#This Row],[Rank]]=1,30,IF(Table15678913[[#This Row],[Rank]]=2,29,IF(Table15678913[[#This Row],[Rank]]=3,28,IF(Table15678913[[#This Row],[Rank]]=4,27,IF(Table15678913[[#This Row],[Rank]]=5,26,IF(Table15678913[[#This Row],[Rank]]=6,25,IF(Table15678913[[#This Row],[Rank]]=7,24,IF(Table15678913[[#This Row],[Rank]]=8,23,IF(Table15678913[[#This Row],[Rank]]=9,22,IF(Table15678913[[#This Row],[Rank]]=10,21,IF(Table15678913[[#This Row],[Rank]]=11,20,IF(Table15678913[[#This Row],[Rank]]=12,19,IF(Table15678913[[#This Row],[Rank]]=13,18,IF(Table15678913[[#This Row],[Rank]]=14,17,IF(Table15678913[[#This Row],[Rank]]=15,16,IF(Table15678913[[#This Row],[Rank]]=16,15,IF(Table15678913[[#This Row],[Rank]]=17,14,IF(Table15678913[[#This Row],[Rank]]=18,13,IF(Table15678913[[#This Row],[Rank]]=19,12,IF(Table15678913[[#This Row],[Rank]]=20,11,IF(Table15678913[[#This Row],[Rank]]=21,10,IF(Table15678913[[#This Row],[Rank]]=22,9,IF(Table15678913[[#This Row],[Rank]]=23,8,IF(Table15678913[[#This Row],[Rank]]=24,7,IF(Table15678913[[#This Row],[Rank]]=25,6,IF(Table15678913[[#This Row],[Rank]]=26,5,IF(Table15678913[[#This Row],[Rank]]=27,4,IF(Table15678913[[#This Row],[Rank]]=28,3,IF(Table15678913[[#This Row],[Rank]]=29,2,IF(Table15678913[[#This Row],[Rank]]=30,1,0)))))))))))))))))))))))))))))))</f>
        <v/>
      </c>
      <c r="D30" s="4" t="str">
        <f>IF(Table15678913[[#This Row],[Category]]="","",IF(Table15678913[[#This Row],[Category]]="M",COUNTIF($I$2:$I30,"M"),IF(Table15678913[[#This Row],[Category]]="F",COUNTIF($I$2:$I30,"F"),0)))</f>
        <v/>
      </c>
      <c r="E30" s="26"/>
      <c r="F30" s="27"/>
      <c r="G30" s="28"/>
      <c r="H30" s="28"/>
      <c r="I30" s="29"/>
      <c r="J30" s="63"/>
      <c r="K30" s="63"/>
      <c r="L30" s="63"/>
      <c r="M30" s="63"/>
      <c r="N30" s="63"/>
    </row>
    <row r="31" spans="1:14" x14ac:dyDescent="0.3">
      <c r="A31" s="19">
        <f>Table15678913[[#This Row],[Full Name]]</f>
        <v>0</v>
      </c>
      <c r="B31" s="21" t="str">
        <f>IF(Table15678913[[#This Row],[Full Name]]="","",IF(IFERROR(IFERROR(VLOOKUP(Table15678913[[#This Row],[Full Name]],'Mens League'!B:B,1,FALSE),VLOOKUP(Table15678913[[#This Row],[Full Name]],'Women''s League'!B:B,1,FALSE)),"NEEDS ADDING")="NEEDS ADDING","NEEDS ADDING","OK"))</f>
        <v/>
      </c>
      <c r="C31" s="21" t="str">
        <f>IF(Table15678913[[#This Row],[Position]]="","",IF(Table15678913[[#This Row],[Rank]]=1,30,IF(Table15678913[[#This Row],[Rank]]=2,29,IF(Table15678913[[#This Row],[Rank]]=3,28,IF(Table15678913[[#This Row],[Rank]]=4,27,IF(Table15678913[[#This Row],[Rank]]=5,26,IF(Table15678913[[#This Row],[Rank]]=6,25,IF(Table15678913[[#This Row],[Rank]]=7,24,IF(Table15678913[[#This Row],[Rank]]=8,23,IF(Table15678913[[#This Row],[Rank]]=9,22,IF(Table15678913[[#This Row],[Rank]]=10,21,IF(Table15678913[[#This Row],[Rank]]=11,20,IF(Table15678913[[#This Row],[Rank]]=12,19,IF(Table15678913[[#This Row],[Rank]]=13,18,IF(Table15678913[[#This Row],[Rank]]=14,17,IF(Table15678913[[#This Row],[Rank]]=15,16,IF(Table15678913[[#This Row],[Rank]]=16,15,IF(Table15678913[[#This Row],[Rank]]=17,14,IF(Table15678913[[#This Row],[Rank]]=18,13,IF(Table15678913[[#This Row],[Rank]]=19,12,IF(Table15678913[[#This Row],[Rank]]=20,11,IF(Table15678913[[#This Row],[Rank]]=21,10,IF(Table15678913[[#This Row],[Rank]]=22,9,IF(Table15678913[[#This Row],[Rank]]=23,8,IF(Table15678913[[#This Row],[Rank]]=24,7,IF(Table15678913[[#This Row],[Rank]]=25,6,IF(Table15678913[[#This Row],[Rank]]=26,5,IF(Table15678913[[#This Row],[Rank]]=27,4,IF(Table15678913[[#This Row],[Rank]]=28,3,IF(Table15678913[[#This Row],[Rank]]=29,2,IF(Table15678913[[#This Row],[Rank]]=30,1,0)))))))))))))))))))))))))))))))</f>
        <v/>
      </c>
      <c r="D31" s="4" t="str">
        <f>IF(Table15678913[[#This Row],[Category]]="","",IF(Table15678913[[#This Row],[Category]]="M",COUNTIF($I$2:$I31,"M"),IF(Table15678913[[#This Row],[Category]]="F",COUNTIF($I$2:$I31,"F"),0)))</f>
        <v/>
      </c>
      <c r="E31" s="26"/>
      <c r="F31" s="27"/>
      <c r="G31" s="28"/>
      <c r="H31" s="28"/>
      <c r="I31" s="29"/>
      <c r="J31" s="63"/>
      <c r="K31" s="63"/>
      <c r="L31" s="63"/>
      <c r="M31" s="63"/>
      <c r="N31" s="63"/>
    </row>
    <row r="32" spans="1:14" x14ac:dyDescent="0.3">
      <c r="A32" s="19">
        <f>Table15678913[[#This Row],[Full Name]]</f>
        <v>0</v>
      </c>
      <c r="B32" s="21" t="str">
        <f>IF(Table15678913[[#This Row],[Full Name]]="","",IF(IFERROR(IFERROR(VLOOKUP(Table15678913[[#This Row],[Full Name]],'Mens League'!B:B,1,FALSE),VLOOKUP(Table15678913[[#This Row],[Full Name]],'Women''s League'!B:B,1,FALSE)),"NEEDS ADDING")="NEEDS ADDING","NEEDS ADDING","OK"))</f>
        <v/>
      </c>
      <c r="C32" s="21" t="str">
        <f>IF(Table15678913[[#This Row],[Position]]="","",IF(Table15678913[[#This Row],[Rank]]=1,30,IF(Table15678913[[#This Row],[Rank]]=2,29,IF(Table15678913[[#This Row],[Rank]]=3,28,IF(Table15678913[[#This Row],[Rank]]=4,27,IF(Table15678913[[#This Row],[Rank]]=5,26,IF(Table15678913[[#This Row],[Rank]]=6,25,IF(Table15678913[[#This Row],[Rank]]=7,24,IF(Table15678913[[#This Row],[Rank]]=8,23,IF(Table15678913[[#This Row],[Rank]]=9,22,IF(Table15678913[[#This Row],[Rank]]=10,21,IF(Table15678913[[#This Row],[Rank]]=11,20,IF(Table15678913[[#This Row],[Rank]]=12,19,IF(Table15678913[[#This Row],[Rank]]=13,18,IF(Table15678913[[#This Row],[Rank]]=14,17,IF(Table15678913[[#This Row],[Rank]]=15,16,IF(Table15678913[[#This Row],[Rank]]=16,15,IF(Table15678913[[#This Row],[Rank]]=17,14,IF(Table15678913[[#This Row],[Rank]]=18,13,IF(Table15678913[[#This Row],[Rank]]=19,12,IF(Table15678913[[#This Row],[Rank]]=20,11,IF(Table15678913[[#This Row],[Rank]]=21,10,IF(Table15678913[[#This Row],[Rank]]=22,9,IF(Table15678913[[#This Row],[Rank]]=23,8,IF(Table15678913[[#This Row],[Rank]]=24,7,IF(Table15678913[[#This Row],[Rank]]=25,6,IF(Table15678913[[#This Row],[Rank]]=26,5,IF(Table15678913[[#This Row],[Rank]]=27,4,IF(Table15678913[[#This Row],[Rank]]=28,3,IF(Table15678913[[#This Row],[Rank]]=29,2,IF(Table15678913[[#This Row],[Rank]]=30,1,0)))))))))))))))))))))))))))))))</f>
        <v/>
      </c>
      <c r="D32" s="4" t="str">
        <f>IF(Table15678913[[#This Row],[Category]]="","",IF(Table15678913[[#This Row],[Category]]="M",COUNTIF($I$2:$I32,"M"),IF(Table15678913[[#This Row],[Category]]="F",COUNTIF($I$2:$I32,"F"),0)))</f>
        <v/>
      </c>
      <c r="E32" s="26"/>
      <c r="F32" s="27"/>
      <c r="G32" s="28"/>
      <c r="H32" s="28"/>
      <c r="I32" s="29"/>
      <c r="J32" s="63"/>
      <c r="K32" s="63"/>
      <c r="L32" s="63"/>
      <c r="M32" s="63"/>
      <c r="N32" s="63"/>
    </row>
    <row r="33" spans="1:14" x14ac:dyDescent="0.3">
      <c r="A33" s="19">
        <f>Table15678913[[#This Row],[Full Name]]</f>
        <v>0</v>
      </c>
      <c r="B33" s="21" t="str">
        <f>IF(Table15678913[[#This Row],[Full Name]]="","",IF(IFERROR(IFERROR(VLOOKUP(Table15678913[[#This Row],[Full Name]],'Mens League'!B:B,1,FALSE),VLOOKUP(Table15678913[[#This Row],[Full Name]],'Women''s League'!B:B,1,FALSE)),"NEEDS ADDING")="NEEDS ADDING","NEEDS ADDING","OK"))</f>
        <v/>
      </c>
      <c r="C33" s="21" t="str">
        <f>IF(Table15678913[[#This Row],[Position]]="","",IF(Table15678913[[#This Row],[Rank]]=1,30,IF(Table15678913[[#This Row],[Rank]]=2,29,IF(Table15678913[[#This Row],[Rank]]=3,28,IF(Table15678913[[#This Row],[Rank]]=4,27,IF(Table15678913[[#This Row],[Rank]]=5,26,IF(Table15678913[[#This Row],[Rank]]=6,25,IF(Table15678913[[#This Row],[Rank]]=7,24,IF(Table15678913[[#This Row],[Rank]]=8,23,IF(Table15678913[[#This Row],[Rank]]=9,22,IF(Table15678913[[#This Row],[Rank]]=10,21,IF(Table15678913[[#This Row],[Rank]]=11,20,IF(Table15678913[[#This Row],[Rank]]=12,19,IF(Table15678913[[#This Row],[Rank]]=13,18,IF(Table15678913[[#This Row],[Rank]]=14,17,IF(Table15678913[[#This Row],[Rank]]=15,16,IF(Table15678913[[#This Row],[Rank]]=16,15,IF(Table15678913[[#This Row],[Rank]]=17,14,IF(Table15678913[[#This Row],[Rank]]=18,13,IF(Table15678913[[#This Row],[Rank]]=19,12,IF(Table15678913[[#This Row],[Rank]]=20,11,IF(Table15678913[[#This Row],[Rank]]=21,10,IF(Table15678913[[#This Row],[Rank]]=22,9,IF(Table15678913[[#This Row],[Rank]]=23,8,IF(Table15678913[[#This Row],[Rank]]=24,7,IF(Table15678913[[#This Row],[Rank]]=25,6,IF(Table15678913[[#This Row],[Rank]]=26,5,IF(Table15678913[[#This Row],[Rank]]=27,4,IF(Table15678913[[#This Row],[Rank]]=28,3,IF(Table15678913[[#This Row],[Rank]]=29,2,IF(Table15678913[[#This Row],[Rank]]=30,1,0)))))))))))))))))))))))))))))))</f>
        <v/>
      </c>
      <c r="D33" s="4" t="str">
        <f>IF(Table15678913[[#This Row],[Category]]="","",IF(Table15678913[[#This Row],[Category]]="M",COUNTIF($I$2:$I33,"M"),IF(Table15678913[[#This Row],[Category]]="F",COUNTIF($I$2:$I33,"F"),0)))</f>
        <v/>
      </c>
      <c r="E33" s="26"/>
      <c r="F33" s="27"/>
      <c r="G33" s="28"/>
      <c r="H33" s="28"/>
      <c r="I33" s="29"/>
      <c r="J33" s="63"/>
      <c r="K33" s="63"/>
      <c r="L33" s="63"/>
      <c r="M33" s="63"/>
      <c r="N33" s="63"/>
    </row>
    <row r="34" spans="1:14" x14ac:dyDescent="0.3">
      <c r="A34" s="19">
        <f>Table15678913[[#This Row],[Full Name]]</f>
        <v>0</v>
      </c>
      <c r="B34" s="21" t="str">
        <f>IF(Table15678913[[#This Row],[Full Name]]="","",IF(IFERROR(IFERROR(VLOOKUP(Table15678913[[#This Row],[Full Name]],'Mens League'!B:B,1,FALSE),VLOOKUP(Table15678913[[#This Row],[Full Name]],'Women''s League'!B:B,1,FALSE)),"NEEDS ADDING")="NEEDS ADDING","NEEDS ADDING","OK"))</f>
        <v/>
      </c>
      <c r="C34" s="21" t="str">
        <f>IF(Table15678913[[#This Row],[Position]]="","",IF(Table15678913[[#This Row],[Rank]]=1,30,IF(Table15678913[[#This Row],[Rank]]=2,29,IF(Table15678913[[#This Row],[Rank]]=3,28,IF(Table15678913[[#This Row],[Rank]]=4,27,IF(Table15678913[[#This Row],[Rank]]=5,26,IF(Table15678913[[#This Row],[Rank]]=6,25,IF(Table15678913[[#This Row],[Rank]]=7,24,IF(Table15678913[[#This Row],[Rank]]=8,23,IF(Table15678913[[#This Row],[Rank]]=9,22,IF(Table15678913[[#This Row],[Rank]]=10,21,IF(Table15678913[[#This Row],[Rank]]=11,20,IF(Table15678913[[#This Row],[Rank]]=12,19,IF(Table15678913[[#This Row],[Rank]]=13,18,IF(Table15678913[[#This Row],[Rank]]=14,17,IF(Table15678913[[#This Row],[Rank]]=15,16,IF(Table15678913[[#This Row],[Rank]]=16,15,IF(Table15678913[[#This Row],[Rank]]=17,14,IF(Table15678913[[#This Row],[Rank]]=18,13,IF(Table15678913[[#This Row],[Rank]]=19,12,IF(Table15678913[[#This Row],[Rank]]=20,11,IF(Table15678913[[#This Row],[Rank]]=21,10,IF(Table15678913[[#This Row],[Rank]]=22,9,IF(Table15678913[[#This Row],[Rank]]=23,8,IF(Table15678913[[#This Row],[Rank]]=24,7,IF(Table15678913[[#This Row],[Rank]]=25,6,IF(Table15678913[[#This Row],[Rank]]=26,5,IF(Table15678913[[#This Row],[Rank]]=27,4,IF(Table15678913[[#This Row],[Rank]]=28,3,IF(Table15678913[[#This Row],[Rank]]=29,2,IF(Table15678913[[#This Row],[Rank]]=30,1,0)))))))))))))))))))))))))))))))</f>
        <v/>
      </c>
      <c r="D34" s="4" t="str">
        <f>IF(Table15678913[[#This Row],[Category]]="","",IF(Table15678913[[#This Row],[Category]]="M",COUNTIF($I$2:$I34,"M"),IF(Table15678913[[#This Row],[Category]]="F",COUNTIF($I$2:$I34,"F"),0)))</f>
        <v/>
      </c>
      <c r="E34" s="26"/>
      <c r="F34" s="27"/>
      <c r="G34" s="28"/>
      <c r="H34" s="28"/>
      <c r="I34" s="29"/>
      <c r="J34" s="63"/>
      <c r="K34" s="63"/>
      <c r="L34" s="63"/>
      <c r="M34" s="63"/>
      <c r="N34" s="63"/>
    </row>
    <row r="35" spans="1:14" x14ac:dyDescent="0.3">
      <c r="A35" s="19">
        <f>Table15678913[[#This Row],[Full Name]]</f>
        <v>0</v>
      </c>
      <c r="B35" s="21" t="str">
        <f>IF(Table15678913[[#This Row],[Full Name]]="","",IF(IFERROR(IFERROR(VLOOKUP(Table15678913[[#This Row],[Full Name]],'Mens League'!B:B,1,FALSE),VLOOKUP(Table15678913[[#This Row],[Full Name]],'Women''s League'!B:B,1,FALSE)),"NEEDS ADDING")="NEEDS ADDING","NEEDS ADDING","OK"))</f>
        <v/>
      </c>
      <c r="C35" s="21" t="str">
        <f>IF(Table15678913[[#This Row],[Position]]="","",IF(Table15678913[[#This Row],[Rank]]=1,30,IF(Table15678913[[#This Row],[Rank]]=2,29,IF(Table15678913[[#This Row],[Rank]]=3,28,IF(Table15678913[[#This Row],[Rank]]=4,27,IF(Table15678913[[#This Row],[Rank]]=5,26,IF(Table15678913[[#This Row],[Rank]]=6,25,IF(Table15678913[[#This Row],[Rank]]=7,24,IF(Table15678913[[#This Row],[Rank]]=8,23,IF(Table15678913[[#This Row],[Rank]]=9,22,IF(Table15678913[[#This Row],[Rank]]=10,21,IF(Table15678913[[#This Row],[Rank]]=11,20,IF(Table15678913[[#This Row],[Rank]]=12,19,IF(Table15678913[[#This Row],[Rank]]=13,18,IF(Table15678913[[#This Row],[Rank]]=14,17,IF(Table15678913[[#This Row],[Rank]]=15,16,IF(Table15678913[[#This Row],[Rank]]=16,15,IF(Table15678913[[#This Row],[Rank]]=17,14,IF(Table15678913[[#This Row],[Rank]]=18,13,IF(Table15678913[[#This Row],[Rank]]=19,12,IF(Table15678913[[#This Row],[Rank]]=20,11,IF(Table15678913[[#This Row],[Rank]]=21,10,IF(Table15678913[[#This Row],[Rank]]=22,9,IF(Table15678913[[#This Row],[Rank]]=23,8,IF(Table15678913[[#This Row],[Rank]]=24,7,IF(Table15678913[[#This Row],[Rank]]=25,6,IF(Table15678913[[#This Row],[Rank]]=26,5,IF(Table15678913[[#This Row],[Rank]]=27,4,IF(Table15678913[[#This Row],[Rank]]=28,3,IF(Table15678913[[#This Row],[Rank]]=29,2,IF(Table15678913[[#This Row],[Rank]]=30,1,0)))))))))))))))))))))))))))))))</f>
        <v/>
      </c>
      <c r="D35" s="4" t="str">
        <f>IF(Table15678913[[#This Row],[Category]]="","",IF(Table15678913[[#This Row],[Category]]="M",COUNTIF($I$2:$I35,"M"),IF(Table15678913[[#This Row],[Category]]="F",COUNTIF($I$2:$I35,"F"),0)))</f>
        <v/>
      </c>
      <c r="E35" s="26"/>
      <c r="F35" s="27"/>
      <c r="G35" s="28"/>
      <c r="H35" s="28"/>
      <c r="I35" s="29"/>
      <c r="J35" s="63"/>
      <c r="K35" s="63"/>
      <c r="L35" s="63"/>
      <c r="M35" s="63"/>
      <c r="N35" s="63"/>
    </row>
    <row r="36" spans="1:14" x14ac:dyDescent="0.3">
      <c r="A36" s="19">
        <f>Table15678913[[#This Row],[Full Name]]</f>
        <v>0</v>
      </c>
      <c r="B36" s="21" t="str">
        <f>IF(Table15678913[[#This Row],[Full Name]]="","",IF(IFERROR(IFERROR(VLOOKUP(Table15678913[[#This Row],[Full Name]],'Mens League'!B:B,1,FALSE),VLOOKUP(Table15678913[[#This Row],[Full Name]],'Women''s League'!B:B,1,FALSE)),"NEEDS ADDING")="NEEDS ADDING","NEEDS ADDING","OK"))</f>
        <v/>
      </c>
      <c r="C36" s="21" t="str">
        <f>IF(Table15678913[[#This Row],[Position]]="","",IF(Table15678913[[#This Row],[Rank]]=1,30,IF(Table15678913[[#This Row],[Rank]]=2,29,IF(Table15678913[[#This Row],[Rank]]=3,28,IF(Table15678913[[#This Row],[Rank]]=4,27,IF(Table15678913[[#This Row],[Rank]]=5,26,IF(Table15678913[[#This Row],[Rank]]=6,25,IF(Table15678913[[#This Row],[Rank]]=7,24,IF(Table15678913[[#This Row],[Rank]]=8,23,IF(Table15678913[[#This Row],[Rank]]=9,22,IF(Table15678913[[#This Row],[Rank]]=10,21,IF(Table15678913[[#This Row],[Rank]]=11,20,IF(Table15678913[[#This Row],[Rank]]=12,19,IF(Table15678913[[#This Row],[Rank]]=13,18,IF(Table15678913[[#This Row],[Rank]]=14,17,IF(Table15678913[[#This Row],[Rank]]=15,16,IF(Table15678913[[#This Row],[Rank]]=16,15,IF(Table15678913[[#This Row],[Rank]]=17,14,IF(Table15678913[[#This Row],[Rank]]=18,13,IF(Table15678913[[#This Row],[Rank]]=19,12,IF(Table15678913[[#This Row],[Rank]]=20,11,IF(Table15678913[[#This Row],[Rank]]=21,10,IF(Table15678913[[#This Row],[Rank]]=22,9,IF(Table15678913[[#This Row],[Rank]]=23,8,IF(Table15678913[[#This Row],[Rank]]=24,7,IF(Table15678913[[#This Row],[Rank]]=25,6,IF(Table15678913[[#This Row],[Rank]]=26,5,IF(Table15678913[[#This Row],[Rank]]=27,4,IF(Table15678913[[#This Row],[Rank]]=28,3,IF(Table15678913[[#This Row],[Rank]]=29,2,IF(Table15678913[[#This Row],[Rank]]=30,1,0)))))))))))))))))))))))))))))))</f>
        <v/>
      </c>
      <c r="D36" s="4" t="str">
        <f>IF(Table15678913[[#This Row],[Category]]="","",IF(Table15678913[[#This Row],[Category]]="M",COUNTIF($I$2:$I36,"M"),IF(Table15678913[[#This Row],[Category]]="F",COUNTIF($I$2:$I36,"F"),0)))</f>
        <v/>
      </c>
      <c r="E36" s="26"/>
      <c r="F36" s="27"/>
      <c r="G36" s="28"/>
      <c r="H36" s="28"/>
      <c r="I36" s="29"/>
      <c r="J36" s="63"/>
      <c r="K36" s="63"/>
      <c r="L36" s="63"/>
      <c r="M36" s="63"/>
      <c r="N36" s="63"/>
    </row>
    <row r="37" spans="1:14" x14ac:dyDescent="0.3">
      <c r="A37" s="19">
        <f>Table15678913[[#This Row],[Full Name]]</f>
        <v>0</v>
      </c>
      <c r="B37" s="21" t="str">
        <f>IF(Table15678913[[#This Row],[Full Name]]="","",IF(IFERROR(IFERROR(VLOOKUP(Table15678913[[#This Row],[Full Name]],'Mens League'!B:B,1,FALSE),VLOOKUP(Table15678913[[#This Row],[Full Name]],'Women''s League'!B:B,1,FALSE)),"NEEDS ADDING")="NEEDS ADDING","NEEDS ADDING","OK"))</f>
        <v/>
      </c>
      <c r="C37" s="21" t="str">
        <f>IF(Table15678913[[#This Row],[Position]]="","",IF(Table15678913[[#This Row],[Rank]]=1,30,IF(Table15678913[[#This Row],[Rank]]=2,29,IF(Table15678913[[#This Row],[Rank]]=3,28,IF(Table15678913[[#This Row],[Rank]]=4,27,IF(Table15678913[[#This Row],[Rank]]=5,26,IF(Table15678913[[#This Row],[Rank]]=6,25,IF(Table15678913[[#This Row],[Rank]]=7,24,IF(Table15678913[[#This Row],[Rank]]=8,23,IF(Table15678913[[#This Row],[Rank]]=9,22,IF(Table15678913[[#This Row],[Rank]]=10,21,IF(Table15678913[[#This Row],[Rank]]=11,20,IF(Table15678913[[#This Row],[Rank]]=12,19,IF(Table15678913[[#This Row],[Rank]]=13,18,IF(Table15678913[[#This Row],[Rank]]=14,17,IF(Table15678913[[#This Row],[Rank]]=15,16,IF(Table15678913[[#This Row],[Rank]]=16,15,IF(Table15678913[[#This Row],[Rank]]=17,14,IF(Table15678913[[#This Row],[Rank]]=18,13,IF(Table15678913[[#This Row],[Rank]]=19,12,IF(Table15678913[[#This Row],[Rank]]=20,11,IF(Table15678913[[#This Row],[Rank]]=21,10,IF(Table15678913[[#This Row],[Rank]]=22,9,IF(Table15678913[[#This Row],[Rank]]=23,8,IF(Table15678913[[#This Row],[Rank]]=24,7,IF(Table15678913[[#This Row],[Rank]]=25,6,IF(Table15678913[[#This Row],[Rank]]=26,5,IF(Table15678913[[#This Row],[Rank]]=27,4,IF(Table15678913[[#This Row],[Rank]]=28,3,IF(Table15678913[[#This Row],[Rank]]=29,2,IF(Table15678913[[#This Row],[Rank]]=30,1,0)))))))))))))))))))))))))))))))</f>
        <v/>
      </c>
      <c r="D37" s="4" t="str">
        <f>IF(Table15678913[[#This Row],[Category]]="","",IF(Table15678913[[#This Row],[Category]]="M",COUNTIF($I$2:$I37,"M"),IF(Table15678913[[#This Row],[Category]]="F",COUNTIF($I$2:$I37,"F"),0)))</f>
        <v/>
      </c>
      <c r="E37" s="26"/>
      <c r="F37" s="27"/>
      <c r="G37" s="28"/>
      <c r="H37" s="28"/>
      <c r="I37" s="29"/>
      <c r="J37" s="63"/>
      <c r="K37" s="63"/>
      <c r="L37" s="63"/>
      <c r="M37" s="63"/>
      <c r="N37" s="63"/>
    </row>
    <row r="38" spans="1:14" x14ac:dyDescent="0.3">
      <c r="A38" s="19">
        <f>Table15678913[[#This Row],[Full Name]]</f>
        <v>0</v>
      </c>
      <c r="B38" s="21" t="str">
        <f>IF(Table15678913[[#This Row],[Full Name]]="","",IF(IFERROR(IFERROR(VLOOKUP(Table15678913[[#This Row],[Full Name]],'Mens League'!B:B,1,FALSE),VLOOKUP(Table15678913[[#This Row],[Full Name]],'Women''s League'!B:B,1,FALSE)),"NEEDS ADDING")="NEEDS ADDING","NEEDS ADDING","OK"))</f>
        <v/>
      </c>
      <c r="C38" s="21" t="str">
        <f>IF(Table15678913[[#This Row],[Position]]="","",IF(Table15678913[[#This Row],[Rank]]=1,30,IF(Table15678913[[#This Row],[Rank]]=2,29,IF(Table15678913[[#This Row],[Rank]]=3,28,IF(Table15678913[[#This Row],[Rank]]=4,27,IF(Table15678913[[#This Row],[Rank]]=5,26,IF(Table15678913[[#This Row],[Rank]]=6,25,IF(Table15678913[[#This Row],[Rank]]=7,24,IF(Table15678913[[#This Row],[Rank]]=8,23,IF(Table15678913[[#This Row],[Rank]]=9,22,IF(Table15678913[[#This Row],[Rank]]=10,21,IF(Table15678913[[#This Row],[Rank]]=11,20,IF(Table15678913[[#This Row],[Rank]]=12,19,IF(Table15678913[[#This Row],[Rank]]=13,18,IF(Table15678913[[#This Row],[Rank]]=14,17,IF(Table15678913[[#This Row],[Rank]]=15,16,IF(Table15678913[[#This Row],[Rank]]=16,15,IF(Table15678913[[#This Row],[Rank]]=17,14,IF(Table15678913[[#This Row],[Rank]]=18,13,IF(Table15678913[[#This Row],[Rank]]=19,12,IF(Table15678913[[#This Row],[Rank]]=20,11,IF(Table15678913[[#This Row],[Rank]]=21,10,IF(Table15678913[[#This Row],[Rank]]=22,9,IF(Table15678913[[#This Row],[Rank]]=23,8,IF(Table15678913[[#This Row],[Rank]]=24,7,IF(Table15678913[[#This Row],[Rank]]=25,6,IF(Table15678913[[#This Row],[Rank]]=26,5,IF(Table15678913[[#This Row],[Rank]]=27,4,IF(Table15678913[[#This Row],[Rank]]=28,3,IF(Table15678913[[#This Row],[Rank]]=29,2,IF(Table15678913[[#This Row],[Rank]]=30,1,0)))))))))))))))))))))))))))))))</f>
        <v/>
      </c>
      <c r="D38" s="4" t="str">
        <f>IF(Table15678913[[#This Row],[Category]]="","",IF(Table15678913[[#This Row],[Category]]="M",COUNTIF($I$2:$I38,"M"),IF(Table15678913[[#This Row],[Category]]="F",COUNTIF($I$2:$I38,"F"),0)))</f>
        <v/>
      </c>
      <c r="E38" s="26"/>
      <c r="F38" s="27"/>
      <c r="G38" s="28"/>
      <c r="H38" s="28"/>
      <c r="I38" s="29"/>
      <c r="J38" s="63"/>
      <c r="K38" s="63"/>
      <c r="L38" s="63"/>
      <c r="M38" s="63"/>
      <c r="N38" s="63"/>
    </row>
    <row r="39" spans="1:14" x14ac:dyDescent="0.3">
      <c r="A39" s="19">
        <f>Table15678913[[#This Row],[Full Name]]</f>
        <v>0</v>
      </c>
      <c r="B39" s="21" t="str">
        <f>IF(Table15678913[[#This Row],[Full Name]]="","",IF(IFERROR(IFERROR(VLOOKUP(Table15678913[[#This Row],[Full Name]],'Mens League'!B:B,1,FALSE),VLOOKUP(Table15678913[[#This Row],[Full Name]],'Women''s League'!B:B,1,FALSE)),"NEEDS ADDING")="NEEDS ADDING","NEEDS ADDING","OK"))</f>
        <v/>
      </c>
      <c r="C39" s="21" t="str">
        <f>IF(Table15678913[[#This Row],[Position]]="","",IF(Table15678913[[#This Row],[Rank]]=1,30,IF(Table15678913[[#This Row],[Rank]]=2,29,IF(Table15678913[[#This Row],[Rank]]=3,28,IF(Table15678913[[#This Row],[Rank]]=4,27,IF(Table15678913[[#This Row],[Rank]]=5,26,IF(Table15678913[[#This Row],[Rank]]=6,25,IF(Table15678913[[#This Row],[Rank]]=7,24,IF(Table15678913[[#This Row],[Rank]]=8,23,IF(Table15678913[[#This Row],[Rank]]=9,22,IF(Table15678913[[#This Row],[Rank]]=10,21,IF(Table15678913[[#This Row],[Rank]]=11,20,IF(Table15678913[[#This Row],[Rank]]=12,19,IF(Table15678913[[#This Row],[Rank]]=13,18,IF(Table15678913[[#This Row],[Rank]]=14,17,IF(Table15678913[[#This Row],[Rank]]=15,16,IF(Table15678913[[#This Row],[Rank]]=16,15,IF(Table15678913[[#This Row],[Rank]]=17,14,IF(Table15678913[[#This Row],[Rank]]=18,13,IF(Table15678913[[#This Row],[Rank]]=19,12,IF(Table15678913[[#This Row],[Rank]]=20,11,IF(Table15678913[[#This Row],[Rank]]=21,10,IF(Table15678913[[#This Row],[Rank]]=22,9,IF(Table15678913[[#This Row],[Rank]]=23,8,IF(Table15678913[[#This Row],[Rank]]=24,7,IF(Table15678913[[#This Row],[Rank]]=25,6,IF(Table15678913[[#This Row],[Rank]]=26,5,IF(Table15678913[[#This Row],[Rank]]=27,4,IF(Table15678913[[#This Row],[Rank]]=28,3,IF(Table15678913[[#This Row],[Rank]]=29,2,IF(Table15678913[[#This Row],[Rank]]=30,1,0)))))))))))))))))))))))))))))))</f>
        <v/>
      </c>
      <c r="D39" s="4" t="str">
        <f>IF(Table15678913[[#This Row],[Category]]="","",IF(Table15678913[[#This Row],[Category]]="M",COUNTIF($I$2:$I39,"M"),IF(Table15678913[[#This Row],[Category]]="F",COUNTIF($I$2:$I39,"F"),0)))</f>
        <v/>
      </c>
      <c r="E39" s="26"/>
      <c r="F39" s="27"/>
      <c r="G39" s="28"/>
      <c r="H39" s="28"/>
      <c r="I39" s="29"/>
      <c r="J39" s="63"/>
      <c r="K39" s="63"/>
      <c r="L39" s="63"/>
      <c r="M39" s="63"/>
      <c r="N39" s="63"/>
    </row>
    <row r="40" spans="1:14" x14ac:dyDescent="0.3">
      <c r="A40" s="19">
        <f>Table15678913[[#This Row],[Full Name]]</f>
        <v>0</v>
      </c>
      <c r="B40" s="21" t="str">
        <f>IF(Table15678913[[#This Row],[Full Name]]="","",IF(IFERROR(IFERROR(VLOOKUP(Table15678913[[#This Row],[Full Name]],'Mens League'!B:B,1,FALSE),VLOOKUP(Table15678913[[#This Row],[Full Name]],'Women''s League'!B:B,1,FALSE)),"NEEDS ADDING")="NEEDS ADDING","NEEDS ADDING","OK"))</f>
        <v/>
      </c>
      <c r="C40" s="21" t="str">
        <f>IF(Table15678913[[#This Row],[Position]]="","",IF(Table15678913[[#This Row],[Rank]]=1,30,IF(Table15678913[[#This Row],[Rank]]=2,29,IF(Table15678913[[#This Row],[Rank]]=3,28,IF(Table15678913[[#This Row],[Rank]]=4,27,IF(Table15678913[[#This Row],[Rank]]=5,26,IF(Table15678913[[#This Row],[Rank]]=6,25,IF(Table15678913[[#This Row],[Rank]]=7,24,IF(Table15678913[[#This Row],[Rank]]=8,23,IF(Table15678913[[#This Row],[Rank]]=9,22,IF(Table15678913[[#This Row],[Rank]]=10,21,IF(Table15678913[[#This Row],[Rank]]=11,20,IF(Table15678913[[#This Row],[Rank]]=12,19,IF(Table15678913[[#This Row],[Rank]]=13,18,IF(Table15678913[[#This Row],[Rank]]=14,17,IF(Table15678913[[#This Row],[Rank]]=15,16,IF(Table15678913[[#This Row],[Rank]]=16,15,IF(Table15678913[[#This Row],[Rank]]=17,14,IF(Table15678913[[#This Row],[Rank]]=18,13,IF(Table15678913[[#This Row],[Rank]]=19,12,IF(Table15678913[[#This Row],[Rank]]=20,11,IF(Table15678913[[#This Row],[Rank]]=21,10,IF(Table15678913[[#This Row],[Rank]]=22,9,IF(Table15678913[[#This Row],[Rank]]=23,8,IF(Table15678913[[#This Row],[Rank]]=24,7,IF(Table15678913[[#This Row],[Rank]]=25,6,IF(Table15678913[[#This Row],[Rank]]=26,5,IF(Table15678913[[#This Row],[Rank]]=27,4,IF(Table15678913[[#This Row],[Rank]]=28,3,IF(Table15678913[[#This Row],[Rank]]=29,2,IF(Table15678913[[#This Row],[Rank]]=30,1,0)))))))))))))))))))))))))))))))</f>
        <v/>
      </c>
      <c r="D40" s="4" t="str">
        <f>IF(Table15678913[[#This Row],[Category]]="","",IF(Table15678913[[#This Row],[Category]]="M",COUNTIF($I$2:$I40,"M"),IF(Table15678913[[#This Row],[Category]]="F",COUNTIF($I$2:$I40,"F"),0)))</f>
        <v/>
      </c>
      <c r="E40" s="26"/>
      <c r="F40" s="27"/>
      <c r="G40" s="28"/>
      <c r="H40" s="28"/>
      <c r="I40" s="29"/>
      <c r="J40" s="63"/>
      <c r="K40" s="63"/>
      <c r="L40" s="63"/>
      <c r="M40" s="63"/>
      <c r="N40" s="63"/>
    </row>
    <row r="41" spans="1:14" x14ac:dyDescent="0.3">
      <c r="A41" s="19">
        <f>Table15678913[[#This Row],[Full Name]]</f>
        <v>0</v>
      </c>
      <c r="B41" s="21" t="str">
        <f>IF(Table15678913[[#This Row],[Full Name]]="","",IF(IFERROR(IFERROR(VLOOKUP(Table15678913[[#This Row],[Full Name]],'Mens League'!B:B,1,FALSE),VLOOKUP(Table15678913[[#This Row],[Full Name]],'Women''s League'!B:B,1,FALSE)),"NEEDS ADDING")="NEEDS ADDING","NEEDS ADDING","OK"))</f>
        <v/>
      </c>
      <c r="C41" s="21" t="str">
        <f>IF(Table15678913[[#This Row],[Position]]="","",IF(Table15678913[[#This Row],[Rank]]=1,30,IF(Table15678913[[#This Row],[Rank]]=2,29,IF(Table15678913[[#This Row],[Rank]]=3,28,IF(Table15678913[[#This Row],[Rank]]=4,27,IF(Table15678913[[#This Row],[Rank]]=5,26,IF(Table15678913[[#This Row],[Rank]]=6,25,IF(Table15678913[[#This Row],[Rank]]=7,24,IF(Table15678913[[#This Row],[Rank]]=8,23,IF(Table15678913[[#This Row],[Rank]]=9,22,IF(Table15678913[[#This Row],[Rank]]=10,21,IF(Table15678913[[#This Row],[Rank]]=11,20,IF(Table15678913[[#This Row],[Rank]]=12,19,IF(Table15678913[[#This Row],[Rank]]=13,18,IF(Table15678913[[#This Row],[Rank]]=14,17,IF(Table15678913[[#This Row],[Rank]]=15,16,IF(Table15678913[[#This Row],[Rank]]=16,15,IF(Table15678913[[#This Row],[Rank]]=17,14,IF(Table15678913[[#This Row],[Rank]]=18,13,IF(Table15678913[[#This Row],[Rank]]=19,12,IF(Table15678913[[#This Row],[Rank]]=20,11,IF(Table15678913[[#This Row],[Rank]]=21,10,IF(Table15678913[[#This Row],[Rank]]=22,9,IF(Table15678913[[#This Row],[Rank]]=23,8,IF(Table15678913[[#This Row],[Rank]]=24,7,IF(Table15678913[[#This Row],[Rank]]=25,6,IF(Table15678913[[#This Row],[Rank]]=26,5,IF(Table15678913[[#This Row],[Rank]]=27,4,IF(Table15678913[[#This Row],[Rank]]=28,3,IF(Table15678913[[#This Row],[Rank]]=29,2,IF(Table15678913[[#This Row],[Rank]]=30,1,0)))))))))))))))))))))))))))))))</f>
        <v/>
      </c>
      <c r="D41" s="4" t="str">
        <f>IF(Table15678913[[#This Row],[Category]]="","",IF(Table15678913[[#This Row],[Category]]="M",COUNTIF($I$2:$I41,"M"),IF(Table15678913[[#This Row],[Category]]="F",COUNTIF($I$2:$I41,"F"),0)))</f>
        <v/>
      </c>
      <c r="E41" s="26"/>
      <c r="F41" s="27"/>
      <c r="G41" s="28"/>
      <c r="H41" s="28"/>
      <c r="I41" s="29"/>
      <c r="J41" s="63"/>
      <c r="K41" s="63"/>
      <c r="L41" s="63"/>
      <c r="M41" s="63"/>
      <c r="N41" s="63"/>
    </row>
    <row r="42" spans="1:14" x14ac:dyDescent="0.3">
      <c r="A42" s="19">
        <f>Table15678913[[#This Row],[Full Name]]</f>
        <v>0</v>
      </c>
      <c r="B42" s="21" t="str">
        <f>IF(Table15678913[[#This Row],[Full Name]]="","",IF(IFERROR(IFERROR(VLOOKUP(Table15678913[[#This Row],[Full Name]],'Mens League'!B:B,1,FALSE),VLOOKUP(Table15678913[[#This Row],[Full Name]],'Women''s League'!B:B,1,FALSE)),"NEEDS ADDING")="NEEDS ADDING","NEEDS ADDING","OK"))</f>
        <v/>
      </c>
      <c r="C42" s="21" t="str">
        <f>IF(Table15678913[[#This Row],[Position]]="","",IF(Table15678913[[#This Row],[Rank]]=1,30,IF(Table15678913[[#This Row],[Rank]]=2,29,IF(Table15678913[[#This Row],[Rank]]=3,28,IF(Table15678913[[#This Row],[Rank]]=4,27,IF(Table15678913[[#This Row],[Rank]]=5,26,IF(Table15678913[[#This Row],[Rank]]=6,25,IF(Table15678913[[#This Row],[Rank]]=7,24,IF(Table15678913[[#This Row],[Rank]]=8,23,IF(Table15678913[[#This Row],[Rank]]=9,22,IF(Table15678913[[#This Row],[Rank]]=10,21,IF(Table15678913[[#This Row],[Rank]]=11,20,IF(Table15678913[[#This Row],[Rank]]=12,19,IF(Table15678913[[#This Row],[Rank]]=13,18,IF(Table15678913[[#This Row],[Rank]]=14,17,IF(Table15678913[[#This Row],[Rank]]=15,16,IF(Table15678913[[#This Row],[Rank]]=16,15,IF(Table15678913[[#This Row],[Rank]]=17,14,IF(Table15678913[[#This Row],[Rank]]=18,13,IF(Table15678913[[#This Row],[Rank]]=19,12,IF(Table15678913[[#This Row],[Rank]]=20,11,IF(Table15678913[[#This Row],[Rank]]=21,10,IF(Table15678913[[#This Row],[Rank]]=22,9,IF(Table15678913[[#This Row],[Rank]]=23,8,IF(Table15678913[[#This Row],[Rank]]=24,7,IF(Table15678913[[#This Row],[Rank]]=25,6,IF(Table15678913[[#This Row],[Rank]]=26,5,IF(Table15678913[[#This Row],[Rank]]=27,4,IF(Table15678913[[#This Row],[Rank]]=28,3,IF(Table15678913[[#This Row],[Rank]]=29,2,IF(Table15678913[[#This Row],[Rank]]=30,1,0)))))))))))))))))))))))))))))))</f>
        <v/>
      </c>
      <c r="D42" s="4" t="str">
        <f>IF(Table15678913[[#This Row],[Category]]="","",IF(Table15678913[[#This Row],[Category]]="M",COUNTIF($I$2:$I42,"M"),IF(Table15678913[[#This Row],[Category]]="F",COUNTIF($I$2:$I42,"F"),0)))</f>
        <v/>
      </c>
      <c r="E42" s="26"/>
      <c r="F42" s="27"/>
      <c r="G42" s="28"/>
      <c r="H42" s="28"/>
      <c r="I42" s="29"/>
      <c r="J42" s="63"/>
      <c r="K42" s="63"/>
      <c r="L42" s="63"/>
      <c r="M42" s="63"/>
      <c r="N42" s="63"/>
    </row>
    <row r="43" spans="1:14" x14ac:dyDescent="0.3">
      <c r="A43" s="19">
        <f>Table15678913[[#This Row],[Full Name]]</f>
        <v>0</v>
      </c>
      <c r="B43" s="21" t="str">
        <f>IF(Table15678913[[#This Row],[Full Name]]="","",IF(IFERROR(IFERROR(VLOOKUP(Table15678913[[#This Row],[Full Name]],'Mens League'!B:B,1,FALSE),VLOOKUP(Table15678913[[#This Row],[Full Name]],'Women''s League'!B:B,1,FALSE)),"NEEDS ADDING")="NEEDS ADDING","NEEDS ADDING","OK"))</f>
        <v/>
      </c>
      <c r="C43" s="21" t="str">
        <f>IF(Table15678913[[#This Row],[Position]]="","",IF(Table15678913[[#This Row],[Rank]]=1,30,IF(Table15678913[[#This Row],[Rank]]=2,29,IF(Table15678913[[#This Row],[Rank]]=3,28,IF(Table15678913[[#This Row],[Rank]]=4,27,IF(Table15678913[[#This Row],[Rank]]=5,26,IF(Table15678913[[#This Row],[Rank]]=6,25,IF(Table15678913[[#This Row],[Rank]]=7,24,IF(Table15678913[[#This Row],[Rank]]=8,23,IF(Table15678913[[#This Row],[Rank]]=9,22,IF(Table15678913[[#This Row],[Rank]]=10,21,IF(Table15678913[[#This Row],[Rank]]=11,20,IF(Table15678913[[#This Row],[Rank]]=12,19,IF(Table15678913[[#This Row],[Rank]]=13,18,IF(Table15678913[[#This Row],[Rank]]=14,17,IF(Table15678913[[#This Row],[Rank]]=15,16,IF(Table15678913[[#This Row],[Rank]]=16,15,IF(Table15678913[[#This Row],[Rank]]=17,14,IF(Table15678913[[#This Row],[Rank]]=18,13,IF(Table15678913[[#This Row],[Rank]]=19,12,IF(Table15678913[[#This Row],[Rank]]=20,11,IF(Table15678913[[#This Row],[Rank]]=21,10,IF(Table15678913[[#This Row],[Rank]]=22,9,IF(Table15678913[[#This Row],[Rank]]=23,8,IF(Table15678913[[#This Row],[Rank]]=24,7,IF(Table15678913[[#This Row],[Rank]]=25,6,IF(Table15678913[[#This Row],[Rank]]=26,5,IF(Table15678913[[#This Row],[Rank]]=27,4,IF(Table15678913[[#This Row],[Rank]]=28,3,IF(Table15678913[[#This Row],[Rank]]=29,2,IF(Table15678913[[#This Row],[Rank]]=30,1,0)))))))))))))))))))))))))))))))</f>
        <v/>
      </c>
      <c r="D43" s="4" t="str">
        <f>IF(Table15678913[[#This Row],[Category]]="","",IF(Table15678913[[#This Row],[Category]]="M",COUNTIF($I$2:$I43,"M"),IF(Table15678913[[#This Row],[Category]]="F",COUNTIF($I$2:$I43,"F"),0)))</f>
        <v/>
      </c>
      <c r="E43" s="26"/>
      <c r="F43" s="27"/>
      <c r="G43" s="28"/>
      <c r="H43" s="28"/>
      <c r="I43" s="29"/>
      <c r="J43" s="63"/>
      <c r="K43" s="63"/>
      <c r="L43" s="63"/>
      <c r="M43" s="63"/>
      <c r="N43" s="63"/>
    </row>
    <row r="44" spans="1:14" x14ac:dyDescent="0.3">
      <c r="A44" s="19">
        <f>Table15678913[[#This Row],[Full Name]]</f>
        <v>0</v>
      </c>
      <c r="B44" s="21" t="str">
        <f>IF(Table15678913[[#This Row],[Full Name]]="","",IF(IFERROR(IFERROR(VLOOKUP(Table15678913[[#This Row],[Full Name]],'Mens League'!B:B,1,FALSE),VLOOKUP(Table15678913[[#This Row],[Full Name]],'Women''s League'!B:B,1,FALSE)),"NEEDS ADDING")="NEEDS ADDING","NEEDS ADDING","OK"))</f>
        <v/>
      </c>
      <c r="C44" s="21" t="str">
        <f>IF(Table15678913[[#This Row],[Position]]="","",IF(Table15678913[[#This Row],[Rank]]=1,30,IF(Table15678913[[#This Row],[Rank]]=2,29,IF(Table15678913[[#This Row],[Rank]]=3,28,IF(Table15678913[[#This Row],[Rank]]=4,27,IF(Table15678913[[#This Row],[Rank]]=5,26,IF(Table15678913[[#This Row],[Rank]]=6,25,IF(Table15678913[[#This Row],[Rank]]=7,24,IF(Table15678913[[#This Row],[Rank]]=8,23,IF(Table15678913[[#This Row],[Rank]]=9,22,IF(Table15678913[[#This Row],[Rank]]=10,21,IF(Table15678913[[#This Row],[Rank]]=11,20,IF(Table15678913[[#This Row],[Rank]]=12,19,IF(Table15678913[[#This Row],[Rank]]=13,18,IF(Table15678913[[#This Row],[Rank]]=14,17,IF(Table15678913[[#This Row],[Rank]]=15,16,IF(Table15678913[[#This Row],[Rank]]=16,15,IF(Table15678913[[#This Row],[Rank]]=17,14,IF(Table15678913[[#This Row],[Rank]]=18,13,IF(Table15678913[[#This Row],[Rank]]=19,12,IF(Table15678913[[#This Row],[Rank]]=20,11,IF(Table15678913[[#This Row],[Rank]]=21,10,IF(Table15678913[[#This Row],[Rank]]=22,9,IF(Table15678913[[#This Row],[Rank]]=23,8,IF(Table15678913[[#This Row],[Rank]]=24,7,IF(Table15678913[[#This Row],[Rank]]=25,6,IF(Table15678913[[#This Row],[Rank]]=26,5,IF(Table15678913[[#This Row],[Rank]]=27,4,IF(Table15678913[[#This Row],[Rank]]=28,3,IF(Table15678913[[#This Row],[Rank]]=29,2,IF(Table15678913[[#This Row],[Rank]]=30,1,0)))))))))))))))))))))))))))))))</f>
        <v/>
      </c>
      <c r="D44" s="4" t="str">
        <f>IF(Table15678913[[#This Row],[Category]]="","",IF(Table15678913[[#This Row],[Category]]="M",COUNTIF($I$2:$I44,"M"),IF(Table15678913[[#This Row],[Category]]="F",COUNTIF($I$2:$I44,"F"),0)))</f>
        <v/>
      </c>
      <c r="E44" s="26"/>
      <c r="F44" s="27"/>
      <c r="G44" s="28"/>
      <c r="H44" s="28"/>
      <c r="I44" s="29"/>
      <c r="J44" s="63"/>
      <c r="K44" s="63"/>
      <c r="L44" s="63"/>
      <c r="M44" s="63"/>
      <c r="N44" s="63"/>
    </row>
    <row r="45" spans="1:14" x14ac:dyDescent="0.3">
      <c r="A45" s="19">
        <f>Table15678913[[#This Row],[Full Name]]</f>
        <v>0</v>
      </c>
      <c r="B45" s="21" t="str">
        <f>IF(Table15678913[[#This Row],[Full Name]]="","",IF(IFERROR(IFERROR(VLOOKUP(Table15678913[[#This Row],[Full Name]],'Mens League'!B:B,1,FALSE),VLOOKUP(Table15678913[[#This Row],[Full Name]],'Women''s League'!B:B,1,FALSE)),"NEEDS ADDING")="NEEDS ADDING","NEEDS ADDING","OK"))</f>
        <v/>
      </c>
      <c r="C45" s="21" t="str">
        <f>IF(Table15678913[[#This Row],[Position]]="","",IF(Table15678913[[#This Row],[Rank]]=1,30,IF(Table15678913[[#This Row],[Rank]]=2,29,IF(Table15678913[[#This Row],[Rank]]=3,28,IF(Table15678913[[#This Row],[Rank]]=4,27,IF(Table15678913[[#This Row],[Rank]]=5,26,IF(Table15678913[[#This Row],[Rank]]=6,25,IF(Table15678913[[#This Row],[Rank]]=7,24,IF(Table15678913[[#This Row],[Rank]]=8,23,IF(Table15678913[[#This Row],[Rank]]=9,22,IF(Table15678913[[#This Row],[Rank]]=10,21,IF(Table15678913[[#This Row],[Rank]]=11,20,IF(Table15678913[[#This Row],[Rank]]=12,19,IF(Table15678913[[#This Row],[Rank]]=13,18,IF(Table15678913[[#This Row],[Rank]]=14,17,IF(Table15678913[[#This Row],[Rank]]=15,16,IF(Table15678913[[#This Row],[Rank]]=16,15,IF(Table15678913[[#This Row],[Rank]]=17,14,IF(Table15678913[[#This Row],[Rank]]=18,13,IF(Table15678913[[#This Row],[Rank]]=19,12,IF(Table15678913[[#This Row],[Rank]]=20,11,IF(Table15678913[[#This Row],[Rank]]=21,10,IF(Table15678913[[#This Row],[Rank]]=22,9,IF(Table15678913[[#This Row],[Rank]]=23,8,IF(Table15678913[[#This Row],[Rank]]=24,7,IF(Table15678913[[#This Row],[Rank]]=25,6,IF(Table15678913[[#This Row],[Rank]]=26,5,IF(Table15678913[[#This Row],[Rank]]=27,4,IF(Table15678913[[#This Row],[Rank]]=28,3,IF(Table15678913[[#This Row],[Rank]]=29,2,IF(Table15678913[[#This Row],[Rank]]=30,1,0)))))))))))))))))))))))))))))))</f>
        <v/>
      </c>
      <c r="D45" s="4" t="str">
        <f>IF(Table15678913[[#This Row],[Category]]="","",IF(Table15678913[[#This Row],[Category]]="M",COUNTIF($I$2:$I45,"M"),IF(Table15678913[[#This Row],[Category]]="F",COUNTIF($I$2:$I45,"F"),0)))</f>
        <v/>
      </c>
      <c r="E45" s="26"/>
      <c r="F45" s="27"/>
      <c r="G45" s="28"/>
      <c r="H45" s="28"/>
      <c r="I45" s="29"/>
      <c r="J45" s="63"/>
      <c r="K45" s="63"/>
      <c r="L45" s="63"/>
      <c r="M45" s="63"/>
      <c r="N45" s="63"/>
    </row>
    <row r="46" spans="1:14" x14ac:dyDescent="0.3">
      <c r="A46" s="19">
        <f>Table15678913[[#This Row],[Full Name]]</f>
        <v>0</v>
      </c>
      <c r="B46" s="21" t="str">
        <f>IF(Table15678913[[#This Row],[Full Name]]="","",IF(IFERROR(IFERROR(VLOOKUP(Table15678913[[#This Row],[Full Name]],'Mens League'!B:B,1,FALSE),VLOOKUP(Table15678913[[#This Row],[Full Name]],'Women''s League'!B:B,1,FALSE)),"NEEDS ADDING")="NEEDS ADDING","NEEDS ADDING","OK"))</f>
        <v/>
      </c>
      <c r="C46" s="21" t="str">
        <f>IF(Table15678913[[#This Row],[Position]]="","",IF(Table15678913[[#This Row],[Rank]]=1,30,IF(Table15678913[[#This Row],[Rank]]=2,29,IF(Table15678913[[#This Row],[Rank]]=3,28,IF(Table15678913[[#This Row],[Rank]]=4,27,IF(Table15678913[[#This Row],[Rank]]=5,26,IF(Table15678913[[#This Row],[Rank]]=6,25,IF(Table15678913[[#This Row],[Rank]]=7,24,IF(Table15678913[[#This Row],[Rank]]=8,23,IF(Table15678913[[#This Row],[Rank]]=9,22,IF(Table15678913[[#This Row],[Rank]]=10,21,IF(Table15678913[[#This Row],[Rank]]=11,20,IF(Table15678913[[#This Row],[Rank]]=12,19,IF(Table15678913[[#This Row],[Rank]]=13,18,IF(Table15678913[[#This Row],[Rank]]=14,17,IF(Table15678913[[#This Row],[Rank]]=15,16,IF(Table15678913[[#This Row],[Rank]]=16,15,IF(Table15678913[[#This Row],[Rank]]=17,14,IF(Table15678913[[#This Row],[Rank]]=18,13,IF(Table15678913[[#This Row],[Rank]]=19,12,IF(Table15678913[[#This Row],[Rank]]=20,11,IF(Table15678913[[#This Row],[Rank]]=21,10,IF(Table15678913[[#This Row],[Rank]]=22,9,IF(Table15678913[[#This Row],[Rank]]=23,8,IF(Table15678913[[#This Row],[Rank]]=24,7,IF(Table15678913[[#This Row],[Rank]]=25,6,IF(Table15678913[[#This Row],[Rank]]=26,5,IF(Table15678913[[#This Row],[Rank]]=27,4,IF(Table15678913[[#This Row],[Rank]]=28,3,IF(Table15678913[[#This Row],[Rank]]=29,2,IF(Table15678913[[#This Row],[Rank]]=30,1,0)))))))))))))))))))))))))))))))</f>
        <v/>
      </c>
      <c r="D46" s="4" t="str">
        <f>IF(Table15678913[[#This Row],[Category]]="","",IF(Table15678913[[#This Row],[Category]]="M",COUNTIF($I$2:$I46,"M"),IF(Table15678913[[#This Row],[Category]]="F",COUNTIF($I$2:$I46,"F"),0)))</f>
        <v/>
      </c>
      <c r="E46" s="26"/>
      <c r="F46" s="27"/>
      <c r="G46" s="28"/>
      <c r="H46" s="28"/>
      <c r="I46" s="29"/>
      <c r="J46" s="63"/>
      <c r="K46" s="63"/>
      <c r="L46" s="63"/>
      <c r="M46" s="63"/>
      <c r="N46" s="63"/>
    </row>
    <row r="47" spans="1:14" x14ac:dyDescent="0.3">
      <c r="A47" s="19">
        <f>Table15678913[[#This Row],[Full Name]]</f>
        <v>0</v>
      </c>
      <c r="B47" s="21" t="str">
        <f>IF(Table15678913[[#This Row],[Full Name]]="","",IF(IFERROR(IFERROR(VLOOKUP(Table15678913[[#This Row],[Full Name]],'Mens League'!B:B,1,FALSE),VLOOKUP(Table15678913[[#This Row],[Full Name]],'Women''s League'!B:B,1,FALSE)),"NEEDS ADDING")="NEEDS ADDING","NEEDS ADDING","OK"))</f>
        <v/>
      </c>
      <c r="C47" s="21" t="str">
        <f>IF(Table15678913[[#This Row],[Position]]="","",IF(Table15678913[[#This Row],[Rank]]=1,30,IF(Table15678913[[#This Row],[Rank]]=2,29,IF(Table15678913[[#This Row],[Rank]]=3,28,IF(Table15678913[[#This Row],[Rank]]=4,27,IF(Table15678913[[#This Row],[Rank]]=5,26,IF(Table15678913[[#This Row],[Rank]]=6,25,IF(Table15678913[[#This Row],[Rank]]=7,24,IF(Table15678913[[#This Row],[Rank]]=8,23,IF(Table15678913[[#This Row],[Rank]]=9,22,IF(Table15678913[[#This Row],[Rank]]=10,21,IF(Table15678913[[#This Row],[Rank]]=11,20,IF(Table15678913[[#This Row],[Rank]]=12,19,IF(Table15678913[[#This Row],[Rank]]=13,18,IF(Table15678913[[#This Row],[Rank]]=14,17,IF(Table15678913[[#This Row],[Rank]]=15,16,IF(Table15678913[[#This Row],[Rank]]=16,15,IF(Table15678913[[#This Row],[Rank]]=17,14,IF(Table15678913[[#This Row],[Rank]]=18,13,IF(Table15678913[[#This Row],[Rank]]=19,12,IF(Table15678913[[#This Row],[Rank]]=20,11,IF(Table15678913[[#This Row],[Rank]]=21,10,IF(Table15678913[[#This Row],[Rank]]=22,9,IF(Table15678913[[#This Row],[Rank]]=23,8,IF(Table15678913[[#This Row],[Rank]]=24,7,IF(Table15678913[[#This Row],[Rank]]=25,6,IF(Table15678913[[#This Row],[Rank]]=26,5,IF(Table15678913[[#This Row],[Rank]]=27,4,IF(Table15678913[[#This Row],[Rank]]=28,3,IF(Table15678913[[#This Row],[Rank]]=29,2,IF(Table15678913[[#This Row],[Rank]]=30,1,0)))))))))))))))))))))))))))))))</f>
        <v/>
      </c>
      <c r="D47" s="4" t="str">
        <f>IF(Table15678913[[#This Row],[Category]]="","",IF(Table15678913[[#This Row],[Category]]="M",COUNTIF($I$2:$I47,"M"),IF(Table15678913[[#This Row],[Category]]="F",COUNTIF($I$2:$I47,"F"),0)))</f>
        <v/>
      </c>
      <c r="E47" s="26"/>
      <c r="F47" s="27"/>
      <c r="G47" s="28"/>
      <c r="H47" s="28"/>
      <c r="I47" s="29"/>
      <c r="J47" s="63"/>
      <c r="K47" s="63"/>
      <c r="L47" s="63"/>
      <c r="M47" s="63"/>
      <c r="N47" s="63"/>
    </row>
    <row r="48" spans="1:14" x14ac:dyDescent="0.3">
      <c r="A48" s="19">
        <f>Table15678913[[#This Row],[Full Name]]</f>
        <v>0</v>
      </c>
      <c r="B48" s="21" t="str">
        <f>IF(Table15678913[[#This Row],[Full Name]]="","",IF(IFERROR(IFERROR(VLOOKUP(Table15678913[[#This Row],[Full Name]],'Mens League'!B:B,1,FALSE),VLOOKUP(Table15678913[[#This Row],[Full Name]],'Women''s League'!B:B,1,FALSE)),"NEEDS ADDING")="NEEDS ADDING","NEEDS ADDING","OK"))</f>
        <v/>
      </c>
      <c r="C48" s="21" t="str">
        <f>IF(Table15678913[[#This Row],[Position]]="","",IF(Table15678913[[#This Row],[Rank]]=1,30,IF(Table15678913[[#This Row],[Rank]]=2,29,IF(Table15678913[[#This Row],[Rank]]=3,28,IF(Table15678913[[#This Row],[Rank]]=4,27,IF(Table15678913[[#This Row],[Rank]]=5,26,IF(Table15678913[[#This Row],[Rank]]=6,25,IF(Table15678913[[#This Row],[Rank]]=7,24,IF(Table15678913[[#This Row],[Rank]]=8,23,IF(Table15678913[[#This Row],[Rank]]=9,22,IF(Table15678913[[#This Row],[Rank]]=10,21,IF(Table15678913[[#This Row],[Rank]]=11,20,IF(Table15678913[[#This Row],[Rank]]=12,19,IF(Table15678913[[#This Row],[Rank]]=13,18,IF(Table15678913[[#This Row],[Rank]]=14,17,IF(Table15678913[[#This Row],[Rank]]=15,16,IF(Table15678913[[#This Row],[Rank]]=16,15,IF(Table15678913[[#This Row],[Rank]]=17,14,IF(Table15678913[[#This Row],[Rank]]=18,13,IF(Table15678913[[#This Row],[Rank]]=19,12,IF(Table15678913[[#This Row],[Rank]]=20,11,IF(Table15678913[[#This Row],[Rank]]=21,10,IF(Table15678913[[#This Row],[Rank]]=22,9,IF(Table15678913[[#This Row],[Rank]]=23,8,IF(Table15678913[[#This Row],[Rank]]=24,7,IF(Table15678913[[#This Row],[Rank]]=25,6,IF(Table15678913[[#This Row],[Rank]]=26,5,IF(Table15678913[[#This Row],[Rank]]=27,4,IF(Table15678913[[#This Row],[Rank]]=28,3,IF(Table15678913[[#This Row],[Rank]]=29,2,IF(Table15678913[[#This Row],[Rank]]=30,1,0)))))))))))))))))))))))))))))))</f>
        <v/>
      </c>
      <c r="D48" s="4" t="str">
        <f>IF(Table15678913[[#This Row],[Category]]="","",IF(Table15678913[[#This Row],[Category]]="M",COUNTIF($I$2:$I48,"M"),IF(Table15678913[[#This Row],[Category]]="F",COUNTIF($I$2:$I48,"F"),0)))</f>
        <v/>
      </c>
      <c r="E48" s="26"/>
      <c r="F48" s="27"/>
      <c r="G48" s="28"/>
      <c r="H48" s="28"/>
      <c r="I48" s="29"/>
      <c r="J48" s="63"/>
      <c r="K48" s="63"/>
      <c r="L48" s="63"/>
      <c r="M48" s="63"/>
      <c r="N48" s="63"/>
    </row>
  </sheetData>
  <phoneticPr fontId="5" type="noConversion"/>
  <conditionalFormatting sqref="B2:B48">
    <cfRule type="containsText" dxfId="21" priority="1" operator="containsText" text="OK">
      <formula>NOT(ISERROR(SEARCH("OK",B2)))</formula>
    </cfRule>
    <cfRule type="containsText" dxfId="20" priority="2" operator="containsText" text="NEEDS ADDING">
      <formula>NOT(ISERROR(SEARCH("NEEDS ADDING",B2)))</formula>
    </cfRule>
  </conditionalFormatting>
  <pageMargins left="0.7" right="0.7" top="0.75" bottom="0.75" header="0.3" footer="0.3"/>
  <pageSetup paperSize="9" orientation="portrait" horizontalDpi="4294967293" verticalDpi="0" r:id="rId1"/>
  <tableParts count="1">
    <tablePart r:id="rId2"/>
  </tablePart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125211-F5E3-4FE4-9A93-4F76CD2BE696}">
  <sheetPr>
    <tabColor rgb="FF00B0F0"/>
  </sheetPr>
  <dimension ref="A1:N48"/>
  <sheetViews>
    <sheetView topLeftCell="B1" workbookViewId="0">
      <selection activeCell="E2" sqref="E2:N30"/>
    </sheetView>
  </sheetViews>
  <sheetFormatPr defaultRowHeight="14.4" x14ac:dyDescent="0.3"/>
  <cols>
    <col min="1" max="1" width="23.33203125" hidden="1" customWidth="1"/>
    <col min="2" max="2" width="23.33203125" customWidth="1"/>
    <col min="3" max="4" width="13.6640625" customWidth="1"/>
    <col min="5" max="5" width="16" bestFit="1" customWidth="1"/>
    <col min="6" max="6" width="12.109375" style="13" bestFit="1" customWidth="1"/>
    <col min="7" max="7" width="12" bestFit="1" customWidth="1"/>
    <col min="8" max="8" width="23.33203125" bestFit="1" customWidth="1"/>
    <col min="9" max="9" width="17.33203125" bestFit="1" customWidth="1"/>
  </cols>
  <sheetData>
    <row r="1" spans="1:14" ht="33.6" x14ac:dyDescent="0.3">
      <c r="A1" s="14" t="s">
        <v>17</v>
      </c>
      <c r="B1" s="14" t="s">
        <v>84</v>
      </c>
      <c r="C1" s="14" t="s">
        <v>22</v>
      </c>
      <c r="D1" s="14" t="s">
        <v>83</v>
      </c>
      <c r="E1" s="15" t="s">
        <v>18</v>
      </c>
      <c r="F1" s="16" t="s">
        <v>24</v>
      </c>
      <c r="G1" s="15" t="s">
        <v>23</v>
      </c>
      <c r="H1" s="15" t="s">
        <v>0</v>
      </c>
      <c r="I1" s="17" t="s">
        <v>25</v>
      </c>
      <c r="J1" s="64" t="s">
        <v>161</v>
      </c>
      <c r="K1" s="64" t="s">
        <v>162</v>
      </c>
      <c r="L1" s="64" t="s">
        <v>163</v>
      </c>
      <c r="M1" s="64" t="s">
        <v>164</v>
      </c>
      <c r="N1" s="64" t="s">
        <v>166</v>
      </c>
    </row>
    <row r="2" spans="1:14" x14ac:dyDescent="0.3">
      <c r="A2" s="18">
        <f>Table1567891331[[#This Row],[Full Name]]</f>
        <v>0</v>
      </c>
      <c r="B2" s="20" t="str">
        <f>IF(Table1567891331[[#This Row],[Full Name]]="","",IF(IFERROR(IFERROR(VLOOKUP(Table1567891331[[#This Row],[Full Name]],'Mens League'!B:B,1,FALSE),VLOOKUP(Table1567891331[[#This Row],[Full Name]],'Women''s League'!B:B,1,FALSE)),"NEEDS ADDING")="NEEDS ADDING","NEEDS ADDING","OK"))</f>
        <v/>
      </c>
      <c r="C2" s="20" t="str">
        <f>IF(Table1567891331[[#This Row],[Position]]="","",IF(Table1567891331[[#This Row],[Rank]]=1,30,IF(Table1567891331[[#This Row],[Rank]]=2,29,IF(Table1567891331[[#This Row],[Rank]]=3,28,IF(Table1567891331[[#This Row],[Rank]]=4,27,IF(Table1567891331[[#This Row],[Rank]]=5,26,IF(Table1567891331[[#This Row],[Rank]]=6,25,IF(Table1567891331[[#This Row],[Rank]]=7,24,IF(Table1567891331[[#This Row],[Rank]]=8,23,IF(Table1567891331[[#This Row],[Rank]]=9,22,IF(Table1567891331[[#This Row],[Rank]]=10,21,IF(Table1567891331[[#This Row],[Rank]]=11,20,IF(Table1567891331[[#This Row],[Rank]]=12,19,IF(Table1567891331[[#This Row],[Rank]]=13,18,IF(Table1567891331[[#This Row],[Rank]]=14,17,IF(Table1567891331[[#This Row],[Rank]]=15,16,IF(Table1567891331[[#This Row],[Rank]]=16,15,IF(Table1567891331[[#This Row],[Rank]]=17,14,IF(Table1567891331[[#This Row],[Rank]]=18,13,IF(Table1567891331[[#This Row],[Rank]]=19,12,IF(Table1567891331[[#This Row],[Rank]]=20,11,IF(Table1567891331[[#This Row],[Rank]]=21,10,IF(Table1567891331[[#This Row],[Rank]]=22,9,IF(Table1567891331[[#This Row],[Rank]]=23,8,IF(Table1567891331[[#This Row],[Rank]]=24,7,IF(Table1567891331[[#This Row],[Rank]]=25,6,IF(Table1567891331[[#This Row],[Rank]]=26,5,IF(Table1567891331[[#This Row],[Rank]]=27,4,IF(Table1567891331[[#This Row],[Rank]]=28,3,IF(Table1567891331[[#This Row],[Rank]]=29,2,IF(Table1567891331[[#This Row],[Rank]]=30,1,0)))))))))))))))))))))))))))))))</f>
        <v/>
      </c>
      <c r="D2" s="4" t="str">
        <f>IF(Table1567891331[[#This Row],[Category]]="","",IF(Table1567891331[[#This Row],[Category]]="M",COUNTIF($I$2:$I2,"M"),IF(Table1567891331[[#This Row],[Category]]="F",COUNTIF($I$2:$I2,"F"),0)))</f>
        <v/>
      </c>
      <c r="E2" s="26"/>
      <c r="F2" s="27"/>
      <c r="G2" s="28"/>
      <c r="H2" s="28"/>
      <c r="I2" s="29"/>
      <c r="J2" s="63"/>
      <c r="K2" s="63"/>
      <c r="L2" s="63"/>
      <c r="M2" s="63"/>
      <c r="N2" s="63"/>
    </row>
    <row r="3" spans="1:14" x14ac:dyDescent="0.3">
      <c r="A3" s="18">
        <f>Table1567891331[[#This Row],[Full Name]]</f>
        <v>0</v>
      </c>
      <c r="B3" s="20" t="str">
        <f>IF(Table1567891331[[#This Row],[Full Name]]="","",IF(IFERROR(IFERROR(VLOOKUP(Table1567891331[[#This Row],[Full Name]],'Mens League'!B:B,1,FALSE),VLOOKUP(Table1567891331[[#This Row],[Full Name]],'Women''s League'!B:B,1,FALSE)),"NEEDS ADDING")="NEEDS ADDING","NEEDS ADDING","OK"))</f>
        <v/>
      </c>
      <c r="C3" s="20" t="str">
        <f>IF(Table1567891331[[#This Row],[Position]]="","",IF(Table1567891331[[#This Row],[Rank]]=1,30,IF(Table1567891331[[#This Row],[Rank]]=2,29,IF(Table1567891331[[#This Row],[Rank]]=3,28,IF(Table1567891331[[#This Row],[Rank]]=4,27,IF(Table1567891331[[#This Row],[Rank]]=5,26,IF(Table1567891331[[#This Row],[Rank]]=6,25,IF(Table1567891331[[#This Row],[Rank]]=7,24,IF(Table1567891331[[#This Row],[Rank]]=8,23,IF(Table1567891331[[#This Row],[Rank]]=9,22,IF(Table1567891331[[#This Row],[Rank]]=10,21,IF(Table1567891331[[#This Row],[Rank]]=11,20,IF(Table1567891331[[#This Row],[Rank]]=12,19,IF(Table1567891331[[#This Row],[Rank]]=13,18,IF(Table1567891331[[#This Row],[Rank]]=14,17,IF(Table1567891331[[#This Row],[Rank]]=15,16,IF(Table1567891331[[#This Row],[Rank]]=16,15,IF(Table1567891331[[#This Row],[Rank]]=17,14,IF(Table1567891331[[#This Row],[Rank]]=18,13,IF(Table1567891331[[#This Row],[Rank]]=19,12,IF(Table1567891331[[#This Row],[Rank]]=20,11,IF(Table1567891331[[#This Row],[Rank]]=21,10,IF(Table1567891331[[#This Row],[Rank]]=22,9,IF(Table1567891331[[#This Row],[Rank]]=23,8,IF(Table1567891331[[#This Row],[Rank]]=24,7,IF(Table1567891331[[#This Row],[Rank]]=25,6,IF(Table1567891331[[#This Row],[Rank]]=26,5,IF(Table1567891331[[#This Row],[Rank]]=27,4,IF(Table1567891331[[#This Row],[Rank]]=28,3,IF(Table1567891331[[#This Row],[Rank]]=29,2,IF(Table1567891331[[#This Row],[Rank]]=30,1,0)))))))))))))))))))))))))))))))</f>
        <v/>
      </c>
      <c r="D3" s="4" t="str">
        <f>IF(Table1567891331[[#This Row],[Category]]="","",IF(Table1567891331[[#This Row],[Category]]="M",COUNTIF($I$2:$I3,"M"),IF(Table1567891331[[#This Row],[Category]]="F",COUNTIF($I$2:$I3,"F"),0)))</f>
        <v/>
      </c>
      <c r="E3" s="26"/>
      <c r="F3" s="27"/>
      <c r="G3" s="28"/>
      <c r="H3" s="28"/>
      <c r="I3" s="29"/>
      <c r="J3" s="63"/>
      <c r="K3" s="63"/>
      <c r="L3" s="63"/>
      <c r="M3" s="63"/>
      <c r="N3" s="63"/>
    </row>
    <row r="4" spans="1:14" x14ac:dyDescent="0.3">
      <c r="A4" s="18">
        <f>Table1567891331[[#This Row],[Full Name]]</f>
        <v>0</v>
      </c>
      <c r="B4" s="20" t="str">
        <f>IF(Table1567891331[[#This Row],[Full Name]]="","",IF(IFERROR(IFERROR(VLOOKUP(Table1567891331[[#This Row],[Full Name]],'Mens League'!B:B,1,FALSE),VLOOKUP(Table1567891331[[#This Row],[Full Name]],'Women''s League'!B:B,1,FALSE)),"NEEDS ADDING")="NEEDS ADDING","NEEDS ADDING","OK"))</f>
        <v/>
      </c>
      <c r="C4" s="20" t="str">
        <f>IF(Table1567891331[[#This Row],[Position]]="","",IF(Table1567891331[[#This Row],[Rank]]=1,30,IF(Table1567891331[[#This Row],[Rank]]=2,29,IF(Table1567891331[[#This Row],[Rank]]=3,28,IF(Table1567891331[[#This Row],[Rank]]=4,27,IF(Table1567891331[[#This Row],[Rank]]=5,26,IF(Table1567891331[[#This Row],[Rank]]=6,25,IF(Table1567891331[[#This Row],[Rank]]=7,24,IF(Table1567891331[[#This Row],[Rank]]=8,23,IF(Table1567891331[[#This Row],[Rank]]=9,22,IF(Table1567891331[[#This Row],[Rank]]=10,21,IF(Table1567891331[[#This Row],[Rank]]=11,20,IF(Table1567891331[[#This Row],[Rank]]=12,19,IF(Table1567891331[[#This Row],[Rank]]=13,18,IF(Table1567891331[[#This Row],[Rank]]=14,17,IF(Table1567891331[[#This Row],[Rank]]=15,16,IF(Table1567891331[[#This Row],[Rank]]=16,15,IF(Table1567891331[[#This Row],[Rank]]=17,14,IF(Table1567891331[[#This Row],[Rank]]=18,13,IF(Table1567891331[[#This Row],[Rank]]=19,12,IF(Table1567891331[[#This Row],[Rank]]=20,11,IF(Table1567891331[[#This Row],[Rank]]=21,10,IF(Table1567891331[[#This Row],[Rank]]=22,9,IF(Table1567891331[[#This Row],[Rank]]=23,8,IF(Table1567891331[[#This Row],[Rank]]=24,7,IF(Table1567891331[[#This Row],[Rank]]=25,6,IF(Table1567891331[[#This Row],[Rank]]=26,5,IF(Table1567891331[[#This Row],[Rank]]=27,4,IF(Table1567891331[[#This Row],[Rank]]=28,3,IF(Table1567891331[[#This Row],[Rank]]=29,2,IF(Table1567891331[[#This Row],[Rank]]=30,1,0)))))))))))))))))))))))))))))))</f>
        <v/>
      </c>
      <c r="D4" s="4" t="str">
        <f>IF(Table1567891331[[#This Row],[Category]]="","",IF(Table1567891331[[#This Row],[Category]]="M",COUNTIF($I$2:$I4,"M"),IF(Table1567891331[[#This Row],[Category]]="F",COUNTIF($I$2:$I4,"F"),0)))</f>
        <v/>
      </c>
      <c r="E4" s="26"/>
      <c r="F4" s="27"/>
      <c r="G4" s="28"/>
      <c r="H4" s="28"/>
      <c r="I4" s="29"/>
      <c r="J4" s="63"/>
      <c r="K4" s="63"/>
      <c r="L4" s="63"/>
      <c r="M4" s="63"/>
      <c r="N4" s="63"/>
    </row>
    <row r="5" spans="1:14" x14ac:dyDescent="0.3">
      <c r="A5" s="18">
        <f>Table1567891331[[#This Row],[Full Name]]</f>
        <v>0</v>
      </c>
      <c r="B5" s="20" t="str">
        <f>IF(Table1567891331[[#This Row],[Full Name]]="","",IF(IFERROR(IFERROR(VLOOKUP(Table1567891331[[#This Row],[Full Name]],'Mens League'!B:B,1,FALSE),VLOOKUP(Table1567891331[[#This Row],[Full Name]],'Women''s League'!B:B,1,FALSE)),"NEEDS ADDING")="NEEDS ADDING","NEEDS ADDING","OK"))</f>
        <v/>
      </c>
      <c r="C5" s="20" t="str">
        <f>IF(Table1567891331[[#This Row],[Position]]="","",IF(Table1567891331[[#This Row],[Rank]]=1,30,IF(Table1567891331[[#This Row],[Rank]]=2,29,IF(Table1567891331[[#This Row],[Rank]]=3,28,IF(Table1567891331[[#This Row],[Rank]]=4,27,IF(Table1567891331[[#This Row],[Rank]]=5,26,IF(Table1567891331[[#This Row],[Rank]]=6,25,IF(Table1567891331[[#This Row],[Rank]]=7,24,IF(Table1567891331[[#This Row],[Rank]]=8,23,IF(Table1567891331[[#This Row],[Rank]]=9,22,IF(Table1567891331[[#This Row],[Rank]]=10,21,IF(Table1567891331[[#This Row],[Rank]]=11,20,IF(Table1567891331[[#This Row],[Rank]]=12,19,IF(Table1567891331[[#This Row],[Rank]]=13,18,IF(Table1567891331[[#This Row],[Rank]]=14,17,IF(Table1567891331[[#This Row],[Rank]]=15,16,IF(Table1567891331[[#This Row],[Rank]]=16,15,IF(Table1567891331[[#This Row],[Rank]]=17,14,IF(Table1567891331[[#This Row],[Rank]]=18,13,IF(Table1567891331[[#This Row],[Rank]]=19,12,IF(Table1567891331[[#This Row],[Rank]]=20,11,IF(Table1567891331[[#This Row],[Rank]]=21,10,IF(Table1567891331[[#This Row],[Rank]]=22,9,IF(Table1567891331[[#This Row],[Rank]]=23,8,IF(Table1567891331[[#This Row],[Rank]]=24,7,IF(Table1567891331[[#This Row],[Rank]]=25,6,IF(Table1567891331[[#This Row],[Rank]]=26,5,IF(Table1567891331[[#This Row],[Rank]]=27,4,IF(Table1567891331[[#This Row],[Rank]]=28,3,IF(Table1567891331[[#This Row],[Rank]]=29,2,IF(Table1567891331[[#This Row],[Rank]]=30,1,0)))))))))))))))))))))))))))))))</f>
        <v/>
      </c>
      <c r="D5" s="4" t="str">
        <f>IF(Table1567891331[[#This Row],[Category]]="","",IF(Table1567891331[[#This Row],[Category]]="M",COUNTIF($I$2:$I5,"M"),IF(Table1567891331[[#This Row],[Category]]="F",COUNTIF($I$2:$I5,"F"),0)))</f>
        <v/>
      </c>
      <c r="E5" s="26"/>
      <c r="F5" s="27"/>
      <c r="G5" s="28"/>
      <c r="H5" s="28"/>
      <c r="I5" s="29"/>
      <c r="J5" s="63"/>
      <c r="K5" s="63"/>
      <c r="L5" s="63"/>
      <c r="M5" s="63"/>
      <c r="N5" s="63"/>
    </row>
    <row r="6" spans="1:14" x14ac:dyDescent="0.3">
      <c r="A6" s="18">
        <f>Table1567891331[[#This Row],[Full Name]]</f>
        <v>0</v>
      </c>
      <c r="B6" s="20" t="str">
        <f>IF(Table1567891331[[#This Row],[Full Name]]="","",IF(IFERROR(IFERROR(VLOOKUP(Table1567891331[[#This Row],[Full Name]],'Mens League'!B:B,1,FALSE),VLOOKUP(Table1567891331[[#This Row],[Full Name]],'Women''s League'!B:B,1,FALSE)),"NEEDS ADDING")="NEEDS ADDING","NEEDS ADDING","OK"))</f>
        <v/>
      </c>
      <c r="C6" s="20" t="str">
        <f>IF(Table1567891331[[#This Row],[Position]]="","",IF(Table1567891331[[#This Row],[Rank]]=1,30,IF(Table1567891331[[#This Row],[Rank]]=2,29,IF(Table1567891331[[#This Row],[Rank]]=3,28,IF(Table1567891331[[#This Row],[Rank]]=4,27,IF(Table1567891331[[#This Row],[Rank]]=5,26,IF(Table1567891331[[#This Row],[Rank]]=6,25,IF(Table1567891331[[#This Row],[Rank]]=7,24,IF(Table1567891331[[#This Row],[Rank]]=8,23,IF(Table1567891331[[#This Row],[Rank]]=9,22,IF(Table1567891331[[#This Row],[Rank]]=10,21,IF(Table1567891331[[#This Row],[Rank]]=11,20,IF(Table1567891331[[#This Row],[Rank]]=12,19,IF(Table1567891331[[#This Row],[Rank]]=13,18,IF(Table1567891331[[#This Row],[Rank]]=14,17,IF(Table1567891331[[#This Row],[Rank]]=15,16,IF(Table1567891331[[#This Row],[Rank]]=16,15,IF(Table1567891331[[#This Row],[Rank]]=17,14,IF(Table1567891331[[#This Row],[Rank]]=18,13,IF(Table1567891331[[#This Row],[Rank]]=19,12,IF(Table1567891331[[#This Row],[Rank]]=20,11,IF(Table1567891331[[#This Row],[Rank]]=21,10,IF(Table1567891331[[#This Row],[Rank]]=22,9,IF(Table1567891331[[#This Row],[Rank]]=23,8,IF(Table1567891331[[#This Row],[Rank]]=24,7,IF(Table1567891331[[#This Row],[Rank]]=25,6,IF(Table1567891331[[#This Row],[Rank]]=26,5,IF(Table1567891331[[#This Row],[Rank]]=27,4,IF(Table1567891331[[#This Row],[Rank]]=28,3,IF(Table1567891331[[#This Row],[Rank]]=29,2,IF(Table1567891331[[#This Row],[Rank]]=30,1,0)))))))))))))))))))))))))))))))</f>
        <v/>
      </c>
      <c r="D6" s="4" t="str">
        <f>IF(Table1567891331[[#This Row],[Category]]="","",IF(Table1567891331[[#This Row],[Category]]="M",COUNTIF($I$2:$I6,"M"),IF(Table1567891331[[#This Row],[Category]]="F",COUNTIF($I$2:$I6,"F"),0)))</f>
        <v/>
      </c>
      <c r="E6" s="26"/>
      <c r="F6" s="27"/>
      <c r="G6" s="28"/>
      <c r="H6" s="28"/>
      <c r="I6" s="29"/>
      <c r="J6" s="63"/>
      <c r="K6" s="63"/>
      <c r="L6" s="63"/>
      <c r="M6" s="63"/>
      <c r="N6" s="63"/>
    </row>
    <row r="7" spans="1:14" x14ac:dyDescent="0.3">
      <c r="A7" s="18">
        <f>Table1567891331[[#This Row],[Full Name]]</f>
        <v>0</v>
      </c>
      <c r="B7" s="20" t="str">
        <f>IF(Table1567891331[[#This Row],[Full Name]]="","",IF(IFERROR(IFERROR(VLOOKUP(Table1567891331[[#This Row],[Full Name]],'Mens League'!B:B,1,FALSE),VLOOKUP(Table1567891331[[#This Row],[Full Name]],'Women''s League'!B:B,1,FALSE)),"NEEDS ADDING")="NEEDS ADDING","NEEDS ADDING","OK"))</f>
        <v/>
      </c>
      <c r="C7" s="20" t="str">
        <f>IF(Table1567891331[[#This Row],[Position]]="","",IF(Table1567891331[[#This Row],[Rank]]=1,30,IF(Table1567891331[[#This Row],[Rank]]=2,29,IF(Table1567891331[[#This Row],[Rank]]=3,28,IF(Table1567891331[[#This Row],[Rank]]=4,27,IF(Table1567891331[[#This Row],[Rank]]=5,26,IF(Table1567891331[[#This Row],[Rank]]=6,25,IF(Table1567891331[[#This Row],[Rank]]=7,24,IF(Table1567891331[[#This Row],[Rank]]=8,23,IF(Table1567891331[[#This Row],[Rank]]=9,22,IF(Table1567891331[[#This Row],[Rank]]=10,21,IF(Table1567891331[[#This Row],[Rank]]=11,20,IF(Table1567891331[[#This Row],[Rank]]=12,19,IF(Table1567891331[[#This Row],[Rank]]=13,18,IF(Table1567891331[[#This Row],[Rank]]=14,17,IF(Table1567891331[[#This Row],[Rank]]=15,16,IF(Table1567891331[[#This Row],[Rank]]=16,15,IF(Table1567891331[[#This Row],[Rank]]=17,14,IF(Table1567891331[[#This Row],[Rank]]=18,13,IF(Table1567891331[[#This Row],[Rank]]=19,12,IF(Table1567891331[[#This Row],[Rank]]=20,11,IF(Table1567891331[[#This Row],[Rank]]=21,10,IF(Table1567891331[[#This Row],[Rank]]=22,9,IF(Table1567891331[[#This Row],[Rank]]=23,8,IF(Table1567891331[[#This Row],[Rank]]=24,7,IF(Table1567891331[[#This Row],[Rank]]=25,6,IF(Table1567891331[[#This Row],[Rank]]=26,5,IF(Table1567891331[[#This Row],[Rank]]=27,4,IF(Table1567891331[[#This Row],[Rank]]=28,3,IF(Table1567891331[[#This Row],[Rank]]=29,2,IF(Table1567891331[[#This Row],[Rank]]=30,1,0)))))))))))))))))))))))))))))))</f>
        <v/>
      </c>
      <c r="D7" s="4" t="str">
        <f>IF(Table1567891331[[#This Row],[Category]]="","",IF(Table1567891331[[#This Row],[Category]]="M",COUNTIF($I$2:$I7,"M"),IF(Table1567891331[[#This Row],[Category]]="F",COUNTIF($I$2:$I7,"F"),0)))</f>
        <v/>
      </c>
      <c r="E7" s="26"/>
      <c r="F7" s="27"/>
      <c r="G7" s="28"/>
      <c r="H7" s="28"/>
      <c r="I7" s="29"/>
      <c r="J7" s="63"/>
      <c r="K7" s="63"/>
      <c r="L7" s="63"/>
      <c r="M7" s="63"/>
      <c r="N7" s="63"/>
    </row>
    <row r="8" spans="1:14" x14ac:dyDescent="0.3">
      <c r="A8" s="18">
        <f>Table1567891331[[#This Row],[Full Name]]</f>
        <v>0</v>
      </c>
      <c r="B8" s="20" t="str">
        <f>IF(Table1567891331[[#This Row],[Full Name]]="","",IF(IFERROR(IFERROR(VLOOKUP(Table1567891331[[#This Row],[Full Name]],'Mens League'!B:B,1,FALSE),VLOOKUP(Table1567891331[[#This Row],[Full Name]],'Women''s League'!B:B,1,FALSE)),"NEEDS ADDING")="NEEDS ADDING","NEEDS ADDING","OK"))</f>
        <v/>
      </c>
      <c r="C8" s="20" t="str">
        <f>IF(Table1567891331[[#This Row],[Position]]="","",IF(Table1567891331[[#This Row],[Rank]]=1,30,IF(Table1567891331[[#This Row],[Rank]]=2,29,IF(Table1567891331[[#This Row],[Rank]]=3,28,IF(Table1567891331[[#This Row],[Rank]]=4,27,IF(Table1567891331[[#This Row],[Rank]]=5,26,IF(Table1567891331[[#This Row],[Rank]]=6,25,IF(Table1567891331[[#This Row],[Rank]]=7,24,IF(Table1567891331[[#This Row],[Rank]]=8,23,IF(Table1567891331[[#This Row],[Rank]]=9,22,IF(Table1567891331[[#This Row],[Rank]]=10,21,IF(Table1567891331[[#This Row],[Rank]]=11,20,IF(Table1567891331[[#This Row],[Rank]]=12,19,IF(Table1567891331[[#This Row],[Rank]]=13,18,IF(Table1567891331[[#This Row],[Rank]]=14,17,IF(Table1567891331[[#This Row],[Rank]]=15,16,IF(Table1567891331[[#This Row],[Rank]]=16,15,IF(Table1567891331[[#This Row],[Rank]]=17,14,IF(Table1567891331[[#This Row],[Rank]]=18,13,IF(Table1567891331[[#This Row],[Rank]]=19,12,IF(Table1567891331[[#This Row],[Rank]]=20,11,IF(Table1567891331[[#This Row],[Rank]]=21,10,IF(Table1567891331[[#This Row],[Rank]]=22,9,IF(Table1567891331[[#This Row],[Rank]]=23,8,IF(Table1567891331[[#This Row],[Rank]]=24,7,IF(Table1567891331[[#This Row],[Rank]]=25,6,IF(Table1567891331[[#This Row],[Rank]]=26,5,IF(Table1567891331[[#This Row],[Rank]]=27,4,IF(Table1567891331[[#This Row],[Rank]]=28,3,IF(Table1567891331[[#This Row],[Rank]]=29,2,IF(Table1567891331[[#This Row],[Rank]]=30,1,0)))))))))))))))))))))))))))))))</f>
        <v/>
      </c>
      <c r="D8" s="4" t="str">
        <f>IF(Table1567891331[[#This Row],[Category]]="","",IF(Table1567891331[[#This Row],[Category]]="M",COUNTIF($I$2:$I8,"M"),IF(Table1567891331[[#This Row],[Category]]="F",COUNTIF($I$2:$I8,"F"),0)))</f>
        <v/>
      </c>
      <c r="E8" s="26"/>
      <c r="F8" s="27"/>
      <c r="G8" s="28"/>
      <c r="H8" s="28"/>
      <c r="I8" s="29"/>
      <c r="J8" s="63"/>
      <c r="K8" s="63"/>
      <c r="L8" s="63"/>
      <c r="M8" s="63"/>
      <c r="N8" s="63"/>
    </row>
    <row r="9" spans="1:14" x14ac:dyDescent="0.3">
      <c r="A9" s="18">
        <f>Table1567891331[[#This Row],[Full Name]]</f>
        <v>0</v>
      </c>
      <c r="B9" s="20" t="str">
        <f>IF(Table1567891331[[#This Row],[Full Name]]="","",IF(IFERROR(IFERROR(VLOOKUP(Table1567891331[[#This Row],[Full Name]],'Mens League'!B:B,1,FALSE),VLOOKUP(Table1567891331[[#This Row],[Full Name]],'Women''s League'!B:B,1,FALSE)),"NEEDS ADDING")="NEEDS ADDING","NEEDS ADDING","OK"))</f>
        <v/>
      </c>
      <c r="C9" s="20" t="str">
        <f>IF(Table1567891331[[#This Row],[Position]]="","",IF(Table1567891331[[#This Row],[Rank]]=1,30,IF(Table1567891331[[#This Row],[Rank]]=2,29,IF(Table1567891331[[#This Row],[Rank]]=3,28,IF(Table1567891331[[#This Row],[Rank]]=4,27,IF(Table1567891331[[#This Row],[Rank]]=5,26,IF(Table1567891331[[#This Row],[Rank]]=6,25,IF(Table1567891331[[#This Row],[Rank]]=7,24,IF(Table1567891331[[#This Row],[Rank]]=8,23,IF(Table1567891331[[#This Row],[Rank]]=9,22,IF(Table1567891331[[#This Row],[Rank]]=10,21,IF(Table1567891331[[#This Row],[Rank]]=11,20,IF(Table1567891331[[#This Row],[Rank]]=12,19,IF(Table1567891331[[#This Row],[Rank]]=13,18,IF(Table1567891331[[#This Row],[Rank]]=14,17,IF(Table1567891331[[#This Row],[Rank]]=15,16,IF(Table1567891331[[#This Row],[Rank]]=16,15,IF(Table1567891331[[#This Row],[Rank]]=17,14,IF(Table1567891331[[#This Row],[Rank]]=18,13,IF(Table1567891331[[#This Row],[Rank]]=19,12,IF(Table1567891331[[#This Row],[Rank]]=20,11,IF(Table1567891331[[#This Row],[Rank]]=21,10,IF(Table1567891331[[#This Row],[Rank]]=22,9,IF(Table1567891331[[#This Row],[Rank]]=23,8,IF(Table1567891331[[#This Row],[Rank]]=24,7,IF(Table1567891331[[#This Row],[Rank]]=25,6,IF(Table1567891331[[#This Row],[Rank]]=26,5,IF(Table1567891331[[#This Row],[Rank]]=27,4,IF(Table1567891331[[#This Row],[Rank]]=28,3,IF(Table1567891331[[#This Row],[Rank]]=29,2,IF(Table1567891331[[#This Row],[Rank]]=30,1,0)))))))))))))))))))))))))))))))</f>
        <v/>
      </c>
      <c r="D9" s="4" t="str">
        <f>IF(Table1567891331[[#This Row],[Category]]="","",IF(Table1567891331[[#This Row],[Category]]="M",COUNTIF($I$2:$I9,"M"),IF(Table1567891331[[#This Row],[Category]]="F",COUNTIF($I$2:$I9,"F"),0)))</f>
        <v/>
      </c>
      <c r="E9" s="26"/>
      <c r="F9" s="27"/>
      <c r="G9" s="28"/>
      <c r="H9" s="28"/>
      <c r="I9" s="29"/>
      <c r="J9" s="63"/>
      <c r="K9" s="63"/>
      <c r="L9" s="63"/>
      <c r="M9" s="63"/>
      <c r="N9" s="63"/>
    </row>
    <row r="10" spans="1:14" x14ac:dyDescent="0.3">
      <c r="A10" s="18">
        <f>Table1567891331[[#This Row],[Full Name]]</f>
        <v>0</v>
      </c>
      <c r="B10" s="20" t="str">
        <f>IF(Table1567891331[[#This Row],[Full Name]]="","",IF(IFERROR(IFERROR(VLOOKUP(Table1567891331[[#This Row],[Full Name]],'Mens League'!B:B,1,FALSE),VLOOKUP(Table1567891331[[#This Row],[Full Name]],'Women''s League'!B:B,1,FALSE)),"NEEDS ADDING")="NEEDS ADDING","NEEDS ADDING","OK"))</f>
        <v/>
      </c>
      <c r="C10" s="20" t="str">
        <f>IF(Table1567891331[[#This Row],[Position]]="","",IF(Table1567891331[[#This Row],[Rank]]=1,30,IF(Table1567891331[[#This Row],[Rank]]=2,29,IF(Table1567891331[[#This Row],[Rank]]=3,28,IF(Table1567891331[[#This Row],[Rank]]=4,27,IF(Table1567891331[[#This Row],[Rank]]=5,26,IF(Table1567891331[[#This Row],[Rank]]=6,25,IF(Table1567891331[[#This Row],[Rank]]=7,24,IF(Table1567891331[[#This Row],[Rank]]=8,23,IF(Table1567891331[[#This Row],[Rank]]=9,22,IF(Table1567891331[[#This Row],[Rank]]=10,21,IF(Table1567891331[[#This Row],[Rank]]=11,20,IF(Table1567891331[[#This Row],[Rank]]=12,19,IF(Table1567891331[[#This Row],[Rank]]=13,18,IF(Table1567891331[[#This Row],[Rank]]=14,17,IF(Table1567891331[[#This Row],[Rank]]=15,16,IF(Table1567891331[[#This Row],[Rank]]=16,15,IF(Table1567891331[[#This Row],[Rank]]=17,14,IF(Table1567891331[[#This Row],[Rank]]=18,13,IF(Table1567891331[[#This Row],[Rank]]=19,12,IF(Table1567891331[[#This Row],[Rank]]=20,11,IF(Table1567891331[[#This Row],[Rank]]=21,10,IF(Table1567891331[[#This Row],[Rank]]=22,9,IF(Table1567891331[[#This Row],[Rank]]=23,8,IF(Table1567891331[[#This Row],[Rank]]=24,7,IF(Table1567891331[[#This Row],[Rank]]=25,6,IF(Table1567891331[[#This Row],[Rank]]=26,5,IF(Table1567891331[[#This Row],[Rank]]=27,4,IF(Table1567891331[[#This Row],[Rank]]=28,3,IF(Table1567891331[[#This Row],[Rank]]=29,2,IF(Table1567891331[[#This Row],[Rank]]=30,1,0)))))))))))))))))))))))))))))))</f>
        <v/>
      </c>
      <c r="D10" s="4" t="str">
        <f>IF(Table1567891331[[#This Row],[Category]]="","",IF(Table1567891331[[#This Row],[Category]]="M",COUNTIF($I$2:$I10,"M"),IF(Table1567891331[[#This Row],[Category]]="F",COUNTIF($I$2:$I10,"F"),0)))</f>
        <v/>
      </c>
      <c r="E10" s="26"/>
      <c r="F10" s="27"/>
      <c r="G10" s="28"/>
      <c r="H10" s="28"/>
      <c r="I10" s="29"/>
      <c r="J10" s="63"/>
      <c r="K10" s="63"/>
      <c r="L10" s="63"/>
      <c r="M10" s="63"/>
      <c r="N10" s="63"/>
    </row>
    <row r="11" spans="1:14" x14ac:dyDescent="0.3">
      <c r="A11" s="18">
        <f>Table1567891331[[#This Row],[Full Name]]</f>
        <v>0</v>
      </c>
      <c r="B11" s="20" t="str">
        <f>IF(Table1567891331[[#This Row],[Full Name]]="","",IF(IFERROR(IFERROR(VLOOKUP(Table1567891331[[#This Row],[Full Name]],'Mens League'!B:B,1,FALSE),VLOOKUP(Table1567891331[[#This Row],[Full Name]],'Women''s League'!B:B,1,FALSE)),"NEEDS ADDING")="NEEDS ADDING","NEEDS ADDING","OK"))</f>
        <v/>
      </c>
      <c r="C11" s="20" t="str">
        <f>IF(Table1567891331[[#This Row],[Position]]="","",IF(Table1567891331[[#This Row],[Rank]]=1,30,IF(Table1567891331[[#This Row],[Rank]]=2,29,IF(Table1567891331[[#This Row],[Rank]]=3,28,IF(Table1567891331[[#This Row],[Rank]]=4,27,IF(Table1567891331[[#This Row],[Rank]]=5,26,IF(Table1567891331[[#This Row],[Rank]]=6,25,IF(Table1567891331[[#This Row],[Rank]]=7,24,IF(Table1567891331[[#This Row],[Rank]]=8,23,IF(Table1567891331[[#This Row],[Rank]]=9,22,IF(Table1567891331[[#This Row],[Rank]]=10,21,IF(Table1567891331[[#This Row],[Rank]]=11,20,IF(Table1567891331[[#This Row],[Rank]]=12,19,IF(Table1567891331[[#This Row],[Rank]]=13,18,IF(Table1567891331[[#This Row],[Rank]]=14,17,IF(Table1567891331[[#This Row],[Rank]]=15,16,IF(Table1567891331[[#This Row],[Rank]]=16,15,IF(Table1567891331[[#This Row],[Rank]]=17,14,IF(Table1567891331[[#This Row],[Rank]]=18,13,IF(Table1567891331[[#This Row],[Rank]]=19,12,IF(Table1567891331[[#This Row],[Rank]]=20,11,IF(Table1567891331[[#This Row],[Rank]]=21,10,IF(Table1567891331[[#This Row],[Rank]]=22,9,IF(Table1567891331[[#This Row],[Rank]]=23,8,IF(Table1567891331[[#This Row],[Rank]]=24,7,IF(Table1567891331[[#This Row],[Rank]]=25,6,IF(Table1567891331[[#This Row],[Rank]]=26,5,IF(Table1567891331[[#This Row],[Rank]]=27,4,IF(Table1567891331[[#This Row],[Rank]]=28,3,IF(Table1567891331[[#This Row],[Rank]]=29,2,IF(Table1567891331[[#This Row],[Rank]]=30,1,0)))))))))))))))))))))))))))))))</f>
        <v/>
      </c>
      <c r="D11" s="4" t="str">
        <f>IF(Table1567891331[[#This Row],[Category]]="","",IF(Table1567891331[[#This Row],[Category]]="M",COUNTIF($I$2:$I11,"M"),IF(Table1567891331[[#This Row],[Category]]="F",COUNTIF($I$2:$I11,"F"),0)))</f>
        <v/>
      </c>
      <c r="E11" s="26"/>
      <c r="F11" s="27"/>
      <c r="G11" s="28"/>
      <c r="H11" s="28"/>
      <c r="I11" s="29"/>
      <c r="J11" s="63"/>
      <c r="K11" s="63"/>
      <c r="L11" s="63"/>
      <c r="M11" s="63"/>
      <c r="N11" s="63"/>
    </row>
    <row r="12" spans="1:14" x14ac:dyDescent="0.3">
      <c r="A12" s="18">
        <f>Table1567891331[[#This Row],[Full Name]]</f>
        <v>0</v>
      </c>
      <c r="B12" s="20" t="str">
        <f>IF(Table1567891331[[#This Row],[Full Name]]="","",IF(IFERROR(IFERROR(VLOOKUP(Table1567891331[[#This Row],[Full Name]],'Mens League'!B:B,1,FALSE),VLOOKUP(Table1567891331[[#This Row],[Full Name]],'Women''s League'!B:B,1,FALSE)),"NEEDS ADDING")="NEEDS ADDING","NEEDS ADDING","OK"))</f>
        <v/>
      </c>
      <c r="C12" s="20" t="str">
        <f>IF(Table1567891331[[#This Row],[Position]]="","",IF(Table1567891331[[#This Row],[Rank]]=1,30,IF(Table1567891331[[#This Row],[Rank]]=2,29,IF(Table1567891331[[#This Row],[Rank]]=3,28,IF(Table1567891331[[#This Row],[Rank]]=4,27,IF(Table1567891331[[#This Row],[Rank]]=5,26,IF(Table1567891331[[#This Row],[Rank]]=6,25,IF(Table1567891331[[#This Row],[Rank]]=7,24,IF(Table1567891331[[#This Row],[Rank]]=8,23,IF(Table1567891331[[#This Row],[Rank]]=9,22,IF(Table1567891331[[#This Row],[Rank]]=10,21,IF(Table1567891331[[#This Row],[Rank]]=11,20,IF(Table1567891331[[#This Row],[Rank]]=12,19,IF(Table1567891331[[#This Row],[Rank]]=13,18,IF(Table1567891331[[#This Row],[Rank]]=14,17,IF(Table1567891331[[#This Row],[Rank]]=15,16,IF(Table1567891331[[#This Row],[Rank]]=16,15,IF(Table1567891331[[#This Row],[Rank]]=17,14,IF(Table1567891331[[#This Row],[Rank]]=18,13,IF(Table1567891331[[#This Row],[Rank]]=19,12,IF(Table1567891331[[#This Row],[Rank]]=20,11,IF(Table1567891331[[#This Row],[Rank]]=21,10,IF(Table1567891331[[#This Row],[Rank]]=22,9,IF(Table1567891331[[#This Row],[Rank]]=23,8,IF(Table1567891331[[#This Row],[Rank]]=24,7,IF(Table1567891331[[#This Row],[Rank]]=25,6,IF(Table1567891331[[#This Row],[Rank]]=26,5,IF(Table1567891331[[#This Row],[Rank]]=27,4,IF(Table1567891331[[#This Row],[Rank]]=28,3,IF(Table1567891331[[#This Row],[Rank]]=29,2,IF(Table1567891331[[#This Row],[Rank]]=30,1,0)))))))))))))))))))))))))))))))</f>
        <v/>
      </c>
      <c r="D12" s="4" t="str">
        <f>IF(Table1567891331[[#This Row],[Category]]="","",IF(Table1567891331[[#This Row],[Category]]="M",COUNTIF($I$2:$I12,"M"),IF(Table1567891331[[#This Row],[Category]]="F",COUNTIF($I$2:$I12,"F"),0)))</f>
        <v/>
      </c>
      <c r="E12" s="26"/>
      <c r="F12" s="27"/>
      <c r="G12" s="28"/>
      <c r="H12" s="28"/>
      <c r="I12" s="29"/>
      <c r="J12" s="63"/>
      <c r="K12" s="63"/>
      <c r="L12" s="63"/>
      <c r="M12" s="63"/>
      <c r="N12" s="63"/>
    </row>
    <row r="13" spans="1:14" x14ac:dyDescent="0.3">
      <c r="A13" s="19">
        <f>Table1567891331[[#This Row],[Full Name]]</f>
        <v>0</v>
      </c>
      <c r="B13" s="21" t="str">
        <f>IF(Table1567891331[[#This Row],[Full Name]]="","",IF(IFERROR(IFERROR(VLOOKUP(Table1567891331[[#This Row],[Full Name]],'Mens League'!B:B,1,FALSE),VLOOKUP(Table1567891331[[#This Row],[Full Name]],'Women''s League'!B:B,1,FALSE)),"NEEDS ADDING")="NEEDS ADDING","NEEDS ADDING","OK"))</f>
        <v/>
      </c>
      <c r="C13" s="21" t="str">
        <f>IF(Table1567891331[[#This Row],[Position]]="","",IF(Table1567891331[[#This Row],[Rank]]=1,30,IF(Table1567891331[[#This Row],[Rank]]=2,29,IF(Table1567891331[[#This Row],[Rank]]=3,28,IF(Table1567891331[[#This Row],[Rank]]=4,27,IF(Table1567891331[[#This Row],[Rank]]=5,26,IF(Table1567891331[[#This Row],[Rank]]=6,25,IF(Table1567891331[[#This Row],[Rank]]=7,24,IF(Table1567891331[[#This Row],[Rank]]=8,23,IF(Table1567891331[[#This Row],[Rank]]=9,22,IF(Table1567891331[[#This Row],[Rank]]=10,21,IF(Table1567891331[[#This Row],[Rank]]=11,20,IF(Table1567891331[[#This Row],[Rank]]=12,19,IF(Table1567891331[[#This Row],[Rank]]=13,18,IF(Table1567891331[[#This Row],[Rank]]=14,17,IF(Table1567891331[[#This Row],[Rank]]=15,16,IF(Table1567891331[[#This Row],[Rank]]=16,15,IF(Table1567891331[[#This Row],[Rank]]=17,14,IF(Table1567891331[[#This Row],[Rank]]=18,13,IF(Table1567891331[[#This Row],[Rank]]=19,12,IF(Table1567891331[[#This Row],[Rank]]=20,11,IF(Table1567891331[[#This Row],[Rank]]=21,10,IF(Table1567891331[[#This Row],[Rank]]=22,9,IF(Table1567891331[[#This Row],[Rank]]=23,8,IF(Table1567891331[[#This Row],[Rank]]=24,7,IF(Table1567891331[[#This Row],[Rank]]=25,6,IF(Table1567891331[[#This Row],[Rank]]=26,5,IF(Table1567891331[[#This Row],[Rank]]=27,4,IF(Table1567891331[[#This Row],[Rank]]=28,3,IF(Table1567891331[[#This Row],[Rank]]=29,2,IF(Table1567891331[[#This Row],[Rank]]=30,1,0)))))))))))))))))))))))))))))))</f>
        <v/>
      </c>
      <c r="D13" s="4" t="str">
        <f>IF(Table1567891331[[#This Row],[Category]]="","",IF(Table1567891331[[#This Row],[Category]]="M",COUNTIF($I$2:$I13,"M"),IF(Table1567891331[[#This Row],[Category]]="F",COUNTIF($I$2:$I13,"F"),0)))</f>
        <v/>
      </c>
      <c r="E13" s="30"/>
      <c r="F13" s="31"/>
      <c r="G13" s="32"/>
      <c r="H13" s="32"/>
      <c r="I13" s="33"/>
      <c r="J13" s="63"/>
      <c r="K13" s="63"/>
      <c r="L13" s="63"/>
      <c r="M13" s="63"/>
      <c r="N13" s="63"/>
    </row>
    <row r="14" spans="1:14" x14ac:dyDescent="0.3">
      <c r="A14" s="19">
        <f>Table1567891331[[#This Row],[Full Name]]</f>
        <v>0</v>
      </c>
      <c r="B14" s="21" t="str">
        <f>IF(Table1567891331[[#This Row],[Full Name]]="","",IF(IFERROR(IFERROR(VLOOKUP(Table1567891331[[#This Row],[Full Name]],'Mens League'!B:B,1,FALSE),VLOOKUP(Table1567891331[[#This Row],[Full Name]],'Women''s League'!B:B,1,FALSE)),"NEEDS ADDING")="NEEDS ADDING","NEEDS ADDING","OK"))</f>
        <v/>
      </c>
      <c r="C14" s="21" t="str">
        <f>IF(Table1567891331[[#This Row],[Position]]="","",IF(Table1567891331[[#This Row],[Rank]]=1,30,IF(Table1567891331[[#This Row],[Rank]]=2,29,IF(Table1567891331[[#This Row],[Rank]]=3,28,IF(Table1567891331[[#This Row],[Rank]]=4,27,IF(Table1567891331[[#This Row],[Rank]]=5,26,IF(Table1567891331[[#This Row],[Rank]]=6,25,IF(Table1567891331[[#This Row],[Rank]]=7,24,IF(Table1567891331[[#This Row],[Rank]]=8,23,IF(Table1567891331[[#This Row],[Rank]]=9,22,IF(Table1567891331[[#This Row],[Rank]]=10,21,IF(Table1567891331[[#This Row],[Rank]]=11,20,IF(Table1567891331[[#This Row],[Rank]]=12,19,IF(Table1567891331[[#This Row],[Rank]]=13,18,IF(Table1567891331[[#This Row],[Rank]]=14,17,IF(Table1567891331[[#This Row],[Rank]]=15,16,IF(Table1567891331[[#This Row],[Rank]]=16,15,IF(Table1567891331[[#This Row],[Rank]]=17,14,IF(Table1567891331[[#This Row],[Rank]]=18,13,IF(Table1567891331[[#This Row],[Rank]]=19,12,IF(Table1567891331[[#This Row],[Rank]]=20,11,IF(Table1567891331[[#This Row],[Rank]]=21,10,IF(Table1567891331[[#This Row],[Rank]]=22,9,IF(Table1567891331[[#This Row],[Rank]]=23,8,IF(Table1567891331[[#This Row],[Rank]]=24,7,IF(Table1567891331[[#This Row],[Rank]]=25,6,IF(Table1567891331[[#This Row],[Rank]]=26,5,IF(Table1567891331[[#This Row],[Rank]]=27,4,IF(Table1567891331[[#This Row],[Rank]]=28,3,IF(Table1567891331[[#This Row],[Rank]]=29,2,IF(Table1567891331[[#This Row],[Rank]]=30,1,0)))))))))))))))))))))))))))))))</f>
        <v/>
      </c>
      <c r="D14" s="4" t="str">
        <f>IF(Table1567891331[[#This Row],[Category]]="","",IF(Table1567891331[[#This Row],[Category]]="M",COUNTIF($I$2:$I14,"M"),IF(Table1567891331[[#This Row],[Category]]="F",COUNTIF($I$2:$I14,"F"),0)))</f>
        <v/>
      </c>
      <c r="E14" s="26"/>
      <c r="F14" s="27"/>
      <c r="G14" s="28"/>
      <c r="H14" s="28"/>
      <c r="I14" s="29"/>
      <c r="J14" s="63"/>
      <c r="K14" s="63"/>
      <c r="L14" s="63"/>
      <c r="M14" s="63"/>
      <c r="N14" s="63"/>
    </row>
    <row r="15" spans="1:14" x14ac:dyDescent="0.3">
      <c r="A15" s="19">
        <f>Table1567891331[[#This Row],[Full Name]]</f>
        <v>0</v>
      </c>
      <c r="B15" s="21" t="str">
        <f>IF(Table1567891331[[#This Row],[Full Name]]="","",IF(IFERROR(IFERROR(VLOOKUP(Table1567891331[[#This Row],[Full Name]],'Mens League'!B:B,1,FALSE),VLOOKUP(Table1567891331[[#This Row],[Full Name]],'Women''s League'!B:B,1,FALSE)),"NEEDS ADDING")="NEEDS ADDING","NEEDS ADDING","OK"))</f>
        <v/>
      </c>
      <c r="C15" s="21" t="str">
        <f>IF(Table1567891331[[#This Row],[Position]]="","",IF(Table1567891331[[#This Row],[Rank]]=1,30,IF(Table1567891331[[#This Row],[Rank]]=2,29,IF(Table1567891331[[#This Row],[Rank]]=3,28,IF(Table1567891331[[#This Row],[Rank]]=4,27,IF(Table1567891331[[#This Row],[Rank]]=5,26,IF(Table1567891331[[#This Row],[Rank]]=6,25,IF(Table1567891331[[#This Row],[Rank]]=7,24,IF(Table1567891331[[#This Row],[Rank]]=8,23,IF(Table1567891331[[#This Row],[Rank]]=9,22,IF(Table1567891331[[#This Row],[Rank]]=10,21,IF(Table1567891331[[#This Row],[Rank]]=11,20,IF(Table1567891331[[#This Row],[Rank]]=12,19,IF(Table1567891331[[#This Row],[Rank]]=13,18,IF(Table1567891331[[#This Row],[Rank]]=14,17,IF(Table1567891331[[#This Row],[Rank]]=15,16,IF(Table1567891331[[#This Row],[Rank]]=16,15,IF(Table1567891331[[#This Row],[Rank]]=17,14,IF(Table1567891331[[#This Row],[Rank]]=18,13,IF(Table1567891331[[#This Row],[Rank]]=19,12,IF(Table1567891331[[#This Row],[Rank]]=20,11,IF(Table1567891331[[#This Row],[Rank]]=21,10,IF(Table1567891331[[#This Row],[Rank]]=22,9,IF(Table1567891331[[#This Row],[Rank]]=23,8,IF(Table1567891331[[#This Row],[Rank]]=24,7,IF(Table1567891331[[#This Row],[Rank]]=25,6,IF(Table1567891331[[#This Row],[Rank]]=26,5,IF(Table1567891331[[#This Row],[Rank]]=27,4,IF(Table1567891331[[#This Row],[Rank]]=28,3,IF(Table1567891331[[#This Row],[Rank]]=29,2,IF(Table1567891331[[#This Row],[Rank]]=30,1,0)))))))))))))))))))))))))))))))</f>
        <v/>
      </c>
      <c r="D15" s="4" t="str">
        <f>IF(Table1567891331[[#This Row],[Category]]="","",IF(Table1567891331[[#This Row],[Category]]="M",COUNTIF($I$2:$I15,"M"),IF(Table1567891331[[#This Row],[Category]]="F",COUNTIF($I$2:$I15,"F"),0)))</f>
        <v/>
      </c>
      <c r="E15" s="26"/>
      <c r="F15" s="27"/>
      <c r="G15" s="28"/>
      <c r="H15" s="28"/>
      <c r="I15" s="29"/>
      <c r="J15" s="63"/>
      <c r="K15" s="63"/>
      <c r="L15" s="63"/>
      <c r="M15" s="63"/>
      <c r="N15" s="63"/>
    </row>
    <row r="16" spans="1:14" x14ac:dyDescent="0.3">
      <c r="A16" s="19">
        <f>Table1567891331[[#This Row],[Full Name]]</f>
        <v>0</v>
      </c>
      <c r="B16" s="21" t="str">
        <f>IF(Table1567891331[[#This Row],[Full Name]]="","",IF(IFERROR(IFERROR(VLOOKUP(Table1567891331[[#This Row],[Full Name]],'Mens League'!B:B,1,FALSE),VLOOKUP(Table1567891331[[#This Row],[Full Name]],'Women''s League'!B:B,1,FALSE)),"NEEDS ADDING")="NEEDS ADDING","NEEDS ADDING","OK"))</f>
        <v/>
      </c>
      <c r="C16" s="21" t="str">
        <f>IF(Table1567891331[[#This Row],[Position]]="","",IF(Table1567891331[[#This Row],[Rank]]=1,30,IF(Table1567891331[[#This Row],[Rank]]=2,29,IF(Table1567891331[[#This Row],[Rank]]=3,28,IF(Table1567891331[[#This Row],[Rank]]=4,27,IF(Table1567891331[[#This Row],[Rank]]=5,26,IF(Table1567891331[[#This Row],[Rank]]=6,25,IF(Table1567891331[[#This Row],[Rank]]=7,24,IF(Table1567891331[[#This Row],[Rank]]=8,23,IF(Table1567891331[[#This Row],[Rank]]=9,22,IF(Table1567891331[[#This Row],[Rank]]=10,21,IF(Table1567891331[[#This Row],[Rank]]=11,20,IF(Table1567891331[[#This Row],[Rank]]=12,19,IF(Table1567891331[[#This Row],[Rank]]=13,18,IF(Table1567891331[[#This Row],[Rank]]=14,17,IF(Table1567891331[[#This Row],[Rank]]=15,16,IF(Table1567891331[[#This Row],[Rank]]=16,15,IF(Table1567891331[[#This Row],[Rank]]=17,14,IF(Table1567891331[[#This Row],[Rank]]=18,13,IF(Table1567891331[[#This Row],[Rank]]=19,12,IF(Table1567891331[[#This Row],[Rank]]=20,11,IF(Table1567891331[[#This Row],[Rank]]=21,10,IF(Table1567891331[[#This Row],[Rank]]=22,9,IF(Table1567891331[[#This Row],[Rank]]=23,8,IF(Table1567891331[[#This Row],[Rank]]=24,7,IF(Table1567891331[[#This Row],[Rank]]=25,6,IF(Table1567891331[[#This Row],[Rank]]=26,5,IF(Table1567891331[[#This Row],[Rank]]=27,4,IF(Table1567891331[[#This Row],[Rank]]=28,3,IF(Table1567891331[[#This Row],[Rank]]=29,2,IF(Table1567891331[[#This Row],[Rank]]=30,1,0)))))))))))))))))))))))))))))))</f>
        <v/>
      </c>
      <c r="D16" s="4" t="str">
        <f>IF(Table1567891331[[#This Row],[Category]]="","",IF(Table1567891331[[#This Row],[Category]]="M",COUNTIF($I$2:$I16,"M"),IF(Table1567891331[[#This Row],[Category]]="F",COUNTIF($I$2:$I16,"F"),0)))</f>
        <v/>
      </c>
      <c r="E16" s="26"/>
      <c r="F16" s="27"/>
      <c r="G16" s="28"/>
      <c r="H16" s="28"/>
      <c r="I16" s="29"/>
      <c r="J16" s="63"/>
      <c r="K16" s="63"/>
      <c r="L16" s="63"/>
      <c r="M16" s="63"/>
      <c r="N16" s="63"/>
    </row>
    <row r="17" spans="1:14" x14ac:dyDescent="0.3">
      <c r="A17" s="19">
        <f>Table1567891331[[#This Row],[Full Name]]</f>
        <v>0</v>
      </c>
      <c r="B17" s="21" t="str">
        <f>IF(Table1567891331[[#This Row],[Full Name]]="","",IF(IFERROR(IFERROR(VLOOKUP(Table1567891331[[#This Row],[Full Name]],'Mens League'!B:B,1,FALSE),VLOOKUP(Table1567891331[[#This Row],[Full Name]],'Women''s League'!B:B,1,FALSE)),"NEEDS ADDING")="NEEDS ADDING","NEEDS ADDING","OK"))</f>
        <v/>
      </c>
      <c r="C17" s="21" t="str">
        <f>IF(Table1567891331[[#This Row],[Position]]="","",IF(Table1567891331[[#This Row],[Rank]]=1,30,IF(Table1567891331[[#This Row],[Rank]]=2,29,IF(Table1567891331[[#This Row],[Rank]]=3,28,IF(Table1567891331[[#This Row],[Rank]]=4,27,IF(Table1567891331[[#This Row],[Rank]]=5,26,IF(Table1567891331[[#This Row],[Rank]]=6,25,IF(Table1567891331[[#This Row],[Rank]]=7,24,IF(Table1567891331[[#This Row],[Rank]]=8,23,IF(Table1567891331[[#This Row],[Rank]]=9,22,IF(Table1567891331[[#This Row],[Rank]]=10,21,IF(Table1567891331[[#This Row],[Rank]]=11,20,IF(Table1567891331[[#This Row],[Rank]]=12,19,IF(Table1567891331[[#This Row],[Rank]]=13,18,IF(Table1567891331[[#This Row],[Rank]]=14,17,IF(Table1567891331[[#This Row],[Rank]]=15,16,IF(Table1567891331[[#This Row],[Rank]]=16,15,IF(Table1567891331[[#This Row],[Rank]]=17,14,IF(Table1567891331[[#This Row],[Rank]]=18,13,IF(Table1567891331[[#This Row],[Rank]]=19,12,IF(Table1567891331[[#This Row],[Rank]]=20,11,IF(Table1567891331[[#This Row],[Rank]]=21,10,IF(Table1567891331[[#This Row],[Rank]]=22,9,IF(Table1567891331[[#This Row],[Rank]]=23,8,IF(Table1567891331[[#This Row],[Rank]]=24,7,IF(Table1567891331[[#This Row],[Rank]]=25,6,IF(Table1567891331[[#This Row],[Rank]]=26,5,IF(Table1567891331[[#This Row],[Rank]]=27,4,IF(Table1567891331[[#This Row],[Rank]]=28,3,IF(Table1567891331[[#This Row],[Rank]]=29,2,IF(Table1567891331[[#This Row],[Rank]]=30,1,0)))))))))))))))))))))))))))))))</f>
        <v/>
      </c>
      <c r="D17" s="4" t="str">
        <f>IF(Table1567891331[[#This Row],[Category]]="","",IF(Table1567891331[[#This Row],[Category]]="M",COUNTIF($I$2:$I17,"M"),IF(Table1567891331[[#This Row],[Category]]="F",COUNTIF($I$2:$I17,"F"),0)))</f>
        <v/>
      </c>
      <c r="E17" s="26"/>
      <c r="F17" s="27"/>
      <c r="G17" s="28"/>
      <c r="H17" s="28"/>
      <c r="I17" s="29"/>
      <c r="J17" s="63"/>
      <c r="K17" s="63"/>
      <c r="L17" s="63"/>
      <c r="M17" s="63"/>
      <c r="N17" s="63"/>
    </row>
    <row r="18" spans="1:14" x14ac:dyDescent="0.3">
      <c r="A18" s="19">
        <f>Table1567891331[[#This Row],[Full Name]]</f>
        <v>0</v>
      </c>
      <c r="B18" s="21" t="str">
        <f>IF(Table1567891331[[#This Row],[Full Name]]="","",IF(IFERROR(IFERROR(VLOOKUP(Table1567891331[[#This Row],[Full Name]],'Mens League'!B:B,1,FALSE),VLOOKUP(Table1567891331[[#This Row],[Full Name]],'Women''s League'!B:B,1,FALSE)),"NEEDS ADDING")="NEEDS ADDING","NEEDS ADDING","OK"))</f>
        <v/>
      </c>
      <c r="C18" s="21" t="str">
        <f>IF(Table1567891331[[#This Row],[Position]]="","",IF(Table1567891331[[#This Row],[Rank]]=1,30,IF(Table1567891331[[#This Row],[Rank]]=2,29,IF(Table1567891331[[#This Row],[Rank]]=3,28,IF(Table1567891331[[#This Row],[Rank]]=4,27,IF(Table1567891331[[#This Row],[Rank]]=5,26,IF(Table1567891331[[#This Row],[Rank]]=6,25,IF(Table1567891331[[#This Row],[Rank]]=7,24,IF(Table1567891331[[#This Row],[Rank]]=8,23,IF(Table1567891331[[#This Row],[Rank]]=9,22,IF(Table1567891331[[#This Row],[Rank]]=10,21,IF(Table1567891331[[#This Row],[Rank]]=11,20,IF(Table1567891331[[#This Row],[Rank]]=12,19,IF(Table1567891331[[#This Row],[Rank]]=13,18,IF(Table1567891331[[#This Row],[Rank]]=14,17,IF(Table1567891331[[#This Row],[Rank]]=15,16,IF(Table1567891331[[#This Row],[Rank]]=16,15,IF(Table1567891331[[#This Row],[Rank]]=17,14,IF(Table1567891331[[#This Row],[Rank]]=18,13,IF(Table1567891331[[#This Row],[Rank]]=19,12,IF(Table1567891331[[#This Row],[Rank]]=20,11,IF(Table1567891331[[#This Row],[Rank]]=21,10,IF(Table1567891331[[#This Row],[Rank]]=22,9,IF(Table1567891331[[#This Row],[Rank]]=23,8,IF(Table1567891331[[#This Row],[Rank]]=24,7,IF(Table1567891331[[#This Row],[Rank]]=25,6,IF(Table1567891331[[#This Row],[Rank]]=26,5,IF(Table1567891331[[#This Row],[Rank]]=27,4,IF(Table1567891331[[#This Row],[Rank]]=28,3,IF(Table1567891331[[#This Row],[Rank]]=29,2,IF(Table1567891331[[#This Row],[Rank]]=30,1,0)))))))))))))))))))))))))))))))</f>
        <v/>
      </c>
      <c r="D18" s="4" t="str">
        <f>IF(Table1567891331[[#This Row],[Category]]="","",IF(Table1567891331[[#This Row],[Category]]="M",COUNTIF($I$2:$I18,"M"),IF(Table1567891331[[#This Row],[Category]]="F",COUNTIF($I$2:$I18,"F"),0)))</f>
        <v/>
      </c>
      <c r="E18" s="26"/>
      <c r="F18" s="27"/>
      <c r="G18" s="28"/>
      <c r="H18" s="28"/>
      <c r="I18" s="29"/>
      <c r="J18" s="63"/>
      <c r="K18" s="63"/>
      <c r="L18" s="63"/>
      <c r="M18" s="63"/>
      <c r="N18" s="63"/>
    </row>
    <row r="19" spans="1:14" x14ac:dyDescent="0.3">
      <c r="A19" s="19">
        <f>Table1567891331[[#This Row],[Full Name]]</f>
        <v>0</v>
      </c>
      <c r="B19" s="21" t="str">
        <f>IF(Table1567891331[[#This Row],[Full Name]]="","",IF(IFERROR(IFERROR(VLOOKUP(Table1567891331[[#This Row],[Full Name]],'Mens League'!B:B,1,FALSE),VLOOKUP(Table1567891331[[#This Row],[Full Name]],'Women''s League'!B:B,1,FALSE)),"NEEDS ADDING")="NEEDS ADDING","NEEDS ADDING","OK"))</f>
        <v/>
      </c>
      <c r="C19" s="21" t="str">
        <f>IF(Table1567891331[[#This Row],[Position]]="","",IF(Table1567891331[[#This Row],[Rank]]=1,30,IF(Table1567891331[[#This Row],[Rank]]=2,29,IF(Table1567891331[[#This Row],[Rank]]=3,28,IF(Table1567891331[[#This Row],[Rank]]=4,27,IF(Table1567891331[[#This Row],[Rank]]=5,26,IF(Table1567891331[[#This Row],[Rank]]=6,25,IF(Table1567891331[[#This Row],[Rank]]=7,24,IF(Table1567891331[[#This Row],[Rank]]=8,23,IF(Table1567891331[[#This Row],[Rank]]=9,22,IF(Table1567891331[[#This Row],[Rank]]=10,21,IF(Table1567891331[[#This Row],[Rank]]=11,20,IF(Table1567891331[[#This Row],[Rank]]=12,19,IF(Table1567891331[[#This Row],[Rank]]=13,18,IF(Table1567891331[[#This Row],[Rank]]=14,17,IF(Table1567891331[[#This Row],[Rank]]=15,16,IF(Table1567891331[[#This Row],[Rank]]=16,15,IF(Table1567891331[[#This Row],[Rank]]=17,14,IF(Table1567891331[[#This Row],[Rank]]=18,13,IF(Table1567891331[[#This Row],[Rank]]=19,12,IF(Table1567891331[[#This Row],[Rank]]=20,11,IF(Table1567891331[[#This Row],[Rank]]=21,10,IF(Table1567891331[[#This Row],[Rank]]=22,9,IF(Table1567891331[[#This Row],[Rank]]=23,8,IF(Table1567891331[[#This Row],[Rank]]=24,7,IF(Table1567891331[[#This Row],[Rank]]=25,6,IF(Table1567891331[[#This Row],[Rank]]=26,5,IF(Table1567891331[[#This Row],[Rank]]=27,4,IF(Table1567891331[[#This Row],[Rank]]=28,3,IF(Table1567891331[[#This Row],[Rank]]=29,2,IF(Table1567891331[[#This Row],[Rank]]=30,1,0)))))))))))))))))))))))))))))))</f>
        <v/>
      </c>
      <c r="D19" s="4" t="str">
        <f>IF(Table1567891331[[#This Row],[Category]]="","",IF(Table1567891331[[#This Row],[Category]]="M",COUNTIF($I$2:$I19,"M"),IF(Table1567891331[[#This Row],[Category]]="F",COUNTIF($I$2:$I19,"F"),0)))</f>
        <v/>
      </c>
      <c r="E19" s="26"/>
      <c r="F19" s="27"/>
      <c r="G19" s="28"/>
      <c r="H19" s="28"/>
      <c r="I19" s="29"/>
      <c r="J19" s="63"/>
      <c r="K19" s="63"/>
      <c r="L19" s="63"/>
      <c r="M19" s="63"/>
      <c r="N19" s="63"/>
    </row>
    <row r="20" spans="1:14" x14ac:dyDescent="0.3">
      <c r="A20" s="19">
        <f>Table1567891331[[#This Row],[Full Name]]</f>
        <v>0</v>
      </c>
      <c r="B20" s="21" t="str">
        <f>IF(Table1567891331[[#This Row],[Full Name]]="","",IF(IFERROR(IFERROR(VLOOKUP(Table1567891331[[#This Row],[Full Name]],'Mens League'!B:B,1,FALSE),VLOOKUP(Table1567891331[[#This Row],[Full Name]],'Women''s League'!B:B,1,FALSE)),"NEEDS ADDING")="NEEDS ADDING","NEEDS ADDING","OK"))</f>
        <v/>
      </c>
      <c r="C20" s="21" t="str">
        <f>IF(Table1567891331[[#This Row],[Position]]="","",IF(Table1567891331[[#This Row],[Rank]]=1,30,IF(Table1567891331[[#This Row],[Rank]]=2,29,IF(Table1567891331[[#This Row],[Rank]]=3,28,IF(Table1567891331[[#This Row],[Rank]]=4,27,IF(Table1567891331[[#This Row],[Rank]]=5,26,IF(Table1567891331[[#This Row],[Rank]]=6,25,IF(Table1567891331[[#This Row],[Rank]]=7,24,IF(Table1567891331[[#This Row],[Rank]]=8,23,IF(Table1567891331[[#This Row],[Rank]]=9,22,IF(Table1567891331[[#This Row],[Rank]]=10,21,IF(Table1567891331[[#This Row],[Rank]]=11,20,IF(Table1567891331[[#This Row],[Rank]]=12,19,IF(Table1567891331[[#This Row],[Rank]]=13,18,IF(Table1567891331[[#This Row],[Rank]]=14,17,IF(Table1567891331[[#This Row],[Rank]]=15,16,IF(Table1567891331[[#This Row],[Rank]]=16,15,IF(Table1567891331[[#This Row],[Rank]]=17,14,IF(Table1567891331[[#This Row],[Rank]]=18,13,IF(Table1567891331[[#This Row],[Rank]]=19,12,IF(Table1567891331[[#This Row],[Rank]]=20,11,IF(Table1567891331[[#This Row],[Rank]]=21,10,IF(Table1567891331[[#This Row],[Rank]]=22,9,IF(Table1567891331[[#This Row],[Rank]]=23,8,IF(Table1567891331[[#This Row],[Rank]]=24,7,IF(Table1567891331[[#This Row],[Rank]]=25,6,IF(Table1567891331[[#This Row],[Rank]]=26,5,IF(Table1567891331[[#This Row],[Rank]]=27,4,IF(Table1567891331[[#This Row],[Rank]]=28,3,IF(Table1567891331[[#This Row],[Rank]]=29,2,IF(Table1567891331[[#This Row],[Rank]]=30,1,0)))))))))))))))))))))))))))))))</f>
        <v/>
      </c>
      <c r="D20" s="4" t="str">
        <f>IF(Table1567891331[[#This Row],[Category]]="","",IF(Table1567891331[[#This Row],[Category]]="M",COUNTIF($I$2:$I20,"M"),IF(Table1567891331[[#This Row],[Category]]="F",COUNTIF($I$2:$I20,"F"),0)))</f>
        <v/>
      </c>
      <c r="E20" s="26"/>
      <c r="F20" s="27"/>
      <c r="G20" s="28"/>
      <c r="H20" s="28"/>
      <c r="I20" s="29"/>
      <c r="J20" s="63"/>
      <c r="K20" s="63"/>
      <c r="L20" s="63"/>
      <c r="M20" s="63"/>
      <c r="N20" s="63"/>
    </row>
    <row r="21" spans="1:14" x14ac:dyDescent="0.3">
      <c r="A21" s="19">
        <f>Table1567891331[[#This Row],[Full Name]]</f>
        <v>0</v>
      </c>
      <c r="B21" s="21" t="str">
        <f>IF(Table1567891331[[#This Row],[Full Name]]="","",IF(IFERROR(IFERROR(VLOOKUP(Table1567891331[[#This Row],[Full Name]],'Mens League'!B:B,1,FALSE),VLOOKUP(Table1567891331[[#This Row],[Full Name]],'Women''s League'!B:B,1,FALSE)),"NEEDS ADDING")="NEEDS ADDING","NEEDS ADDING","OK"))</f>
        <v/>
      </c>
      <c r="C21" s="21" t="str">
        <f>IF(Table1567891331[[#This Row],[Position]]="","",IF(Table1567891331[[#This Row],[Rank]]=1,30,IF(Table1567891331[[#This Row],[Rank]]=2,29,IF(Table1567891331[[#This Row],[Rank]]=3,28,IF(Table1567891331[[#This Row],[Rank]]=4,27,IF(Table1567891331[[#This Row],[Rank]]=5,26,IF(Table1567891331[[#This Row],[Rank]]=6,25,IF(Table1567891331[[#This Row],[Rank]]=7,24,IF(Table1567891331[[#This Row],[Rank]]=8,23,IF(Table1567891331[[#This Row],[Rank]]=9,22,IF(Table1567891331[[#This Row],[Rank]]=10,21,IF(Table1567891331[[#This Row],[Rank]]=11,20,IF(Table1567891331[[#This Row],[Rank]]=12,19,IF(Table1567891331[[#This Row],[Rank]]=13,18,IF(Table1567891331[[#This Row],[Rank]]=14,17,IF(Table1567891331[[#This Row],[Rank]]=15,16,IF(Table1567891331[[#This Row],[Rank]]=16,15,IF(Table1567891331[[#This Row],[Rank]]=17,14,IF(Table1567891331[[#This Row],[Rank]]=18,13,IF(Table1567891331[[#This Row],[Rank]]=19,12,IF(Table1567891331[[#This Row],[Rank]]=20,11,IF(Table1567891331[[#This Row],[Rank]]=21,10,IF(Table1567891331[[#This Row],[Rank]]=22,9,IF(Table1567891331[[#This Row],[Rank]]=23,8,IF(Table1567891331[[#This Row],[Rank]]=24,7,IF(Table1567891331[[#This Row],[Rank]]=25,6,IF(Table1567891331[[#This Row],[Rank]]=26,5,IF(Table1567891331[[#This Row],[Rank]]=27,4,IF(Table1567891331[[#This Row],[Rank]]=28,3,IF(Table1567891331[[#This Row],[Rank]]=29,2,IF(Table1567891331[[#This Row],[Rank]]=30,1,0)))))))))))))))))))))))))))))))</f>
        <v/>
      </c>
      <c r="D21" s="4" t="str">
        <f>IF(Table1567891331[[#This Row],[Category]]="","",IF(Table1567891331[[#This Row],[Category]]="M",COUNTIF($I$2:$I21,"M"),IF(Table1567891331[[#This Row],[Category]]="F",COUNTIF($I$2:$I21,"F"),0)))</f>
        <v/>
      </c>
      <c r="E21" s="26"/>
      <c r="F21" s="27"/>
      <c r="G21" s="28"/>
      <c r="H21" s="28"/>
      <c r="I21" s="29"/>
      <c r="J21" s="63"/>
      <c r="K21" s="63"/>
      <c r="L21" s="63"/>
      <c r="M21" s="63"/>
      <c r="N21" s="63"/>
    </row>
    <row r="22" spans="1:14" x14ac:dyDescent="0.3">
      <c r="A22" s="19">
        <f>Table1567891331[[#This Row],[Full Name]]</f>
        <v>0</v>
      </c>
      <c r="B22" s="21" t="str">
        <f>IF(Table1567891331[[#This Row],[Full Name]]="","",IF(IFERROR(IFERROR(VLOOKUP(Table1567891331[[#This Row],[Full Name]],'Mens League'!B:B,1,FALSE),VLOOKUP(Table1567891331[[#This Row],[Full Name]],'Women''s League'!B:B,1,FALSE)),"NEEDS ADDING")="NEEDS ADDING","NEEDS ADDING","OK"))</f>
        <v/>
      </c>
      <c r="C22" s="21" t="str">
        <f>IF(Table1567891331[[#This Row],[Position]]="","",IF(Table1567891331[[#This Row],[Rank]]=1,30,IF(Table1567891331[[#This Row],[Rank]]=2,29,IF(Table1567891331[[#This Row],[Rank]]=3,28,IF(Table1567891331[[#This Row],[Rank]]=4,27,IF(Table1567891331[[#This Row],[Rank]]=5,26,IF(Table1567891331[[#This Row],[Rank]]=6,25,IF(Table1567891331[[#This Row],[Rank]]=7,24,IF(Table1567891331[[#This Row],[Rank]]=8,23,IF(Table1567891331[[#This Row],[Rank]]=9,22,IF(Table1567891331[[#This Row],[Rank]]=10,21,IF(Table1567891331[[#This Row],[Rank]]=11,20,IF(Table1567891331[[#This Row],[Rank]]=12,19,IF(Table1567891331[[#This Row],[Rank]]=13,18,IF(Table1567891331[[#This Row],[Rank]]=14,17,IF(Table1567891331[[#This Row],[Rank]]=15,16,IF(Table1567891331[[#This Row],[Rank]]=16,15,IF(Table1567891331[[#This Row],[Rank]]=17,14,IF(Table1567891331[[#This Row],[Rank]]=18,13,IF(Table1567891331[[#This Row],[Rank]]=19,12,IF(Table1567891331[[#This Row],[Rank]]=20,11,IF(Table1567891331[[#This Row],[Rank]]=21,10,IF(Table1567891331[[#This Row],[Rank]]=22,9,IF(Table1567891331[[#This Row],[Rank]]=23,8,IF(Table1567891331[[#This Row],[Rank]]=24,7,IF(Table1567891331[[#This Row],[Rank]]=25,6,IF(Table1567891331[[#This Row],[Rank]]=26,5,IF(Table1567891331[[#This Row],[Rank]]=27,4,IF(Table1567891331[[#This Row],[Rank]]=28,3,IF(Table1567891331[[#This Row],[Rank]]=29,2,IF(Table1567891331[[#This Row],[Rank]]=30,1,0)))))))))))))))))))))))))))))))</f>
        <v/>
      </c>
      <c r="D22" s="4" t="str">
        <f>IF(Table1567891331[[#This Row],[Category]]="","",IF(Table1567891331[[#This Row],[Category]]="M",COUNTIF($I$2:$I22,"M"),IF(Table1567891331[[#This Row],[Category]]="F",COUNTIF($I$2:$I22,"F"),0)))</f>
        <v/>
      </c>
      <c r="E22" s="26"/>
      <c r="F22" s="27"/>
      <c r="G22" s="28"/>
      <c r="H22" s="28"/>
      <c r="I22" s="29"/>
      <c r="J22" s="63"/>
      <c r="K22" s="63"/>
      <c r="L22" s="63"/>
      <c r="M22" s="63"/>
      <c r="N22" s="63"/>
    </row>
    <row r="23" spans="1:14" x14ac:dyDescent="0.3">
      <c r="A23" s="19">
        <f>Table1567891331[[#This Row],[Full Name]]</f>
        <v>0</v>
      </c>
      <c r="B23" s="21" t="str">
        <f>IF(Table1567891331[[#This Row],[Full Name]]="","",IF(IFERROR(IFERROR(VLOOKUP(Table1567891331[[#This Row],[Full Name]],'Mens League'!B:B,1,FALSE),VLOOKUP(Table1567891331[[#This Row],[Full Name]],'Women''s League'!B:B,1,FALSE)),"NEEDS ADDING")="NEEDS ADDING","NEEDS ADDING","OK"))</f>
        <v/>
      </c>
      <c r="C23" s="21" t="str">
        <f>IF(Table1567891331[[#This Row],[Position]]="","",IF(Table1567891331[[#This Row],[Rank]]=1,30,IF(Table1567891331[[#This Row],[Rank]]=2,29,IF(Table1567891331[[#This Row],[Rank]]=3,28,IF(Table1567891331[[#This Row],[Rank]]=4,27,IF(Table1567891331[[#This Row],[Rank]]=5,26,IF(Table1567891331[[#This Row],[Rank]]=6,25,IF(Table1567891331[[#This Row],[Rank]]=7,24,IF(Table1567891331[[#This Row],[Rank]]=8,23,IF(Table1567891331[[#This Row],[Rank]]=9,22,IF(Table1567891331[[#This Row],[Rank]]=10,21,IF(Table1567891331[[#This Row],[Rank]]=11,20,IF(Table1567891331[[#This Row],[Rank]]=12,19,IF(Table1567891331[[#This Row],[Rank]]=13,18,IF(Table1567891331[[#This Row],[Rank]]=14,17,IF(Table1567891331[[#This Row],[Rank]]=15,16,IF(Table1567891331[[#This Row],[Rank]]=16,15,IF(Table1567891331[[#This Row],[Rank]]=17,14,IF(Table1567891331[[#This Row],[Rank]]=18,13,IF(Table1567891331[[#This Row],[Rank]]=19,12,IF(Table1567891331[[#This Row],[Rank]]=20,11,IF(Table1567891331[[#This Row],[Rank]]=21,10,IF(Table1567891331[[#This Row],[Rank]]=22,9,IF(Table1567891331[[#This Row],[Rank]]=23,8,IF(Table1567891331[[#This Row],[Rank]]=24,7,IF(Table1567891331[[#This Row],[Rank]]=25,6,IF(Table1567891331[[#This Row],[Rank]]=26,5,IF(Table1567891331[[#This Row],[Rank]]=27,4,IF(Table1567891331[[#This Row],[Rank]]=28,3,IF(Table1567891331[[#This Row],[Rank]]=29,2,IF(Table1567891331[[#This Row],[Rank]]=30,1,0)))))))))))))))))))))))))))))))</f>
        <v/>
      </c>
      <c r="D23" s="4" t="str">
        <f>IF(Table1567891331[[#This Row],[Category]]="","",IF(Table1567891331[[#This Row],[Category]]="M",COUNTIF($I$2:$I23,"M"),IF(Table1567891331[[#This Row],[Category]]="F",COUNTIF($I$2:$I23,"F"),0)))</f>
        <v/>
      </c>
      <c r="E23" s="26"/>
      <c r="F23" s="27"/>
      <c r="G23" s="28"/>
      <c r="H23" s="28"/>
      <c r="I23" s="29"/>
      <c r="J23" s="63"/>
      <c r="K23" s="63"/>
      <c r="L23" s="63"/>
      <c r="M23" s="63"/>
      <c r="N23" s="63"/>
    </row>
    <row r="24" spans="1:14" x14ac:dyDescent="0.3">
      <c r="A24" s="19">
        <f>Table1567891331[[#This Row],[Full Name]]</f>
        <v>0</v>
      </c>
      <c r="B24" s="21" t="str">
        <f>IF(Table1567891331[[#This Row],[Full Name]]="","",IF(IFERROR(IFERROR(VLOOKUP(Table1567891331[[#This Row],[Full Name]],'Mens League'!B:B,1,FALSE),VLOOKUP(Table1567891331[[#This Row],[Full Name]],'Women''s League'!B:B,1,FALSE)),"NEEDS ADDING")="NEEDS ADDING","NEEDS ADDING","OK"))</f>
        <v/>
      </c>
      <c r="C24" s="21" t="str">
        <f>IF(Table1567891331[[#This Row],[Position]]="","",IF(Table1567891331[[#This Row],[Rank]]=1,30,IF(Table1567891331[[#This Row],[Rank]]=2,29,IF(Table1567891331[[#This Row],[Rank]]=3,28,IF(Table1567891331[[#This Row],[Rank]]=4,27,IF(Table1567891331[[#This Row],[Rank]]=5,26,IF(Table1567891331[[#This Row],[Rank]]=6,25,IF(Table1567891331[[#This Row],[Rank]]=7,24,IF(Table1567891331[[#This Row],[Rank]]=8,23,IF(Table1567891331[[#This Row],[Rank]]=9,22,IF(Table1567891331[[#This Row],[Rank]]=10,21,IF(Table1567891331[[#This Row],[Rank]]=11,20,IF(Table1567891331[[#This Row],[Rank]]=12,19,IF(Table1567891331[[#This Row],[Rank]]=13,18,IF(Table1567891331[[#This Row],[Rank]]=14,17,IF(Table1567891331[[#This Row],[Rank]]=15,16,IF(Table1567891331[[#This Row],[Rank]]=16,15,IF(Table1567891331[[#This Row],[Rank]]=17,14,IF(Table1567891331[[#This Row],[Rank]]=18,13,IF(Table1567891331[[#This Row],[Rank]]=19,12,IF(Table1567891331[[#This Row],[Rank]]=20,11,IF(Table1567891331[[#This Row],[Rank]]=21,10,IF(Table1567891331[[#This Row],[Rank]]=22,9,IF(Table1567891331[[#This Row],[Rank]]=23,8,IF(Table1567891331[[#This Row],[Rank]]=24,7,IF(Table1567891331[[#This Row],[Rank]]=25,6,IF(Table1567891331[[#This Row],[Rank]]=26,5,IF(Table1567891331[[#This Row],[Rank]]=27,4,IF(Table1567891331[[#This Row],[Rank]]=28,3,IF(Table1567891331[[#This Row],[Rank]]=29,2,IF(Table1567891331[[#This Row],[Rank]]=30,1,0)))))))))))))))))))))))))))))))</f>
        <v/>
      </c>
      <c r="D24" s="4" t="str">
        <f>IF(Table1567891331[[#This Row],[Category]]="","",IF(Table1567891331[[#This Row],[Category]]="M",COUNTIF($I$2:$I24,"M"),IF(Table1567891331[[#This Row],[Category]]="F",COUNTIF($I$2:$I24,"F"),0)))</f>
        <v/>
      </c>
      <c r="E24" s="26"/>
      <c r="F24" s="27"/>
      <c r="G24" s="28"/>
      <c r="H24" s="28"/>
      <c r="I24" s="29"/>
      <c r="J24" s="63"/>
      <c r="K24" s="63"/>
      <c r="L24" s="63"/>
      <c r="M24" s="63"/>
      <c r="N24" s="63"/>
    </row>
    <row r="25" spans="1:14" x14ac:dyDescent="0.3">
      <c r="A25" s="19">
        <f>Table1567891331[[#This Row],[Full Name]]</f>
        <v>0</v>
      </c>
      <c r="B25" s="21" t="str">
        <f>IF(Table1567891331[[#This Row],[Full Name]]="","",IF(IFERROR(IFERROR(VLOOKUP(Table1567891331[[#This Row],[Full Name]],'Mens League'!B:B,1,FALSE),VLOOKUP(Table1567891331[[#This Row],[Full Name]],'Women''s League'!B:B,1,FALSE)),"NEEDS ADDING")="NEEDS ADDING","NEEDS ADDING","OK"))</f>
        <v/>
      </c>
      <c r="C25" s="21" t="str">
        <f>IF(Table1567891331[[#This Row],[Position]]="","",IF(Table1567891331[[#This Row],[Rank]]=1,30,IF(Table1567891331[[#This Row],[Rank]]=2,29,IF(Table1567891331[[#This Row],[Rank]]=3,28,IF(Table1567891331[[#This Row],[Rank]]=4,27,IF(Table1567891331[[#This Row],[Rank]]=5,26,IF(Table1567891331[[#This Row],[Rank]]=6,25,IF(Table1567891331[[#This Row],[Rank]]=7,24,IF(Table1567891331[[#This Row],[Rank]]=8,23,IF(Table1567891331[[#This Row],[Rank]]=9,22,IF(Table1567891331[[#This Row],[Rank]]=10,21,IF(Table1567891331[[#This Row],[Rank]]=11,20,IF(Table1567891331[[#This Row],[Rank]]=12,19,IF(Table1567891331[[#This Row],[Rank]]=13,18,IF(Table1567891331[[#This Row],[Rank]]=14,17,IF(Table1567891331[[#This Row],[Rank]]=15,16,IF(Table1567891331[[#This Row],[Rank]]=16,15,IF(Table1567891331[[#This Row],[Rank]]=17,14,IF(Table1567891331[[#This Row],[Rank]]=18,13,IF(Table1567891331[[#This Row],[Rank]]=19,12,IF(Table1567891331[[#This Row],[Rank]]=20,11,IF(Table1567891331[[#This Row],[Rank]]=21,10,IF(Table1567891331[[#This Row],[Rank]]=22,9,IF(Table1567891331[[#This Row],[Rank]]=23,8,IF(Table1567891331[[#This Row],[Rank]]=24,7,IF(Table1567891331[[#This Row],[Rank]]=25,6,IF(Table1567891331[[#This Row],[Rank]]=26,5,IF(Table1567891331[[#This Row],[Rank]]=27,4,IF(Table1567891331[[#This Row],[Rank]]=28,3,IF(Table1567891331[[#This Row],[Rank]]=29,2,IF(Table1567891331[[#This Row],[Rank]]=30,1,0)))))))))))))))))))))))))))))))</f>
        <v/>
      </c>
      <c r="D25" s="4" t="str">
        <f>IF(Table1567891331[[#This Row],[Category]]="","",IF(Table1567891331[[#This Row],[Category]]="M",COUNTIF($I$2:$I25,"M"),IF(Table1567891331[[#This Row],[Category]]="F",COUNTIF($I$2:$I25,"F"),0)))</f>
        <v/>
      </c>
      <c r="E25" s="26"/>
      <c r="F25" s="27"/>
      <c r="G25" s="28"/>
      <c r="H25" s="28"/>
      <c r="I25" s="29"/>
      <c r="J25" s="63"/>
      <c r="K25" s="63"/>
      <c r="L25" s="63"/>
      <c r="M25" s="63"/>
      <c r="N25" s="63"/>
    </row>
    <row r="26" spans="1:14" x14ac:dyDescent="0.3">
      <c r="A26" s="19">
        <f>Table1567891331[[#This Row],[Full Name]]</f>
        <v>0</v>
      </c>
      <c r="B26" s="21" t="str">
        <f>IF(Table1567891331[[#This Row],[Full Name]]="","",IF(IFERROR(IFERROR(VLOOKUP(Table1567891331[[#This Row],[Full Name]],'Mens League'!B:B,1,FALSE),VLOOKUP(Table1567891331[[#This Row],[Full Name]],'Women''s League'!B:B,1,FALSE)),"NEEDS ADDING")="NEEDS ADDING","NEEDS ADDING","OK"))</f>
        <v/>
      </c>
      <c r="C26" s="21" t="str">
        <f>IF(Table1567891331[[#This Row],[Position]]="","",IF(Table1567891331[[#This Row],[Rank]]=1,30,IF(Table1567891331[[#This Row],[Rank]]=2,29,IF(Table1567891331[[#This Row],[Rank]]=3,28,IF(Table1567891331[[#This Row],[Rank]]=4,27,IF(Table1567891331[[#This Row],[Rank]]=5,26,IF(Table1567891331[[#This Row],[Rank]]=6,25,IF(Table1567891331[[#This Row],[Rank]]=7,24,IF(Table1567891331[[#This Row],[Rank]]=8,23,IF(Table1567891331[[#This Row],[Rank]]=9,22,IF(Table1567891331[[#This Row],[Rank]]=10,21,IF(Table1567891331[[#This Row],[Rank]]=11,20,IF(Table1567891331[[#This Row],[Rank]]=12,19,IF(Table1567891331[[#This Row],[Rank]]=13,18,IF(Table1567891331[[#This Row],[Rank]]=14,17,IF(Table1567891331[[#This Row],[Rank]]=15,16,IF(Table1567891331[[#This Row],[Rank]]=16,15,IF(Table1567891331[[#This Row],[Rank]]=17,14,IF(Table1567891331[[#This Row],[Rank]]=18,13,IF(Table1567891331[[#This Row],[Rank]]=19,12,IF(Table1567891331[[#This Row],[Rank]]=20,11,IF(Table1567891331[[#This Row],[Rank]]=21,10,IF(Table1567891331[[#This Row],[Rank]]=22,9,IF(Table1567891331[[#This Row],[Rank]]=23,8,IF(Table1567891331[[#This Row],[Rank]]=24,7,IF(Table1567891331[[#This Row],[Rank]]=25,6,IF(Table1567891331[[#This Row],[Rank]]=26,5,IF(Table1567891331[[#This Row],[Rank]]=27,4,IF(Table1567891331[[#This Row],[Rank]]=28,3,IF(Table1567891331[[#This Row],[Rank]]=29,2,IF(Table1567891331[[#This Row],[Rank]]=30,1,0)))))))))))))))))))))))))))))))</f>
        <v/>
      </c>
      <c r="D26" s="4" t="str">
        <f>IF(Table1567891331[[#This Row],[Category]]="","",IF(Table1567891331[[#This Row],[Category]]="M",COUNTIF($I$2:$I26,"M"),IF(Table1567891331[[#This Row],[Category]]="F",COUNTIF($I$2:$I26,"F"),0)))</f>
        <v/>
      </c>
      <c r="E26" s="26"/>
      <c r="F26" s="27"/>
      <c r="G26" s="28"/>
      <c r="H26" s="28"/>
      <c r="I26" s="29"/>
      <c r="J26" s="63"/>
      <c r="K26" s="63"/>
      <c r="L26" s="63"/>
      <c r="M26" s="63"/>
      <c r="N26" s="63"/>
    </row>
    <row r="27" spans="1:14" x14ac:dyDescent="0.3">
      <c r="A27" s="19">
        <f>Table1567891331[[#This Row],[Full Name]]</f>
        <v>0</v>
      </c>
      <c r="B27" s="21" t="str">
        <f>IF(Table1567891331[[#This Row],[Full Name]]="","",IF(IFERROR(IFERROR(VLOOKUP(Table1567891331[[#This Row],[Full Name]],'Mens League'!B:B,1,FALSE),VLOOKUP(Table1567891331[[#This Row],[Full Name]],'Women''s League'!B:B,1,FALSE)),"NEEDS ADDING")="NEEDS ADDING","NEEDS ADDING","OK"))</f>
        <v/>
      </c>
      <c r="C27" s="21" t="str">
        <f>IF(Table1567891331[[#This Row],[Position]]="","",IF(Table1567891331[[#This Row],[Rank]]=1,30,IF(Table1567891331[[#This Row],[Rank]]=2,29,IF(Table1567891331[[#This Row],[Rank]]=3,28,IF(Table1567891331[[#This Row],[Rank]]=4,27,IF(Table1567891331[[#This Row],[Rank]]=5,26,IF(Table1567891331[[#This Row],[Rank]]=6,25,IF(Table1567891331[[#This Row],[Rank]]=7,24,IF(Table1567891331[[#This Row],[Rank]]=8,23,IF(Table1567891331[[#This Row],[Rank]]=9,22,IF(Table1567891331[[#This Row],[Rank]]=10,21,IF(Table1567891331[[#This Row],[Rank]]=11,20,IF(Table1567891331[[#This Row],[Rank]]=12,19,IF(Table1567891331[[#This Row],[Rank]]=13,18,IF(Table1567891331[[#This Row],[Rank]]=14,17,IF(Table1567891331[[#This Row],[Rank]]=15,16,IF(Table1567891331[[#This Row],[Rank]]=16,15,IF(Table1567891331[[#This Row],[Rank]]=17,14,IF(Table1567891331[[#This Row],[Rank]]=18,13,IF(Table1567891331[[#This Row],[Rank]]=19,12,IF(Table1567891331[[#This Row],[Rank]]=20,11,IF(Table1567891331[[#This Row],[Rank]]=21,10,IF(Table1567891331[[#This Row],[Rank]]=22,9,IF(Table1567891331[[#This Row],[Rank]]=23,8,IF(Table1567891331[[#This Row],[Rank]]=24,7,IF(Table1567891331[[#This Row],[Rank]]=25,6,IF(Table1567891331[[#This Row],[Rank]]=26,5,IF(Table1567891331[[#This Row],[Rank]]=27,4,IF(Table1567891331[[#This Row],[Rank]]=28,3,IF(Table1567891331[[#This Row],[Rank]]=29,2,IF(Table1567891331[[#This Row],[Rank]]=30,1,0)))))))))))))))))))))))))))))))</f>
        <v/>
      </c>
      <c r="D27" s="4" t="str">
        <f>IF(Table1567891331[[#This Row],[Category]]="","",IF(Table1567891331[[#This Row],[Category]]="M",COUNTIF($I$2:$I27,"M"),IF(Table1567891331[[#This Row],[Category]]="F",COUNTIF($I$2:$I27,"F"),0)))</f>
        <v/>
      </c>
      <c r="E27" s="26"/>
      <c r="F27" s="27"/>
      <c r="G27" s="28"/>
      <c r="H27" s="28"/>
      <c r="I27" s="29"/>
      <c r="J27" s="63"/>
      <c r="K27" s="63"/>
      <c r="L27" s="63"/>
      <c r="M27" s="63"/>
      <c r="N27" s="63"/>
    </row>
    <row r="28" spans="1:14" x14ac:dyDescent="0.3">
      <c r="A28" s="19">
        <f>Table1567891331[[#This Row],[Full Name]]</f>
        <v>0</v>
      </c>
      <c r="B28" s="21" t="str">
        <f>IF(Table1567891331[[#This Row],[Full Name]]="","",IF(IFERROR(IFERROR(VLOOKUP(Table1567891331[[#This Row],[Full Name]],'Mens League'!B:B,1,FALSE),VLOOKUP(Table1567891331[[#This Row],[Full Name]],'Women''s League'!B:B,1,FALSE)),"NEEDS ADDING")="NEEDS ADDING","NEEDS ADDING","OK"))</f>
        <v/>
      </c>
      <c r="C28" s="21" t="str">
        <f>IF(Table1567891331[[#This Row],[Position]]="","",IF(Table1567891331[[#This Row],[Rank]]=1,30,IF(Table1567891331[[#This Row],[Rank]]=2,29,IF(Table1567891331[[#This Row],[Rank]]=3,28,IF(Table1567891331[[#This Row],[Rank]]=4,27,IF(Table1567891331[[#This Row],[Rank]]=5,26,IF(Table1567891331[[#This Row],[Rank]]=6,25,IF(Table1567891331[[#This Row],[Rank]]=7,24,IF(Table1567891331[[#This Row],[Rank]]=8,23,IF(Table1567891331[[#This Row],[Rank]]=9,22,IF(Table1567891331[[#This Row],[Rank]]=10,21,IF(Table1567891331[[#This Row],[Rank]]=11,20,IF(Table1567891331[[#This Row],[Rank]]=12,19,IF(Table1567891331[[#This Row],[Rank]]=13,18,IF(Table1567891331[[#This Row],[Rank]]=14,17,IF(Table1567891331[[#This Row],[Rank]]=15,16,IF(Table1567891331[[#This Row],[Rank]]=16,15,IF(Table1567891331[[#This Row],[Rank]]=17,14,IF(Table1567891331[[#This Row],[Rank]]=18,13,IF(Table1567891331[[#This Row],[Rank]]=19,12,IF(Table1567891331[[#This Row],[Rank]]=20,11,IF(Table1567891331[[#This Row],[Rank]]=21,10,IF(Table1567891331[[#This Row],[Rank]]=22,9,IF(Table1567891331[[#This Row],[Rank]]=23,8,IF(Table1567891331[[#This Row],[Rank]]=24,7,IF(Table1567891331[[#This Row],[Rank]]=25,6,IF(Table1567891331[[#This Row],[Rank]]=26,5,IF(Table1567891331[[#This Row],[Rank]]=27,4,IF(Table1567891331[[#This Row],[Rank]]=28,3,IF(Table1567891331[[#This Row],[Rank]]=29,2,IF(Table1567891331[[#This Row],[Rank]]=30,1,0)))))))))))))))))))))))))))))))</f>
        <v/>
      </c>
      <c r="D28" s="4" t="str">
        <f>IF(Table1567891331[[#This Row],[Category]]="","",IF(Table1567891331[[#This Row],[Category]]="M",COUNTIF($I$2:$I28,"M"),IF(Table1567891331[[#This Row],[Category]]="F",COUNTIF($I$2:$I28,"F"),0)))</f>
        <v/>
      </c>
      <c r="E28" s="26"/>
      <c r="F28" s="27"/>
      <c r="G28" s="28"/>
      <c r="H28" s="28"/>
      <c r="I28" s="29"/>
      <c r="J28" s="63"/>
      <c r="K28" s="63"/>
      <c r="L28" s="63"/>
      <c r="M28" s="63"/>
      <c r="N28" s="63"/>
    </row>
    <row r="29" spans="1:14" x14ac:dyDescent="0.3">
      <c r="A29" s="19">
        <f>Table1567891331[[#This Row],[Full Name]]</f>
        <v>0</v>
      </c>
      <c r="B29" s="21" t="str">
        <f>IF(Table1567891331[[#This Row],[Full Name]]="","",IF(IFERROR(IFERROR(VLOOKUP(Table1567891331[[#This Row],[Full Name]],'Mens League'!B:B,1,FALSE),VLOOKUP(Table1567891331[[#This Row],[Full Name]],'Women''s League'!B:B,1,FALSE)),"NEEDS ADDING")="NEEDS ADDING","NEEDS ADDING","OK"))</f>
        <v/>
      </c>
      <c r="C29" s="21" t="str">
        <f>IF(Table1567891331[[#This Row],[Position]]="","",IF(Table1567891331[[#This Row],[Rank]]=1,30,IF(Table1567891331[[#This Row],[Rank]]=2,29,IF(Table1567891331[[#This Row],[Rank]]=3,28,IF(Table1567891331[[#This Row],[Rank]]=4,27,IF(Table1567891331[[#This Row],[Rank]]=5,26,IF(Table1567891331[[#This Row],[Rank]]=6,25,IF(Table1567891331[[#This Row],[Rank]]=7,24,IF(Table1567891331[[#This Row],[Rank]]=8,23,IF(Table1567891331[[#This Row],[Rank]]=9,22,IF(Table1567891331[[#This Row],[Rank]]=10,21,IF(Table1567891331[[#This Row],[Rank]]=11,20,IF(Table1567891331[[#This Row],[Rank]]=12,19,IF(Table1567891331[[#This Row],[Rank]]=13,18,IF(Table1567891331[[#This Row],[Rank]]=14,17,IF(Table1567891331[[#This Row],[Rank]]=15,16,IF(Table1567891331[[#This Row],[Rank]]=16,15,IF(Table1567891331[[#This Row],[Rank]]=17,14,IF(Table1567891331[[#This Row],[Rank]]=18,13,IF(Table1567891331[[#This Row],[Rank]]=19,12,IF(Table1567891331[[#This Row],[Rank]]=20,11,IF(Table1567891331[[#This Row],[Rank]]=21,10,IF(Table1567891331[[#This Row],[Rank]]=22,9,IF(Table1567891331[[#This Row],[Rank]]=23,8,IF(Table1567891331[[#This Row],[Rank]]=24,7,IF(Table1567891331[[#This Row],[Rank]]=25,6,IF(Table1567891331[[#This Row],[Rank]]=26,5,IF(Table1567891331[[#This Row],[Rank]]=27,4,IF(Table1567891331[[#This Row],[Rank]]=28,3,IF(Table1567891331[[#This Row],[Rank]]=29,2,IF(Table1567891331[[#This Row],[Rank]]=30,1,0)))))))))))))))))))))))))))))))</f>
        <v/>
      </c>
      <c r="D29" s="4" t="str">
        <f>IF(Table1567891331[[#This Row],[Category]]="","",IF(Table1567891331[[#This Row],[Category]]="M",COUNTIF($I$2:$I29,"M"),IF(Table1567891331[[#This Row],[Category]]="F",COUNTIF($I$2:$I29,"F"),0)))</f>
        <v/>
      </c>
      <c r="E29" s="26"/>
      <c r="F29" s="27"/>
      <c r="G29" s="28"/>
      <c r="H29" s="28"/>
      <c r="I29" s="29"/>
      <c r="J29" s="63"/>
      <c r="K29" s="63"/>
      <c r="L29" s="63"/>
      <c r="M29" s="63"/>
      <c r="N29" s="63"/>
    </row>
    <row r="30" spans="1:14" x14ac:dyDescent="0.3">
      <c r="A30" s="19">
        <f>Table1567891331[[#This Row],[Full Name]]</f>
        <v>0</v>
      </c>
      <c r="B30" s="21" t="str">
        <f>IF(Table1567891331[[#This Row],[Full Name]]="","",IF(IFERROR(IFERROR(VLOOKUP(Table1567891331[[#This Row],[Full Name]],'Mens League'!B:B,1,FALSE),VLOOKUP(Table1567891331[[#This Row],[Full Name]],'Women''s League'!B:B,1,FALSE)),"NEEDS ADDING")="NEEDS ADDING","NEEDS ADDING","OK"))</f>
        <v/>
      </c>
      <c r="C30" s="21" t="str">
        <f>IF(Table1567891331[[#This Row],[Position]]="","",IF(Table1567891331[[#This Row],[Rank]]=1,30,IF(Table1567891331[[#This Row],[Rank]]=2,29,IF(Table1567891331[[#This Row],[Rank]]=3,28,IF(Table1567891331[[#This Row],[Rank]]=4,27,IF(Table1567891331[[#This Row],[Rank]]=5,26,IF(Table1567891331[[#This Row],[Rank]]=6,25,IF(Table1567891331[[#This Row],[Rank]]=7,24,IF(Table1567891331[[#This Row],[Rank]]=8,23,IF(Table1567891331[[#This Row],[Rank]]=9,22,IF(Table1567891331[[#This Row],[Rank]]=10,21,IF(Table1567891331[[#This Row],[Rank]]=11,20,IF(Table1567891331[[#This Row],[Rank]]=12,19,IF(Table1567891331[[#This Row],[Rank]]=13,18,IF(Table1567891331[[#This Row],[Rank]]=14,17,IF(Table1567891331[[#This Row],[Rank]]=15,16,IF(Table1567891331[[#This Row],[Rank]]=16,15,IF(Table1567891331[[#This Row],[Rank]]=17,14,IF(Table1567891331[[#This Row],[Rank]]=18,13,IF(Table1567891331[[#This Row],[Rank]]=19,12,IF(Table1567891331[[#This Row],[Rank]]=20,11,IF(Table1567891331[[#This Row],[Rank]]=21,10,IF(Table1567891331[[#This Row],[Rank]]=22,9,IF(Table1567891331[[#This Row],[Rank]]=23,8,IF(Table1567891331[[#This Row],[Rank]]=24,7,IF(Table1567891331[[#This Row],[Rank]]=25,6,IF(Table1567891331[[#This Row],[Rank]]=26,5,IF(Table1567891331[[#This Row],[Rank]]=27,4,IF(Table1567891331[[#This Row],[Rank]]=28,3,IF(Table1567891331[[#This Row],[Rank]]=29,2,IF(Table1567891331[[#This Row],[Rank]]=30,1,0)))))))))))))))))))))))))))))))</f>
        <v/>
      </c>
      <c r="D30" s="4" t="str">
        <f>IF(Table1567891331[[#This Row],[Category]]="","",IF(Table1567891331[[#This Row],[Category]]="M",COUNTIF($I$2:$I30,"M"),IF(Table1567891331[[#This Row],[Category]]="F",COUNTIF($I$2:$I30,"F"),0)))</f>
        <v/>
      </c>
      <c r="E30" s="26"/>
      <c r="F30" s="27"/>
      <c r="G30" s="28"/>
      <c r="H30" s="28"/>
      <c r="I30" s="29"/>
      <c r="J30" s="63"/>
      <c r="K30" s="63"/>
      <c r="L30" s="63"/>
      <c r="M30" s="63"/>
      <c r="N30" s="63"/>
    </row>
    <row r="31" spans="1:14" x14ac:dyDescent="0.3">
      <c r="A31" s="19">
        <f>Table1567891331[[#This Row],[Full Name]]</f>
        <v>0</v>
      </c>
      <c r="B31" s="21" t="str">
        <f>IF(Table1567891331[[#This Row],[Full Name]]="","",IF(IFERROR(IFERROR(VLOOKUP(Table1567891331[[#This Row],[Full Name]],'Mens League'!B:B,1,FALSE),VLOOKUP(Table1567891331[[#This Row],[Full Name]],'Women''s League'!B:B,1,FALSE)),"NEEDS ADDING")="NEEDS ADDING","NEEDS ADDING","OK"))</f>
        <v/>
      </c>
      <c r="C31" s="21" t="str">
        <f>IF(Table1567891331[[#This Row],[Position]]="","",IF(Table1567891331[[#This Row],[Rank]]=1,30,IF(Table1567891331[[#This Row],[Rank]]=2,29,IF(Table1567891331[[#This Row],[Rank]]=3,28,IF(Table1567891331[[#This Row],[Rank]]=4,27,IF(Table1567891331[[#This Row],[Rank]]=5,26,IF(Table1567891331[[#This Row],[Rank]]=6,25,IF(Table1567891331[[#This Row],[Rank]]=7,24,IF(Table1567891331[[#This Row],[Rank]]=8,23,IF(Table1567891331[[#This Row],[Rank]]=9,22,IF(Table1567891331[[#This Row],[Rank]]=10,21,IF(Table1567891331[[#This Row],[Rank]]=11,20,IF(Table1567891331[[#This Row],[Rank]]=12,19,IF(Table1567891331[[#This Row],[Rank]]=13,18,IF(Table1567891331[[#This Row],[Rank]]=14,17,IF(Table1567891331[[#This Row],[Rank]]=15,16,IF(Table1567891331[[#This Row],[Rank]]=16,15,IF(Table1567891331[[#This Row],[Rank]]=17,14,IF(Table1567891331[[#This Row],[Rank]]=18,13,IF(Table1567891331[[#This Row],[Rank]]=19,12,IF(Table1567891331[[#This Row],[Rank]]=20,11,IF(Table1567891331[[#This Row],[Rank]]=21,10,IF(Table1567891331[[#This Row],[Rank]]=22,9,IF(Table1567891331[[#This Row],[Rank]]=23,8,IF(Table1567891331[[#This Row],[Rank]]=24,7,IF(Table1567891331[[#This Row],[Rank]]=25,6,IF(Table1567891331[[#This Row],[Rank]]=26,5,IF(Table1567891331[[#This Row],[Rank]]=27,4,IF(Table1567891331[[#This Row],[Rank]]=28,3,IF(Table1567891331[[#This Row],[Rank]]=29,2,IF(Table1567891331[[#This Row],[Rank]]=30,1,0)))))))))))))))))))))))))))))))</f>
        <v/>
      </c>
      <c r="D31" s="4" t="str">
        <f>IF(Table1567891331[[#This Row],[Category]]="","",IF(Table1567891331[[#This Row],[Category]]="M",COUNTIF($I$2:$I31,"M"),IF(Table1567891331[[#This Row],[Category]]="F",COUNTIF($I$2:$I31,"F"),0)))</f>
        <v/>
      </c>
      <c r="E31" s="26"/>
      <c r="F31" s="27"/>
      <c r="G31" s="28"/>
      <c r="H31" s="28"/>
      <c r="I31" s="29"/>
      <c r="J31" s="63"/>
      <c r="K31" s="63"/>
      <c r="L31" s="63"/>
      <c r="M31" s="63"/>
      <c r="N31" s="63"/>
    </row>
    <row r="32" spans="1:14" x14ac:dyDescent="0.3">
      <c r="A32" s="19">
        <f>Table1567891331[[#This Row],[Full Name]]</f>
        <v>0</v>
      </c>
      <c r="B32" s="21" t="str">
        <f>IF(Table1567891331[[#This Row],[Full Name]]="","",IF(IFERROR(IFERROR(VLOOKUP(Table1567891331[[#This Row],[Full Name]],'Mens League'!B:B,1,FALSE),VLOOKUP(Table1567891331[[#This Row],[Full Name]],'Women''s League'!B:B,1,FALSE)),"NEEDS ADDING")="NEEDS ADDING","NEEDS ADDING","OK"))</f>
        <v/>
      </c>
      <c r="C32" s="21" t="str">
        <f>IF(Table1567891331[[#This Row],[Position]]="","",IF(Table1567891331[[#This Row],[Rank]]=1,30,IF(Table1567891331[[#This Row],[Rank]]=2,29,IF(Table1567891331[[#This Row],[Rank]]=3,28,IF(Table1567891331[[#This Row],[Rank]]=4,27,IF(Table1567891331[[#This Row],[Rank]]=5,26,IF(Table1567891331[[#This Row],[Rank]]=6,25,IF(Table1567891331[[#This Row],[Rank]]=7,24,IF(Table1567891331[[#This Row],[Rank]]=8,23,IF(Table1567891331[[#This Row],[Rank]]=9,22,IF(Table1567891331[[#This Row],[Rank]]=10,21,IF(Table1567891331[[#This Row],[Rank]]=11,20,IF(Table1567891331[[#This Row],[Rank]]=12,19,IF(Table1567891331[[#This Row],[Rank]]=13,18,IF(Table1567891331[[#This Row],[Rank]]=14,17,IF(Table1567891331[[#This Row],[Rank]]=15,16,IF(Table1567891331[[#This Row],[Rank]]=16,15,IF(Table1567891331[[#This Row],[Rank]]=17,14,IF(Table1567891331[[#This Row],[Rank]]=18,13,IF(Table1567891331[[#This Row],[Rank]]=19,12,IF(Table1567891331[[#This Row],[Rank]]=20,11,IF(Table1567891331[[#This Row],[Rank]]=21,10,IF(Table1567891331[[#This Row],[Rank]]=22,9,IF(Table1567891331[[#This Row],[Rank]]=23,8,IF(Table1567891331[[#This Row],[Rank]]=24,7,IF(Table1567891331[[#This Row],[Rank]]=25,6,IF(Table1567891331[[#This Row],[Rank]]=26,5,IF(Table1567891331[[#This Row],[Rank]]=27,4,IF(Table1567891331[[#This Row],[Rank]]=28,3,IF(Table1567891331[[#This Row],[Rank]]=29,2,IF(Table1567891331[[#This Row],[Rank]]=30,1,0)))))))))))))))))))))))))))))))</f>
        <v/>
      </c>
      <c r="D32" s="4" t="str">
        <f>IF(Table1567891331[[#This Row],[Category]]="","",IF(Table1567891331[[#This Row],[Category]]="M",COUNTIF($I$2:$I32,"M"),IF(Table1567891331[[#This Row],[Category]]="F",COUNTIF($I$2:$I32,"F"),0)))</f>
        <v/>
      </c>
      <c r="E32" s="26"/>
      <c r="F32" s="27"/>
      <c r="G32" s="28"/>
      <c r="H32" s="28"/>
      <c r="I32" s="29"/>
      <c r="J32" s="63"/>
      <c r="K32" s="63"/>
      <c r="L32" s="63"/>
      <c r="M32" s="63"/>
      <c r="N32" s="63"/>
    </row>
    <row r="33" spans="1:14" x14ac:dyDescent="0.3">
      <c r="A33" s="19">
        <f>Table1567891331[[#This Row],[Full Name]]</f>
        <v>0</v>
      </c>
      <c r="B33" s="21" t="str">
        <f>IF(Table1567891331[[#This Row],[Full Name]]="","",IF(IFERROR(IFERROR(VLOOKUP(Table1567891331[[#This Row],[Full Name]],'Mens League'!B:B,1,FALSE),VLOOKUP(Table1567891331[[#This Row],[Full Name]],'Women''s League'!B:B,1,FALSE)),"NEEDS ADDING")="NEEDS ADDING","NEEDS ADDING","OK"))</f>
        <v/>
      </c>
      <c r="C33" s="21" t="str">
        <f>IF(Table1567891331[[#This Row],[Position]]="","",IF(Table1567891331[[#This Row],[Rank]]=1,30,IF(Table1567891331[[#This Row],[Rank]]=2,29,IF(Table1567891331[[#This Row],[Rank]]=3,28,IF(Table1567891331[[#This Row],[Rank]]=4,27,IF(Table1567891331[[#This Row],[Rank]]=5,26,IF(Table1567891331[[#This Row],[Rank]]=6,25,IF(Table1567891331[[#This Row],[Rank]]=7,24,IF(Table1567891331[[#This Row],[Rank]]=8,23,IF(Table1567891331[[#This Row],[Rank]]=9,22,IF(Table1567891331[[#This Row],[Rank]]=10,21,IF(Table1567891331[[#This Row],[Rank]]=11,20,IF(Table1567891331[[#This Row],[Rank]]=12,19,IF(Table1567891331[[#This Row],[Rank]]=13,18,IF(Table1567891331[[#This Row],[Rank]]=14,17,IF(Table1567891331[[#This Row],[Rank]]=15,16,IF(Table1567891331[[#This Row],[Rank]]=16,15,IF(Table1567891331[[#This Row],[Rank]]=17,14,IF(Table1567891331[[#This Row],[Rank]]=18,13,IF(Table1567891331[[#This Row],[Rank]]=19,12,IF(Table1567891331[[#This Row],[Rank]]=20,11,IF(Table1567891331[[#This Row],[Rank]]=21,10,IF(Table1567891331[[#This Row],[Rank]]=22,9,IF(Table1567891331[[#This Row],[Rank]]=23,8,IF(Table1567891331[[#This Row],[Rank]]=24,7,IF(Table1567891331[[#This Row],[Rank]]=25,6,IF(Table1567891331[[#This Row],[Rank]]=26,5,IF(Table1567891331[[#This Row],[Rank]]=27,4,IF(Table1567891331[[#This Row],[Rank]]=28,3,IF(Table1567891331[[#This Row],[Rank]]=29,2,IF(Table1567891331[[#This Row],[Rank]]=30,1,0)))))))))))))))))))))))))))))))</f>
        <v/>
      </c>
      <c r="D33" s="4" t="str">
        <f>IF(Table1567891331[[#This Row],[Category]]="","",IF(Table1567891331[[#This Row],[Category]]="M",COUNTIF($I$2:$I33,"M"),IF(Table1567891331[[#This Row],[Category]]="F",COUNTIF($I$2:$I33,"F"),0)))</f>
        <v/>
      </c>
      <c r="E33" s="26"/>
      <c r="F33" s="27"/>
      <c r="G33" s="28"/>
      <c r="H33" s="28"/>
      <c r="I33" s="29"/>
      <c r="J33" s="63"/>
      <c r="K33" s="63"/>
      <c r="L33" s="63"/>
      <c r="M33" s="63"/>
      <c r="N33" s="63"/>
    </row>
    <row r="34" spans="1:14" x14ac:dyDescent="0.3">
      <c r="A34" s="19">
        <f>Table1567891331[[#This Row],[Full Name]]</f>
        <v>0</v>
      </c>
      <c r="B34" s="21" t="str">
        <f>IF(Table1567891331[[#This Row],[Full Name]]="","",IF(IFERROR(IFERROR(VLOOKUP(Table1567891331[[#This Row],[Full Name]],'Mens League'!B:B,1,FALSE),VLOOKUP(Table1567891331[[#This Row],[Full Name]],'Women''s League'!B:B,1,FALSE)),"NEEDS ADDING")="NEEDS ADDING","NEEDS ADDING","OK"))</f>
        <v/>
      </c>
      <c r="C34" s="21" t="str">
        <f>IF(Table1567891331[[#This Row],[Position]]="","",IF(Table1567891331[[#This Row],[Rank]]=1,30,IF(Table1567891331[[#This Row],[Rank]]=2,29,IF(Table1567891331[[#This Row],[Rank]]=3,28,IF(Table1567891331[[#This Row],[Rank]]=4,27,IF(Table1567891331[[#This Row],[Rank]]=5,26,IF(Table1567891331[[#This Row],[Rank]]=6,25,IF(Table1567891331[[#This Row],[Rank]]=7,24,IF(Table1567891331[[#This Row],[Rank]]=8,23,IF(Table1567891331[[#This Row],[Rank]]=9,22,IF(Table1567891331[[#This Row],[Rank]]=10,21,IF(Table1567891331[[#This Row],[Rank]]=11,20,IF(Table1567891331[[#This Row],[Rank]]=12,19,IF(Table1567891331[[#This Row],[Rank]]=13,18,IF(Table1567891331[[#This Row],[Rank]]=14,17,IF(Table1567891331[[#This Row],[Rank]]=15,16,IF(Table1567891331[[#This Row],[Rank]]=16,15,IF(Table1567891331[[#This Row],[Rank]]=17,14,IF(Table1567891331[[#This Row],[Rank]]=18,13,IF(Table1567891331[[#This Row],[Rank]]=19,12,IF(Table1567891331[[#This Row],[Rank]]=20,11,IF(Table1567891331[[#This Row],[Rank]]=21,10,IF(Table1567891331[[#This Row],[Rank]]=22,9,IF(Table1567891331[[#This Row],[Rank]]=23,8,IF(Table1567891331[[#This Row],[Rank]]=24,7,IF(Table1567891331[[#This Row],[Rank]]=25,6,IF(Table1567891331[[#This Row],[Rank]]=26,5,IF(Table1567891331[[#This Row],[Rank]]=27,4,IF(Table1567891331[[#This Row],[Rank]]=28,3,IF(Table1567891331[[#This Row],[Rank]]=29,2,IF(Table1567891331[[#This Row],[Rank]]=30,1,0)))))))))))))))))))))))))))))))</f>
        <v/>
      </c>
      <c r="D34" s="4" t="str">
        <f>IF(Table1567891331[[#This Row],[Category]]="","",IF(Table1567891331[[#This Row],[Category]]="M",COUNTIF($I$2:$I34,"M"),IF(Table1567891331[[#This Row],[Category]]="F",COUNTIF($I$2:$I34,"F"),0)))</f>
        <v/>
      </c>
      <c r="E34" s="26"/>
      <c r="F34" s="27"/>
      <c r="G34" s="28"/>
      <c r="H34" s="28"/>
      <c r="I34" s="29"/>
      <c r="J34" s="63"/>
      <c r="K34" s="63"/>
      <c r="L34" s="63"/>
      <c r="M34" s="63"/>
      <c r="N34" s="63"/>
    </row>
    <row r="35" spans="1:14" x14ac:dyDescent="0.3">
      <c r="A35" s="19">
        <f>Table1567891331[[#This Row],[Full Name]]</f>
        <v>0</v>
      </c>
      <c r="B35" s="21" t="str">
        <f>IF(Table1567891331[[#This Row],[Full Name]]="","",IF(IFERROR(IFERROR(VLOOKUP(Table1567891331[[#This Row],[Full Name]],'Mens League'!B:B,1,FALSE),VLOOKUP(Table1567891331[[#This Row],[Full Name]],'Women''s League'!B:B,1,FALSE)),"NEEDS ADDING")="NEEDS ADDING","NEEDS ADDING","OK"))</f>
        <v/>
      </c>
      <c r="C35" s="21" t="str">
        <f>IF(Table1567891331[[#This Row],[Position]]="","",IF(Table1567891331[[#This Row],[Rank]]=1,30,IF(Table1567891331[[#This Row],[Rank]]=2,29,IF(Table1567891331[[#This Row],[Rank]]=3,28,IF(Table1567891331[[#This Row],[Rank]]=4,27,IF(Table1567891331[[#This Row],[Rank]]=5,26,IF(Table1567891331[[#This Row],[Rank]]=6,25,IF(Table1567891331[[#This Row],[Rank]]=7,24,IF(Table1567891331[[#This Row],[Rank]]=8,23,IF(Table1567891331[[#This Row],[Rank]]=9,22,IF(Table1567891331[[#This Row],[Rank]]=10,21,IF(Table1567891331[[#This Row],[Rank]]=11,20,IF(Table1567891331[[#This Row],[Rank]]=12,19,IF(Table1567891331[[#This Row],[Rank]]=13,18,IF(Table1567891331[[#This Row],[Rank]]=14,17,IF(Table1567891331[[#This Row],[Rank]]=15,16,IF(Table1567891331[[#This Row],[Rank]]=16,15,IF(Table1567891331[[#This Row],[Rank]]=17,14,IF(Table1567891331[[#This Row],[Rank]]=18,13,IF(Table1567891331[[#This Row],[Rank]]=19,12,IF(Table1567891331[[#This Row],[Rank]]=20,11,IF(Table1567891331[[#This Row],[Rank]]=21,10,IF(Table1567891331[[#This Row],[Rank]]=22,9,IF(Table1567891331[[#This Row],[Rank]]=23,8,IF(Table1567891331[[#This Row],[Rank]]=24,7,IF(Table1567891331[[#This Row],[Rank]]=25,6,IF(Table1567891331[[#This Row],[Rank]]=26,5,IF(Table1567891331[[#This Row],[Rank]]=27,4,IF(Table1567891331[[#This Row],[Rank]]=28,3,IF(Table1567891331[[#This Row],[Rank]]=29,2,IF(Table1567891331[[#This Row],[Rank]]=30,1,0)))))))))))))))))))))))))))))))</f>
        <v/>
      </c>
      <c r="D35" s="4" t="str">
        <f>IF(Table1567891331[[#This Row],[Category]]="","",IF(Table1567891331[[#This Row],[Category]]="M",COUNTIF($I$2:$I35,"M"),IF(Table1567891331[[#This Row],[Category]]="F",COUNTIF($I$2:$I35,"F"),0)))</f>
        <v/>
      </c>
      <c r="E35" s="26"/>
      <c r="F35" s="27"/>
      <c r="G35" s="28"/>
      <c r="H35" s="28"/>
      <c r="I35" s="29"/>
      <c r="J35" s="63"/>
      <c r="K35" s="63"/>
      <c r="L35" s="63"/>
      <c r="M35" s="63"/>
      <c r="N35" s="63"/>
    </row>
    <row r="36" spans="1:14" x14ac:dyDescent="0.3">
      <c r="A36" s="19">
        <f>Table1567891331[[#This Row],[Full Name]]</f>
        <v>0</v>
      </c>
      <c r="B36" s="21" t="str">
        <f>IF(Table1567891331[[#This Row],[Full Name]]="","",IF(IFERROR(IFERROR(VLOOKUP(Table1567891331[[#This Row],[Full Name]],'Mens League'!B:B,1,FALSE),VLOOKUP(Table1567891331[[#This Row],[Full Name]],'Women''s League'!B:B,1,FALSE)),"NEEDS ADDING")="NEEDS ADDING","NEEDS ADDING","OK"))</f>
        <v/>
      </c>
      <c r="C36" s="21" t="str">
        <f>IF(Table1567891331[[#This Row],[Position]]="","",IF(Table1567891331[[#This Row],[Rank]]=1,30,IF(Table1567891331[[#This Row],[Rank]]=2,29,IF(Table1567891331[[#This Row],[Rank]]=3,28,IF(Table1567891331[[#This Row],[Rank]]=4,27,IF(Table1567891331[[#This Row],[Rank]]=5,26,IF(Table1567891331[[#This Row],[Rank]]=6,25,IF(Table1567891331[[#This Row],[Rank]]=7,24,IF(Table1567891331[[#This Row],[Rank]]=8,23,IF(Table1567891331[[#This Row],[Rank]]=9,22,IF(Table1567891331[[#This Row],[Rank]]=10,21,IF(Table1567891331[[#This Row],[Rank]]=11,20,IF(Table1567891331[[#This Row],[Rank]]=12,19,IF(Table1567891331[[#This Row],[Rank]]=13,18,IF(Table1567891331[[#This Row],[Rank]]=14,17,IF(Table1567891331[[#This Row],[Rank]]=15,16,IF(Table1567891331[[#This Row],[Rank]]=16,15,IF(Table1567891331[[#This Row],[Rank]]=17,14,IF(Table1567891331[[#This Row],[Rank]]=18,13,IF(Table1567891331[[#This Row],[Rank]]=19,12,IF(Table1567891331[[#This Row],[Rank]]=20,11,IF(Table1567891331[[#This Row],[Rank]]=21,10,IF(Table1567891331[[#This Row],[Rank]]=22,9,IF(Table1567891331[[#This Row],[Rank]]=23,8,IF(Table1567891331[[#This Row],[Rank]]=24,7,IF(Table1567891331[[#This Row],[Rank]]=25,6,IF(Table1567891331[[#This Row],[Rank]]=26,5,IF(Table1567891331[[#This Row],[Rank]]=27,4,IF(Table1567891331[[#This Row],[Rank]]=28,3,IF(Table1567891331[[#This Row],[Rank]]=29,2,IF(Table1567891331[[#This Row],[Rank]]=30,1,0)))))))))))))))))))))))))))))))</f>
        <v/>
      </c>
      <c r="D36" s="4" t="str">
        <f>IF(Table1567891331[[#This Row],[Category]]="","",IF(Table1567891331[[#This Row],[Category]]="M",COUNTIF($I$2:$I36,"M"),IF(Table1567891331[[#This Row],[Category]]="F",COUNTIF($I$2:$I36,"F"),0)))</f>
        <v/>
      </c>
      <c r="E36" s="26"/>
      <c r="F36" s="27"/>
      <c r="G36" s="28"/>
      <c r="H36" s="28"/>
      <c r="I36" s="29"/>
      <c r="J36" s="63"/>
      <c r="K36" s="63"/>
      <c r="L36" s="63"/>
      <c r="M36" s="63"/>
      <c r="N36" s="63"/>
    </row>
    <row r="37" spans="1:14" x14ac:dyDescent="0.3">
      <c r="A37" s="19">
        <f>Table1567891331[[#This Row],[Full Name]]</f>
        <v>0</v>
      </c>
      <c r="B37" s="21" t="str">
        <f>IF(Table1567891331[[#This Row],[Full Name]]="","",IF(IFERROR(IFERROR(VLOOKUP(Table1567891331[[#This Row],[Full Name]],'Mens League'!B:B,1,FALSE),VLOOKUP(Table1567891331[[#This Row],[Full Name]],'Women''s League'!B:B,1,FALSE)),"NEEDS ADDING")="NEEDS ADDING","NEEDS ADDING","OK"))</f>
        <v/>
      </c>
      <c r="C37" s="21" t="str">
        <f>IF(Table1567891331[[#This Row],[Position]]="","",IF(Table1567891331[[#This Row],[Rank]]=1,30,IF(Table1567891331[[#This Row],[Rank]]=2,29,IF(Table1567891331[[#This Row],[Rank]]=3,28,IF(Table1567891331[[#This Row],[Rank]]=4,27,IF(Table1567891331[[#This Row],[Rank]]=5,26,IF(Table1567891331[[#This Row],[Rank]]=6,25,IF(Table1567891331[[#This Row],[Rank]]=7,24,IF(Table1567891331[[#This Row],[Rank]]=8,23,IF(Table1567891331[[#This Row],[Rank]]=9,22,IF(Table1567891331[[#This Row],[Rank]]=10,21,IF(Table1567891331[[#This Row],[Rank]]=11,20,IF(Table1567891331[[#This Row],[Rank]]=12,19,IF(Table1567891331[[#This Row],[Rank]]=13,18,IF(Table1567891331[[#This Row],[Rank]]=14,17,IF(Table1567891331[[#This Row],[Rank]]=15,16,IF(Table1567891331[[#This Row],[Rank]]=16,15,IF(Table1567891331[[#This Row],[Rank]]=17,14,IF(Table1567891331[[#This Row],[Rank]]=18,13,IF(Table1567891331[[#This Row],[Rank]]=19,12,IF(Table1567891331[[#This Row],[Rank]]=20,11,IF(Table1567891331[[#This Row],[Rank]]=21,10,IF(Table1567891331[[#This Row],[Rank]]=22,9,IF(Table1567891331[[#This Row],[Rank]]=23,8,IF(Table1567891331[[#This Row],[Rank]]=24,7,IF(Table1567891331[[#This Row],[Rank]]=25,6,IF(Table1567891331[[#This Row],[Rank]]=26,5,IF(Table1567891331[[#This Row],[Rank]]=27,4,IF(Table1567891331[[#This Row],[Rank]]=28,3,IF(Table1567891331[[#This Row],[Rank]]=29,2,IF(Table1567891331[[#This Row],[Rank]]=30,1,0)))))))))))))))))))))))))))))))</f>
        <v/>
      </c>
      <c r="D37" s="4" t="str">
        <f>IF(Table1567891331[[#This Row],[Category]]="","",IF(Table1567891331[[#This Row],[Category]]="M",COUNTIF($I$2:$I37,"M"),IF(Table1567891331[[#This Row],[Category]]="F",COUNTIF($I$2:$I37,"F"),0)))</f>
        <v/>
      </c>
      <c r="E37" s="26"/>
      <c r="F37" s="27"/>
      <c r="G37" s="28"/>
      <c r="H37" s="28"/>
      <c r="I37" s="29"/>
      <c r="J37" s="63"/>
      <c r="K37" s="63"/>
      <c r="L37" s="63"/>
      <c r="M37" s="63"/>
      <c r="N37" s="63"/>
    </row>
    <row r="38" spans="1:14" x14ac:dyDescent="0.3">
      <c r="A38" s="19">
        <f>Table1567891331[[#This Row],[Full Name]]</f>
        <v>0</v>
      </c>
      <c r="B38" s="21" t="str">
        <f>IF(Table1567891331[[#This Row],[Full Name]]="","",IF(IFERROR(IFERROR(VLOOKUP(Table1567891331[[#This Row],[Full Name]],'Mens League'!B:B,1,FALSE),VLOOKUP(Table1567891331[[#This Row],[Full Name]],'Women''s League'!B:B,1,FALSE)),"NEEDS ADDING")="NEEDS ADDING","NEEDS ADDING","OK"))</f>
        <v/>
      </c>
      <c r="C38" s="21" t="str">
        <f>IF(Table1567891331[[#This Row],[Position]]="","",IF(Table1567891331[[#This Row],[Rank]]=1,30,IF(Table1567891331[[#This Row],[Rank]]=2,29,IF(Table1567891331[[#This Row],[Rank]]=3,28,IF(Table1567891331[[#This Row],[Rank]]=4,27,IF(Table1567891331[[#This Row],[Rank]]=5,26,IF(Table1567891331[[#This Row],[Rank]]=6,25,IF(Table1567891331[[#This Row],[Rank]]=7,24,IF(Table1567891331[[#This Row],[Rank]]=8,23,IF(Table1567891331[[#This Row],[Rank]]=9,22,IF(Table1567891331[[#This Row],[Rank]]=10,21,IF(Table1567891331[[#This Row],[Rank]]=11,20,IF(Table1567891331[[#This Row],[Rank]]=12,19,IF(Table1567891331[[#This Row],[Rank]]=13,18,IF(Table1567891331[[#This Row],[Rank]]=14,17,IF(Table1567891331[[#This Row],[Rank]]=15,16,IF(Table1567891331[[#This Row],[Rank]]=16,15,IF(Table1567891331[[#This Row],[Rank]]=17,14,IF(Table1567891331[[#This Row],[Rank]]=18,13,IF(Table1567891331[[#This Row],[Rank]]=19,12,IF(Table1567891331[[#This Row],[Rank]]=20,11,IF(Table1567891331[[#This Row],[Rank]]=21,10,IF(Table1567891331[[#This Row],[Rank]]=22,9,IF(Table1567891331[[#This Row],[Rank]]=23,8,IF(Table1567891331[[#This Row],[Rank]]=24,7,IF(Table1567891331[[#This Row],[Rank]]=25,6,IF(Table1567891331[[#This Row],[Rank]]=26,5,IF(Table1567891331[[#This Row],[Rank]]=27,4,IF(Table1567891331[[#This Row],[Rank]]=28,3,IF(Table1567891331[[#This Row],[Rank]]=29,2,IF(Table1567891331[[#This Row],[Rank]]=30,1,0)))))))))))))))))))))))))))))))</f>
        <v/>
      </c>
      <c r="D38" s="4" t="str">
        <f>IF(Table1567891331[[#This Row],[Category]]="","",IF(Table1567891331[[#This Row],[Category]]="M",COUNTIF($I$2:$I38,"M"),IF(Table1567891331[[#This Row],[Category]]="F",COUNTIF($I$2:$I38,"F"),0)))</f>
        <v/>
      </c>
      <c r="E38" s="26"/>
      <c r="F38" s="27"/>
      <c r="G38" s="28"/>
      <c r="H38" s="28"/>
      <c r="I38" s="29"/>
      <c r="J38" s="63"/>
      <c r="K38" s="63"/>
      <c r="L38" s="63"/>
      <c r="M38" s="63"/>
      <c r="N38" s="63"/>
    </row>
    <row r="39" spans="1:14" x14ac:dyDescent="0.3">
      <c r="A39" s="19">
        <f>Table1567891331[[#This Row],[Full Name]]</f>
        <v>0</v>
      </c>
      <c r="B39" s="21" t="str">
        <f>IF(Table1567891331[[#This Row],[Full Name]]="","",IF(IFERROR(IFERROR(VLOOKUP(Table1567891331[[#This Row],[Full Name]],'Mens League'!B:B,1,FALSE),VLOOKUP(Table1567891331[[#This Row],[Full Name]],'Women''s League'!B:B,1,FALSE)),"NEEDS ADDING")="NEEDS ADDING","NEEDS ADDING","OK"))</f>
        <v/>
      </c>
      <c r="C39" s="21" t="str">
        <f>IF(Table1567891331[[#This Row],[Position]]="","",IF(Table1567891331[[#This Row],[Rank]]=1,30,IF(Table1567891331[[#This Row],[Rank]]=2,29,IF(Table1567891331[[#This Row],[Rank]]=3,28,IF(Table1567891331[[#This Row],[Rank]]=4,27,IF(Table1567891331[[#This Row],[Rank]]=5,26,IF(Table1567891331[[#This Row],[Rank]]=6,25,IF(Table1567891331[[#This Row],[Rank]]=7,24,IF(Table1567891331[[#This Row],[Rank]]=8,23,IF(Table1567891331[[#This Row],[Rank]]=9,22,IF(Table1567891331[[#This Row],[Rank]]=10,21,IF(Table1567891331[[#This Row],[Rank]]=11,20,IF(Table1567891331[[#This Row],[Rank]]=12,19,IF(Table1567891331[[#This Row],[Rank]]=13,18,IF(Table1567891331[[#This Row],[Rank]]=14,17,IF(Table1567891331[[#This Row],[Rank]]=15,16,IF(Table1567891331[[#This Row],[Rank]]=16,15,IF(Table1567891331[[#This Row],[Rank]]=17,14,IF(Table1567891331[[#This Row],[Rank]]=18,13,IF(Table1567891331[[#This Row],[Rank]]=19,12,IF(Table1567891331[[#This Row],[Rank]]=20,11,IF(Table1567891331[[#This Row],[Rank]]=21,10,IF(Table1567891331[[#This Row],[Rank]]=22,9,IF(Table1567891331[[#This Row],[Rank]]=23,8,IF(Table1567891331[[#This Row],[Rank]]=24,7,IF(Table1567891331[[#This Row],[Rank]]=25,6,IF(Table1567891331[[#This Row],[Rank]]=26,5,IF(Table1567891331[[#This Row],[Rank]]=27,4,IF(Table1567891331[[#This Row],[Rank]]=28,3,IF(Table1567891331[[#This Row],[Rank]]=29,2,IF(Table1567891331[[#This Row],[Rank]]=30,1,0)))))))))))))))))))))))))))))))</f>
        <v/>
      </c>
      <c r="D39" s="4" t="str">
        <f>IF(Table1567891331[[#This Row],[Category]]="","",IF(Table1567891331[[#This Row],[Category]]="M",COUNTIF($I$2:$I39,"M"),IF(Table1567891331[[#This Row],[Category]]="F",COUNTIF($I$2:$I39,"F"),0)))</f>
        <v/>
      </c>
      <c r="E39" s="26"/>
      <c r="F39" s="27"/>
      <c r="G39" s="28"/>
      <c r="H39" s="28"/>
      <c r="I39" s="29"/>
      <c r="J39" s="63"/>
      <c r="K39" s="63"/>
      <c r="L39" s="63"/>
      <c r="M39" s="63"/>
      <c r="N39" s="63"/>
    </row>
    <row r="40" spans="1:14" x14ac:dyDescent="0.3">
      <c r="A40" s="19">
        <f>Table1567891331[[#This Row],[Full Name]]</f>
        <v>0</v>
      </c>
      <c r="B40" s="21" t="str">
        <f>IF(Table1567891331[[#This Row],[Full Name]]="","",IF(IFERROR(IFERROR(VLOOKUP(Table1567891331[[#This Row],[Full Name]],'Mens League'!B:B,1,FALSE),VLOOKUP(Table1567891331[[#This Row],[Full Name]],'Women''s League'!B:B,1,FALSE)),"NEEDS ADDING")="NEEDS ADDING","NEEDS ADDING","OK"))</f>
        <v/>
      </c>
      <c r="C40" s="21" t="str">
        <f>IF(Table1567891331[[#This Row],[Position]]="","",IF(Table1567891331[[#This Row],[Rank]]=1,30,IF(Table1567891331[[#This Row],[Rank]]=2,29,IF(Table1567891331[[#This Row],[Rank]]=3,28,IF(Table1567891331[[#This Row],[Rank]]=4,27,IF(Table1567891331[[#This Row],[Rank]]=5,26,IF(Table1567891331[[#This Row],[Rank]]=6,25,IF(Table1567891331[[#This Row],[Rank]]=7,24,IF(Table1567891331[[#This Row],[Rank]]=8,23,IF(Table1567891331[[#This Row],[Rank]]=9,22,IF(Table1567891331[[#This Row],[Rank]]=10,21,IF(Table1567891331[[#This Row],[Rank]]=11,20,IF(Table1567891331[[#This Row],[Rank]]=12,19,IF(Table1567891331[[#This Row],[Rank]]=13,18,IF(Table1567891331[[#This Row],[Rank]]=14,17,IF(Table1567891331[[#This Row],[Rank]]=15,16,IF(Table1567891331[[#This Row],[Rank]]=16,15,IF(Table1567891331[[#This Row],[Rank]]=17,14,IF(Table1567891331[[#This Row],[Rank]]=18,13,IF(Table1567891331[[#This Row],[Rank]]=19,12,IF(Table1567891331[[#This Row],[Rank]]=20,11,IF(Table1567891331[[#This Row],[Rank]]=21,10,IF(Table1567891331[[#This Row],[Rank]]=22,9,IF(Table1567891331[[#This Row],[Rank]]=23,8,IF(Table1567891331[[#This Row],[Rank]]=24,7,IF(Table1567891331[[#This Row],[Rank]]=25,6,IF(Table1567891331[[#This Row],[Rank]]=26,5,IF(Table1567891331[[#This Row],[Rank]]=27,4,IF(Table1567891331[[#This Row],[Rank]]=28,3,IF(Table1567891331[[#This Row],[Rank]]=29,2,IF(Table1567891331[[#This Row],[Rank]]=30,1,0)))))))))))))))))))))))))))))))</f>
        <v/>
      </c>
      <c r="D40" s="4" t="str">
        <f>IF(Table1567891331[[#This Row],[Category]]="","",IF(Table1567891331[[#This Row],[Category]]="M",COUNTIF($I$2:$I40,"M"),IF(Table1567891331[[#This Row],[Category]]="F",COUNTIF($I$2:$I40,"F"),0)))</f>
        <v/>
      </c>
      <c r="E40" s="26"/>
      <c r="F40" s="27"/>
      <c r="G40" s="28"/>
      <c r="H40" s="28"/>
      <c r="I40" s="29"/>
      <c r="J40" s="63"/>
      <c r="K40" s="63"/>
      <c r="L40" s="63"/>
      <c r="M40" s="63"/>
      <c r="N40" s="63"/>
    </row>
    <row r="41" spans="1:14" x14ac:dyDescent="0.3">
      <c r="A41" s="19">
        <f>Table1567891331[[#This Row],[Full Name]]</f>
        <v>0</v>
      </c>
      <c r="B41" s="21" t="str">
        <f>IF(Table1567891331[[#This Row],[Full Name]]="","",IF(IFERROR(IFERROR(VLOOKUP(Table1567891331[[#This Row],[Full Name]],'Mens League'!B:B,1,FALSE),VLOOKUP(Table1567891331[[#This Row],[Full Name]],'Women''s League'!B:B,1,FALSE)),"NEEDS ADDING")="NEEDS ADDING","NEEDS ADDING","OK"))</f>
        <v/>
      </c>
      <c r="C41" s="21" t="str">
        <f>IF(Table1567891331[[#This Row],[Position]]="","",IF(Table1567891331[[#This Row],[Rank]]=1,30,IF(Table1567891331[[#This Row],[Rank]]=2,29,IF(Table1567891331[[#This Row],[Rank]]=3,28,IF(Table1567891331[[#This Row],[Rank]]=4,27,IF(Table1567891331[[#This Row],[Rank]]=5,26,IF(Table1567891331[[#This Row],[Rank]]=6,25,IF(Table1567891331[[#This Row],[Rank]]=7,24,IF(Table1567891331[[#This Row],[Rank]]=8,23,IF(Table1567891331[[#This Row],[Rank]]=9,22,IF(Table1567891331[[#This Row],[Rank]]=10,21,IF(Table1567891331[[#This Row],[Rank]]=11,20,IF(Table1567891331[[#This Row],[Rank]]=12,19,IF(Table1567891331[[#This Row],[Rank]]=13,18,IF(Table1567891331[[#This Row],[Rank]]=14,17,IF(Table1567891331[[#This Row],[Rank]]=15,16,IF(Table1567891331[[#This Row],[Rank]]=16,15,IF(Table1567891331[[#This Row],[Rank]]=17,14,IF(Table1567891331[[#This Row],[Rank]]=18,13,IF(Table1567891331[[#This Row],[Rank]]=19,12,IF(Table1567891331[[#This Row],[Rank]]=20,11,IF(Table1567891331[[#This Row],[Rank]]=21,10,IF(Table1567891331[[#This Row],[Rank]]=22,9,IF(Table1567891331[[#This Row],[Rank]]=23,8,IF(Table1567891331[[#This Row],[Rank]]=24,7,IF(Table1567891331[[#This Row],[Rank]]=25,6,IF(Table1567891331[[#This Row],[Rank]]=26,5,IF(Table1567891331[[#This Row],[Rank]]=27,4,IF(Table1567891331[[#This Row],[Rank]]=28,3,IF(Table1567891331[[#This Row],[Rank]]=29,2,IF(Table1567891331[[#This Row],[Rank]]=30,1,0)))))))))))))))))))))))))))))))</f>
        <v/>
      </c>
      <c r="D41" s="4" t="str">
        <f>IF(Table1567891331[[#This Row],[Category]]="","",IF(Table1567891331[[#This Row],[Category]]="M",COUNTIF($I$2:$I41,"M"),IF(Table1567891331[[#This Row],[Category]]="F",COUNTIF($I$2:$I41,"F"),0)))</f>
        <v/>
      </c>
      <c r="E41" s="26"/>
      <c r="F41" s="27"/>
      <c r="G41" s="28"/>
      <c r="H41" s="28"/>
      <c r="I41" s="29"/>
      <c r="J41" s="63"/>
      <c r="K41" s="63"/>
      <c r="L41" s="63"/>
      <c r="M41" s="63"/>
      <c r="N41" s="63"/>
    </row>
    <row r="42" spans="1:14" x14ac:dyDescent="0.3">
      <c r="A42" s="19">
        <f>Table1567891331[[#This Row],[Full Name]]</f>
        <v>0</v>
      </c>
      <c r="B42" s="21" t="str">
        <f>IF(Table1567891331[[#This Row],[Full Name]]="","",IF(IFERROR(IFERROR(VLOOKUP(Table1567891331[[#This Row],[Full Name]],'Mens League'!B:B,1,FALSE),VLOOKUP(Table1567891331[[#This Row],[Full Name]],'Women''s League'!B:B,1,FALSE)),"NEEDS ADDING")="NEEDS ADDING","NEEDS ADDING","OK"))</f>
        <v/>
      </c>
      <c r="C42" s="21" t="str">
        <f>IF(Table1567891331[[#This Row],[Position]]="","",IF(Table1567891331[[#This Row],[Rank]]=1,30,IF(Table1567891331[[#This Row],[Rank]]=2,29,IF(Table1567891331[[#This Row],[Rank]]=3,28,IF(Table1567891331[[#This Row],[Rank]]=4,27,IF(Table1567891331[[#This Row],[Rank]]=5,26,IF(Table1567891331[[#This Row],[Rank]]=6,25,IF(Table1567891331[[#This Row],[Rank]]=7,24,IF(Table1567891331[[#This Row],[Rank]]=8,23,IF(Table1567891331[[#This Row],[Rank]]=9,22,IF(Table1567891331[[#This Row],[Rank]]=10,21,IF(Table1567891331[[#This Row],[Rank]]=11,20,IF(Table1567891331[[#This Row],[Rank]]=12,19,IF(Table1567891331[[#This Row],[Rank]]=13,18,IF(Table1567891331[[#This Row],[Rank]]=14,17,IF(Table1567891331[[#This Row],[Rank]]=15,16,IF(Table1567891331[[#This Row],[Rank]]=16,15,IF(Table1567891331[[#This Row],[Rank]]=17,14,IF(Table1567891331[[#This Row],[Rank]]=18,13,IF(Table1567891331[[#This Row],[Rank]]=19,12,IF(Table1567891331[[#This Row],[Rank]]=20,11,IF(Table1567891331[[#This Row],[Rank]]=21,10,IF(Table1567891331[[#This Row],[Rank]]=22,9,IF(Table1567891331[[#This Row],[Rank]]=23,8,IF(Table1567891331[[#This Row],[Rank]]=24,7,IF(Table1567891331[[#This Row],[Rank]]=25,6,IF(Table1567891331[[#This Row],[Rank]]=26,5,IF(Table1567891331[[#This Row],[Rank]]=27,4,IF(Table1567891331[[#This Row],[Rank]]=28,3,IF(Table1567891331[[#This Row],[Rank]]=29,2,IF(Table1567891331[[#This Row],[Rank]]=30,1,0)))))))))))))))))))))))))))))))</f>
        <v/>
      </c>
      <c r="D42" s="4" t="str">
        <f>IF(Table1567891331[[#This Row],[Category]]="","",IF(Table1567891331[[#This Row],[Category]]="M",COUNTIF($I$2:$I42,"M"),IF(Table1567891331[[#This Row],[Category]]="F",COUNTIF($I$2:$I42,"F"),0)))</f>
        <v/>
      </c>
      <c r="E42" s="26"/>
      <c r="F42" s="27"/>
      <c r="G42" s="28"/>
      <c r="H42" s="28"/>
      <c r="I42" s="29"/>
      <c r="J42" s="63"/>
      <c r="K42" s="63"/>
      <c r="L42" s="63"/>
      <c r="M42" s="63"/>
      <c r="N42" s="63"/>
    </row>
    <row r="43" spans="1:14" x14ac:dyDescent="0.3">
      <c r="A43" s="19">
        <f>Table1567891331[[#This Row],[Full Name]]</f>
        <v>0</v>
      </c>
      <c r="B43" s="21" t="str">
        <f>IF(Table1567891331[[#This Row],[Full Name]]="","",IF(IFERROR(IFERROR(VLOOKUP(Table1567891331[[#This Row],[Full Name]],'Mens League'!B:B,1,FALSE),VLOOKUP(Table1567891331[[#This Row],[Full Name]],'Women''s League'!B:B,1,FALSE)),"NEEDS ADDING")="NEEDS ADDING","NEEDS ADDING","OK"))</f>
        <v/>
      </c>
      <c r="C43" s="21" t="str">
        <f>IF(Table1567891331[[#This Row],[Position]]="","",IF(Table1567891331[[#This Row],[Rank]]=1,30,IF(Table1567891331[[#This Row],[Rank]]=2,29,IF(Table1567891331[[#This Row],[Rank]]=3,28,IF(Table1567891331[[#This Row],[Rank]]=4,27,IF(Table1567891331[[#This Row],[Rank]]=5,26,IF(Table1567891331[[#This Row],[Rank]]=6,25,IF(Table1567891331[[#This Row],[Rank]]=7,24,IF(Table1567891331[[#This Row],[Rank]]=8,23,IF(Table1567891331[[#This Row],[Rank]]=9,22,IF(Table1567891331[[#This Row],[Rank]]=10,21,IF(Table1567891331[[#This Row],[Rank]]=11,20,IF(Table1567891331[[#This Row],[Rank]]=12,19,IF(Table1567891331[[#This Row],[Rank]]=13,18,IF(Table1567891331[[#This Row],[Rank]]=14,17,IF(Table1567891331[[#This Row],[Rank]]=15,16,IF(Table1567891331[[#This Row],[Rank]]=16,15,IF(Table1567891331[[#This Row],[Rank]]=17,14,IF(Table1567891331[[#This Row],[Rank]]=18,13,IF(Table1567891331[[#This Row],[Rank]]=19,12,IF(Table1567891331[[#This Row],[Rank]]=20,11,IF(Table1567891331[[#This Row],[Rank]]=21,10,IF(Table1567891331[[#This Row],[Rank]]=22,9,IF(Table1567891331[[#This Row],[Rank]]=23,8,IF(Table1567891331[[#This Row],[Rank]]=24,7,IF(Table1567891331[[#This Row],[Rank]]=25,6,IF(Table1567891331[[#This Row],[Rank]]=26,5,IF(Table1567891331[[#This Row],[Rank]]=27,4,IF(Table1567891331[[#This Row],[Rank]]=28,3,IF(Table1567891331[[#This Row],[Rank]]=29,2,IF(Table1567891331[[#This Row],[Rank]]=30,1,0)))))))))))))))))))))))))))))))</f>
        <v/>
      </c>
      <c r="D43" s="4" t="str">
        <f>IF(Table1567891331[[#This Row],[Category]]="","",IF(Table1567891331[[#This Row],[Category]]="M",COUNTIF($I$2:$I43,"M"),IF(Table1567891331[[#This Row],[Category]]="F",COUNTIF($I$2:$I43,"F"),0)))</f>
        <v/>
      </c>
      <c r="E43" s="26"/>
      <c r="F43" s="27"/>
      <c r="G43" s="28"/>
      <c r="H43" s="28"/>
      <c r="I43" s="29"/>
      <c r="J43" s="63"/>
      <c r="K43" s="63"/>
      <c r="L43" s="63"/>
      <c r="M43" s="63"/>
      <c r="N43" s="63"/>
    </row>
    <row r="44" spans="1:14" x14ac:dyDescent="0.3">
      <c r="A44" s="19">
        <f>Table1567891331[[#This Row],[Full Name]]</f>
        <v>0</v>
      </c>
      <c r="B44" s="21" t="str">
        <f>IF(Table1567891331[[#This Row],[Full Name]]="","",IF(IFERROR(IFERROR(VLOOKUP(Table1567891331[[#This Row],[Full Name]],'Mens League'!B:B,1,FALSE),VLOOKUP(Table1567891331[[#This Row],[Full Name]],'Women''s League'!B:B,1,FALSE)),"NEEDS ADDING")="NEEDS ADDING","NEEDS ADDING","OK"))</f>
        <v/>
      </c>
      <c r="C44" s="21" t="str">
        <f>IF(Table1567891331[[#This Row],[Position]]="","",IF(Table1567891331[[#This Row],[Rank]]=1,30,IF(Table1567891331[[#This Row],[Rank]]=2,29,IF(Table1567891331[[#This Row],[Rank]]=3,28,IF(Table1567891331[[#This Row],[Rank]]=4,27,IF(Table1567891331[[#This Row],[Rank]]=5,26,IF(Table1567891331[[#This Row],[Rank]]=6,25,IF(Table1567891331[[#This Row],[Rank]]=7,24,IF(Table1567891331[[#This Row],[Rank]]=8,23,IF(Table1567891331[[#This Row],[Rank]]=9,22,IF(Table1567891331[[#This Row],[Rank]]=10,21,IF(Table1567891331[[#This Row],[Rank]]=11,20,IF(Table1567891331[[#This Row],[Rank]]=12,19,IF(Table1567891331[[#This Row],[Rank]]=13,18,IF(Table1567891331[[#This Row],[Rank]]=14,17,IF(Table1567891331[[#This Row],[Rank]]=15,16,IF(Table1567891331[[#This Row],[Rank]]=16,15,IF(Table1567891331[[#This Row],[Rank]]=17,14,IF(Table1567891331[[#This Row],[Rank]]=18,13,IF(Table1567891331[[#This Row],[Rank]]=19,12,IF(Table1567891331[[#This Row],[Rank]]=20,11,IF(Table1567891331[[#This Row],[Rank]]=21,10,IF(Table1567891331[[#This Row],[Rank]]=22,9,IF(Table1567891331[[#This Row],[Rank]]=23,8,IF(Table1567891331[[#This Row],[Rank]]=24,7,IF(Table1567891331[[#This Row],[Rank]]=25,6,IF(Table1567891331[[#This Row],[Rank]]=26,5,IF(Table1567891331[[#This Row],[Rank]]=27,4,IF(Table1567891331[[#This Row],[Rank]]=28,3,IF(Table1567891331[[#This Row],[Rank]]=29,2,IF(Table1567891331[[#This Row],[Rank]]=30,1,0)))))))))))))))))))))))))))))))</f>
        <v/>
      </c>
      <c r="D44" s="4" t="str">
        <f>IF(Table1567891331[[#This Row],[Category]]="","",IF(Table1567891331[[#This Row],[Category]]="M",COUNTIF($I$2:$I44,"M"),IF(Table1567891331[[#This Row],[Category]]="F",COUNTIF($I$2:$I44,"F"),0)))</f>
        <v/>
      </c>
      <c r="E44" s="26"/>
      <c r="F44" s="27"/>
      <c r="G44" s="28"/>
      <c r="H44" s="28"/>
      <c r="I44" s="29"/>
      <c r="J44" s="63"/>
      <c r="K44" s="63"/>
      <c r="L44" s="63"/>
      <c r="M44" s="63"/>
      <c r="N44" s="63"/>
    </row>
    <row r="45" spans="1:14" x14ac:dyDescent="0.3">
      <c r="A45" s="19">
        <f>Table1567891331[[#This Row],[Full Name]]</f>
        <v>0</v>
      </c>
      <c r="B45" s="21" t="str">
        <f>IF(Table1567891331[[#This Row],[Full Name]]="","",IF(IFERROR(IFERROR(VLOOKUP(Table1567891331[[#This Row],[Full Name]],'Mens League'!B:B,1,FALSE),VLOOKUP(Table1567891331[[#This Row],[Full Name]],'Women''s League'!B:B,1,FALSE)),"NEEDS ADDING")="NEEDS ADDING","NEEDS ADDING","OK"))</f>
        <v/>
      </c>
      <c r="C45" s="21" t="str">
        <f>IF(Table1567891331[[#This Row],[Position]]="","",IF(Table1567891331[[#This Row],[Rank]]=1,30,IF(Table1567891331[[#This Row],[Rank]]=2,29,IF(Table1567891331[[#This Row],[Rank]]=3,28,IF(Table1567891331[[#This Row],[Rank]]=4,27,IF(Table1567891331[[#This Row],[Rank]]=5,26,IF(Table1567891331[[#This Row],[Rank]]=6,25,IF(Table1567891331[[#This Row],[Rank]]=7,24,IF(Table1567891331[[#This Row],[Rank]]=8,23,IF(Table1567891331[[#This Row],[Rank]]=9,22,IF(Table1567891331[[#This Row],[Rank]]=10,21,IF(Table1567891331[[#This Row],[Rank]]=11,20,IF(Table1567891331[[#This Row],[Rank]]=12,19,IF(Table1567891331[[#This Row],[Rank]]=13,18,IF(Table1567891331[[#This Row],[Rank]]=14,17,IF(Table1567891331[[#This Row],[Rank]]=15,16,IF(Table1567891331[[#This Row],[Rank]]=16,15,IF(Table1567891331[[#This Row],[Rank]]=17,14,IF(Table1567891331[[#This Row],[Rank]]=18,13,IF(Table1567891331[[#This Row],[Rank]]=19,12,IF(Table1567891331[[#This Row],[Rank]]=20,11,IF(Table1567891331[[#This Row],[Rank]]=21,10,IF(Table1567891331[[#This Row],[Rank]]=22,9,IF(Table1567891331[[#This Row],[Rank]]=23,8,IF(Table1567891331[[#This Row],[Rank]]=24,7,IF(Table1567891331[[#This Row],[Rank]]=25,6,IF(Table1567891331[[#This Row],[Rank]]=26,5,IF(Table1567891331[[#This Row],[Rank]]=27,4,IF(Table1567891331[[#This Row],[Rank]]=28,3,IF(Table1567891331[[#This Row],[Rank]]=29,2,IF(Table1567891331[[#This Row],[Rank]]=30,1,0)))))))))))))))))))))))))))))))</f>
        <v/>
      </c>
      <c r="D45" s="4" t="str">
        <f>IF(Table1567891331[[#This Row],[Category]]="","",IF(Table1567891331[[#This Row],[Category]]="M",COUNTIF($I$2:$I45,"M"),IF(Table1567891331[[#This Row],[Category]]="F",COUNTIF($I$2:$I45,"F"),0)))</f>
        <v/>
      </c>
      <c r="E45" s="26"/>
      <c r="F45" s="27"/>
      <c r="G45" s="28"/>
      <c r="H45" s="28"/>
      <c r="I45" s="29"/>
      <c r="J45" s="63"/>
      <c r="K45" s="63"/>
      <c r="L45" s="63"/>
      <c r="M45" s="63"/>
      <c r="N45" s="63"/>
    </row>
    <row r="46" spans="1:14" x14ac:dyDescent="0.3">
      <c r="A46" s="19">
        <f>Table1567891331[[#This Row],[Full Name]]</f>
        <v>0</v>
      </c>
      <c r="B46" s="21" t="str">
        <f>IF(Table1567891331[[#This Row],[Full Name]]="","",IF(IFERROR(IFERROR(VLOOKUP(Table1567891331[[#This Row],[Full Name]],'Mens League'!B:B,1,FALSE),VLOOKUP(Table1567891331[[#This Row],[Full Name]],'Women''s League'!B:B,1,FALSE)),"NEEDS ADDING")="NEEDS ADDING","NEEDS ADDING","OK"))</f>
        <v/>
      </c>
      <c r="C46" s="21" t="str">
        <f>IF(Table1567891331[[#This Row],[Position]]="","",IF(Table1567891331[[#This Row],[Rank]]=1,30,IF(Table1567891331[[#This Row],[Rank]]=2,29,IF(Table1567891331[[#This Row],[Rank]]=3,28,IF(Table1567891331[[#This Row],[Rank]]=4,27,IF(Table1567891331[[#This Row],[Rank]]=5,26,IF(Table1567891331[[#This Row],[Rank]]=6,25,IF(Table1567891331[[#This Row],[Rank]]=7,24,IF(Table1567891331[[#This Row],[Rank]]=8,23,IF(Table1567891331[[#This Row],[Rank]]=9,22,IF(Table1567891331[[#This Row],[Rank]]=10,21,IF(Table1567891331[[#This Row],[Rank]]=11,20,IF(Table1567891331[[#This Row],[Rank]]=12,19,IF(Table1567891331[[#This Row],[Rank]]=13,18,IF(Table1567891331[[#This Row],[Rank]]=14,17,IF(Table1567891331[[#This Row],[Rank]]=15,16,IF(Table1567891331[[#This Row],[Rank]]=16,15,IF(Table1567891331[[#This Row],[Rank]]=17,14,IF(Table1567891331[[#This Row],[Rank]]=18,13,IF(Table1567891331[[#This Row],[Rank]]=19,12,IF(Table1567891331[[#This Row],[Rank]]=20,11,IF(Table1567891331[[#This Row],[Rank]]=21,10,IF(Table1567891331[[#This Row],[Rank]]=22,9,IF(Table1567891331[[#This Row],[Rank]]=23,8,IF(Table1567891331[[#This Row],[Rank]]=24,7,IF(Table1567891331[[#This Row],[Rank]]=25,6,IF(Table1567891331[[#This Row],[Rank]]=26,5,IF(Table1567891331[[#This Row],[Rank]]=27,4,IF(Table1567891331[[#This Row],[Rank]]=28,3,IF(Table1567891331[[#This Row],[Rank]]=29,2,IF(Table1567891331[[#This Row],[Rank]]=30,1,0)))))))))))))))))))))))))))))))</f>
        <v/>
      </c>
      <c r="D46" s="4" t="str">
        <f>IF(Table1567891331[[#This Row],[Category]]="","",IF(Table1567891331[[#This Row],[Category]]="M",COUNTIF($I$2:$I46,"M"),IF(Table1567891331[[#This Row],[Category]]="F",COUNTIF($I$2:$I46,"F"),0)))</f>
        <v/>
      </c>
      <c r="E46" s="26"/>
      <c r="F46" s="27"/>
      <c r="G46" s="28"/>
      <c r="H46" s="28"/>
      <c r="I46" s="29"/>
      <c r="J46" s="63"/>
      <c r="K46" s="63"/>
      <c r="L46" s="63"/>
      <c r="M46" s="63"/>
      <c r="N46" s="63"/>
    </row>
    <row r="47" spans="1:14" x14ac:dyDescent="0.3">
      <c r="A47" s="19">
        <f>Table1567891331[[#This Row],[Full Name]]</f>
        <v>0</v>
      </c>
      <c r="B47" s="21" t="str">
        <f>IF(Table1567891331[[#This Row],[Full Name]]="","",IF(IFERROR(IFERROR(VLOOKUP(Table1567891331[[#This Row],[Full Name]],'Mens League'!B:B,1,FALSE),VLOOKUP(Table1567891331[[#This Row],[Full Name]],'Women''s League'!B:B,1,FALSE)),"NEEDS ADDING")="NEEDS ADDING","NEEDS ADDING","OK"))</f>
        <v/>
      </c>
      <c r="C47" s="21" t="str">
        <f>IF(Table1567891331[[#This Row],[Position]]="","",IF(Table1567891331[[#This Row],[Rank]]=1,30,IF(Table1567891331[[#This Row],[Rank]]=2,29,IF(Table1567891331[[#This Row],[Rank]]=3,28,IF(Table1567891331[[#This Row],[Rank]]=4,27,IF(Table1567891331[[#This Row],[Rank]]=5,26,IF(Table1567891331[[#This Row],[Rank]]=6,25,IF(Table1567891331[[#This Row],[Rank]]=7,24,IF(Table1567891331[[#This Row],[Rank]]=8,23,IF(Table1567891331[[#This Row],[Rank]]=9,22,IF(Table1567891331[[#This Row],[Rank]]=10,21,IF(Table1567891331[[#This Row],[Rank]]=11,20,IF(Table1567891331[[#This Row],[Rank]]=12,19,IF(Table1567891331[[#This Row],[Rank]]=13,18,IF(Table1567891331[[#This Row],[Rank]]=14,17,IF(Table1567891331[[#This Row],[Rank]]=15,16,IF(Table1567891331[[#This Row],[Rank]]=16,15,IF(Table1567891331[[#This Row],[Rank]]=17,14,IF(Table1567891331[[#This Row],[Rank]]=18,13,IF(Table1567891331[[#This Row],[Rank]]=19,12,IF(Table1567891331[[#This Row],[Rank]]=20,11,IF(Table1567891331[[#This Row],[Rank]]=21,10,IF(Table1567891331[[#This Row],[Rank]]=22,9,IF(Table1567891331[[#This Row],[Rank]]=23,8,IF(Table1567891331[[#This Row],[Rank]]=24,7,IF(Table1567891331[[#This Row],[Rank]]=25,6,IF(Table1567891331[[#This Row],[Rank]]=26,5,IF(Table1567891331[[#This Row],[Rank]]=27,4,IF(Table1567891331[[#This Row],[Rank]]=28,3,IF(Table1567891331[[#This Row],[Rank]]=29,2,IF(Table1567891331[[#This Row],[Rank]]=30,1,0)))))))))))))))))))))))))))))))</f>
        <v/>
      </c>
      <c r="D47" s="4" t="str">
        <f>IF(Table1567891331[[#This Row],[Category]]="","",IF(Table1567891331[[#This Row],[Category]]="M",COUNTIF($I$2:$I47,"M"),IF(Table1567891331[[#This Row],[Category]]="F",COUNTIF($I$2:$I47,"F"),0)))</f>
        <v/>
      </c>
      <c r="E47" s="26"/>
      <c r="F47" s="27"/>
      <c r="G47" s="28"/>
      <c r="H47" s="28"/>
      <c r="I47" s="29"/>
      <c r="J47" s="63"/>
      <c r="K47" s="63"/>
      <c r="L47" s="63"/>
      <c r="M47" s="63"/>
      <c r="N47" s="63"/>
    </row>
    <row r="48" spans="1:14" x14ac:dyDescent="0.3">
      <c r="A48" s="19">
        <f>Table1567891331[[#This Row],[Full Name]]</f>
        <v>0</v>
      </c>
      <c r="B48" s="21" t="str">
        <f>IF(Table1567891331[[#This Row],[Full Name]]="","",IF(IFERROR(IFERROR(VLOOKUP(Table1567891331[[#This Row],[Full Name]],'Mens League'!B:B,1,FALSE),VLOOKUP(Table1567891331[[#This Row],[Full Name]],'Women''s League'!B:B,1,FALSE)),"NEEDS ADDING")="NEEDS ADDING","NEEDS ADDING","OK"))</f>
        <v/>
      </c>
      <c r="C48" s="21" t="str">
        <f>IF(Table1567891331[[#This Row],[Position]]="","",IF(Table1567891331[[#This Row],[Rank]]=1,30,IF(Table1567891331[[#This Row],[Rank]]=2,29,IF(Table1567891331[[#This Row],[Rank]]=3,28,IF(Table1567891331[[#This Row],[Rank]]=4,27,IF(Table1567891331[[#This Row],[Rank]]=5,26,IF(Table1567891331[[#This Row],[Rank]]=6,25,IF(Table1567891331[[#This Row],[Rank]]=7,24,IF(Table1567891331[[#This Row],[Rank]]=8,23,IF(Table1567891331[[#This Row],[Rank]]=9,22,IF(Table1567891331[[#This Row],[Rank]]=10,21,IF(Table1567891331[[#This Row],[Rank]]=11,20,IF(Table1567891331[[#This Row],[Rank]]=12,19,IF(Table1567891331[[#This Row],[Rank]]=13,18,IF(Table1567891331[[#This Row],[Rank]]=14,17,IF(Table1567891331[[#This Row],[Rank]]=15,16,IF(Table1567891331[[#This Row],[Rank]]=16,15,IF(Table1567891331[[#This Row],[Rank]]=17,14,IF(Table1567891331[[#This Row],[Rank]]=18,13,IF(Table1567891331[[#This Row],[Rank]]=19,12,IF(Table1567891331[[#This Row],[Rank]]=20,11,IF(Table1567891331[[#This Row],[Rank]]=21,10,IF(Table1567891331[[#This Row],[Rank]]=22,9,IF(Table1567891331[[#This Row],[Rank]]=23,8,IF(Table1567891331[[#This Row],[Rank]]=24,7,IF(Table1567891331[[#This Row],[Rank]]=25,6,IF(Table1567891331[[#This Row],[Rank]]=26,5,IF(Table1567891331[[#This Row],[Rank]]=27,4,IF(Table1567891331[[#This Row],[Rank]]=28,3,IF(Table1567891331[[#This Row],[Rank]]=29,2,IF(Table1567891331[[#This Row],[Rank]]=30,1,0)))))))))))))))))))))))))))))))</f>
        <v/>
      </c>
      <c r="D48" s="4" t="str">
        <f>IF(Table1567891331[[#This Row],[Category]]="","",IF(Table1567891331[[#This Row],[Category]]="M",COUNTIF($I$2:$I48,"M"),IF(Table1567891331[[#This Row],[Category]]="F",COUNTIF($I$2:$I48,"F"),0)))</f>
        <v/>
      </c>
      <c r="E48" s="26"/>
      <c r="F48" s="27"/>
      <c r="G48" s="28"/>
      <c r="H48" s="28"/>
      <c r="I48" s="29"/>
      <c r="J48" s="63"/>
      <c r="K48" s="63"/>
      <c r="L48" s="63"/>
      <c r="M48" s="63"/>
      <c r="N48" s="63"/>
    </row>
  </sheetData>
  <conditionalFormatting sqref="B2:B48">
    <cfRule type="containsText" dxfId="19" priority="1" operator="containsText" text="OK">
      <formula>NOT(ISERROR(SEARCH("OK",B2)))</formula>
    </cfRule>
    <cfRule type="containsText" dxfId="18" priority="2" operator="containsText" text="NEEDS ADDING">
      <formula>NOT(ISERROR(SEARCH("NEEDS ADDING",B2)))</formula>
    </cfRule>
  </conditionalFormatting>
  <pageMargins left="0.7" right="0.7" top="0.75" bottom="0.75" header="0.3" footer="0.3"/>
  <pageSetup paperSize="9" orientation="portrait" horizontalDpi="4294967293" verticalDpi="0" r:id="rId1"/>
  <tableParts count="1">
    <tablePart r:id="rId2"/>
  </tablePart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FEF1A3-13F0-46EE-A6B0-84545EDC3127}">
  <sheetPr>
    <tabColor rgb="FF00B0F0"/>
  </sheetPr>
  <dimension ref="A1:N47"/>
  <sheetViews>
    <sheetView topLeftCell="B1" workbookViewId="0">
      <selection activeCell="E2" sqref="E2:N16"/>
    </sheetView>
  </sheetViews>
  <sheetFormatPr defaultRowHeight="14.4" x14ac:dyDescent="0.3"/>
  <cols>
    <col min="1" max="1" width="23.33203125" hidden="1" customWidth="1"/>
    <col min="2" max="2" width="23.33203125" customWidth="1"/>
    <col min="3" max="4" width="13.6640625" customWidth="1"/>
    <col min="5" max="5" width="16" bestFit="1" customWidth="1"/>
    <col min="6" max="6" width="12.109375" style="13" bestFit="1" customWidth="1"/>
    <col min="7" max="7" width="12" bestFit="1" customWidth="1"/>
    <col min="8" max="8" width="23.33203125" bestFit="1" customWidth="1"/>
    <col min="9" max="9" width="17.33203125" bestFit="1" customWidth="1"/>
  </cols>
  <sheetData>
    <row r="1" spans="1:14" ht="33.6" x14ac:dyDescent="0.3">
      <c r="A1" s="14" t="s">
        <v>17</v>
      </c>
      <c r="B1" s="14" t="s">
        <v>84</v>
      </c>
      <c r="C1" s="14" t="s">
        <v>22</v>
      </c>
      <c r="D1" s="14" t="s">
        <v>83</v>
      </c>
      <c r="E1" s="15" t="s">
        <v>18</v>
      </c>
      <c r="F1" s="16" t="s">
        <v>24</v>
      </c>
      <c r="G1" s="15" t="s">
        <v>23</v>
      </c>
      <c r="H1" s="15" t="s">
        <v>0</v>
      </c>
      <c r="I1" s="17" t="s">
        <v>25</v>
      </c>
      <c r="J1" s="64" t="s">
        <v>161</v>
      </c>
      <c r="K1" s="64" t="s">
        <v>162</v>
      </c>
      <c r="L1" s="64" t="s">
        <v>163</v>
      </c>
      <c r="M1" s="64" t="s">
        <v>164</v>
      </c>
      <c r="N1" s="64" t="s">
        <v>166</v>
      </c>
    </row>
    <row r="2" spans="1:14" x14ac:dyDescent="0.3">
      <c r="A2" s="18">
        <f>Table1515[[#This Row],[Full Name]]</f>
        <v>0</v>
      </c>
      <c r="B2" s="20" t="str">
        <f>IF(Table1515[[#This Row],[Full Name]]="","",IF(IFERROR(IFERROR(VLOOKUP(Table1515[[#This Row],[Full Name]],'Mens League'!B:B,1,FALSE),VLOOKUP(Table1515[[#This Row],[Full Name]],'Women''s League'!B:B,1,FALSE)),"NEEDS ADDING")="NEEDS ADDING","NEEDS ADDING","OK"))</f>
        <v/>
      </c>
      <c r="C2" s="20" t="str">
        <f>IF(Table1515[[#This Row],[Position]]="","",IF(Table1515[[#This Row],[Rank]]=1,30,IF(Table1515[[#This Row],[Rank]]=2,29,IF(Table1515[[#This Row],[Rank]]=3,28,IF(Table1515[[#This Row],[Rank]]=4,27,IF(Table1515[[#This Row],[Rank]]=5,26,IF(Table1515[[#This Row],[Rank]]=6,25,IF(Table1515[[#This Row],[Rank]]=7,24,IF(Table1515[[#This Row],[Rank]]=8,23,IF(Table1515[[#This Row],[Rank]]=9,22,IF(Table1515[[#This Row],[Rank]]=10,21,IF(Table1515[[#This Row],[Rank]]=11,20,IF(Table1515[[#This Row],[Rank]]=12,19,IF(Table1515[[#This Row],[Rank]]=13,18,IF(Table1515[[#This Row],[Rank]]=14,17,IF(Table1515[[#This Row],[Rank]]=15,16,IF(Table1515[[#This Row],[Rank]]=16,15,IF(Table1515[[#This Row],[Rank]]=17,14,IF(Table1515[[#This Row],[Rank]]=18,13,IF(Table1515[[#This Row],[Rank]]=19,12,IF(Table1515[[#This Row],[Rank]]=20,11,IF(Table1515[[#This Row],[Rank]]=21,10,IF(Table1515[[#This Row],[Rank]]=22,9,IF(Table1515[[#This Row],[Rank]]=23,8,IF(Table1515[[#This Row],[Rank]]=24,7,IF(Table1515[[#This Row],[Rank]]=25,6,IF(Table1515[[#This Row],[Rank]]=26,5,IF(Table1515[[#This Row],[Rank]]=27,4,IF(Table1515[[#This Row],[Rank]]=28,3,IF(Table1515[[#This Row],[Rank]]=29,2,IF(Table1515[[#This Row],[Rank]]=30,1,0)))))))))))))))))))))))))))))))</f>
        <v/>
      </c>
      <c r="D2" s="4" t="str">
        <f>IF(Table1515[[#This Row],[Category]]="","",IF(Table1515[[#This Row],[Category]]="M",COUNTIF($I$2:$I2,"M"),IF(Table1515[[#This Row],[Category]]="F",COUNTIF($I$2:$I2,"F"),0)))</f>
        <v/>
      </c>
      <c r="E2" s="26"/>
      <c r="F2" s="27"/>
      <c r="G2" s="28"/>
      <c r="H2" s="28"/>
      <c r="I2" s="29"/>
      <c r="J2" s="63"/>
      <c r="K2" s="63"/>
      <c r="L2" s="63"/>
      <c r="M2" s="63"/>
      <c r="N2" s="63"/>
    </row>
    <row r="3" spans="1:14" x14ac:dyDescent="0.3">
      <c r="A3" s="18">
        <f>Table1515[[#This Row],[Full Name]]</f>
        <v>0</v>
      </c>
      <c r="B3" s="20" t="str">
        <f>IF(Table1515[[#This Row],[Full Name]]="","",IF(IFERROR(IFERROR(VLOOKUP(Table1515[[#This Row],[Full Name]],'Mens League'!B:B,1,FALSE),VLOOKUP(Table1515[[#This Row],[Full Name]],'Women''s League'!B:B,1,FALSE)),"NEEDS ADDING")="NEEDS ADDING","NEEDS ADDING","OK"))</f>
        <v/>
      </c>
      <c r="C3" s="20" t="str">
        <f>IF(Table1515[[#This Row],[Position]]="","",IF(Table1515[[#This Row],[Rank]]=1,30,IF(Table1515[[#This Row],[Rank]]=2,29,IF(Table1515[[#This Row],[Rank]]=3,28,IF(Table1515[[#This Row],[Rank]]=4,27,IF(Table1515[[#This Row],[Rank]]=5,26,IF(Table1515[[#This Row],[Rank]]=6,25,IF(Table1515[[#This Row],[Rank]]=7,24,IF(Table1515[[#This Row],[Rank]]=8,23,IF(Table1515[[#This Row],[Rank]]=9,22,IF(Table1515[[#This Row],[Rank]]=10,21,IF(Table1515[[#This Row],[Rank]]=11,20,IF(Table1515[[#This Row],[Rank]]=12,19,IF(Table1515[[#This Row],[Rank]]=13,18,IF(Table1515[[#This Row],[Rank]]=14,17,IF(Table1515[[#This Row],[Rank]]=15,16,IF(Table1515[[#This Row],[Rank]]=16,15,IF(Table1515[[#This Row],[Rank]]=17,14,IF(Table1515[[#This Row],[Rank]]=18,13,IF(Table1515[[#This Row],[Rank]]=19,12,IF(Table1515[[#This Row],[Rank]]=20,11,IF(Table1515[[#This Row],[Rank]]=21,10,IF(Table1515[[#This Row],[Rank]]=22,9,IF(Table1515[[#This Row],[Rank]]=23,8,IF(Table1515[[#This Row],[Rank]]=24,7,IF(Table1515[[#This Row],[Rank]]=25,6,IF(Table1515[[#This Row],[Rank]]=26,5,IF(Table1515[[#This Row],[Rank]]=27,4,IF(Table1515[[#This Row],[Rank]]=28,3,IF(Table1515[[#This Row],[Rank]]=29,2,IF(Table1515[[#This Row],[Rank]]=30,1,0)))))))))))))))))))))))))))))))</f>
        <v/>
      </c>
      <c r="D3" s="4" t="str">
        <f>IF(Table1515[[#This Row],[Category]]="","",IF(Table1515[[#This Row],[Category]]="M",COUNTIF($I$2:$I3,"M"),IF(Table1515[[#This Row],[Category]]="F",COUNTIF($I$2:$I3,"F"),0)))</f>
        <v/>
      </c>
      <c r="E3" s="26"/>
      <c r="F3" s="27"/>
      <c r="G3" s="28"/>
      <c r="H3" s="28"/>
      <c r="I3" s="29"/>
      <c r="J3" s="63"/>
      <c r="K3" s="63"/>
      <c r="L3" s="63"/>
      <c r="M3" s="63"/>
      <c r="N3" s="63"/>
    </row>
    <row r="4" spans="1:14" x14ac:dyDescent="0.3">
      <c r="A4" s="18">
        <f>Table1515[[#This Row],[Full Name]]</f>
        <v>0</v>
      </c>
      <c r="B4" s="20" t="str">
        <f>IF(Table1515[[#This Row],[Full Name]]="","",IF(IFERROR(IFERROR(VLOOKUP(Table1515[[#This Row],[Full Name]],'Mens League'!B:B,1,FALSE),VLOOKUP(Table1515[[#This Row],[Full Name]],'Women''s League'!B:B,1,FALSE)),"NEEDS ADDING")="NEEDS ADDING","NEEDS ADDING","OK"))</f>
        <v/>
      </c>
      <c r="C4" s="20" t="str">
        <f>IF(Table1515[[#This Row],[Position]]="","",IF(Table1515[[#This Row],[Rank]]=1,30,IF(Table1515[[#This Row],[Rank]]=2,29,IF(Table1515[[#This Row],[Rank]]=3,28,IF(Table1515[[#This Row],[Rank]]=4,27,IF(Table1515[[#This Row],[Rank]]=5,26,IF(Table1515[[#This Row],[Rank]]=6,25,IF(Table1515[[#This Row],[Rank]]=7,24,IF(Table1515[[#This Row],[Rank]]=8,23,IF(Table1515[[#This Row],[Rank]]=9,22,IF(Table1515[[#This Row],[Rank]]=10,21,IF(Table1515[[#This Row],[Rank]]=11,20,IF(Table1515[[#This Row],[Rank]]=12,19,IF(Table1515[[#This Row],[Rank]]=13,18,IF(Table1515[[#This Row],[Rank]]=14,17,IF(Table1515[[#This Row],[Rank]]=15,16,IF(Table1515[[#This Row],[Rank]]=16,15,IF(Table1515[[#This Row],[Rank]]=17,14,IF(Table1515[[#This Row],[Rank]]=18,13,IF(Table1515[[#This Row],[Rank]]=19,12,IF(Table1515[[#This Row],[Rank]]=20,11,IF(Table1515[[#This Row],[Rank]]=21,10,IF(Table1515[[#This Row],[Rank]]=22,9,IF(Table1515[[#This Row],[Rank]]=23,8,IF(Table1515[[#This Row],[Rank]]=24,7,IF(Table1515[[#This Row],[Rank]]=25,6,IF(Table1515[[#This Row],[Rank]]=26,5,IF(Table1515[[#This Row],[Rank]]=27,4,IF(Table1515[[#This Row],[Rank]]=28,3,IF(Table1515[[#This Row],[Rank]]=29,2,IF(Table1515[[#This Row],[Rank]]=30,1,0)))))))))))))))))))))))))))))))</f>
        <v/>
      </c>
      <c r="D4" s="4" t="str">
        <f>IF(Table1515[[#This Row],[Category]]="","",IF(Table1515[[#This Row],[Category]]="M",COUNTIF($I$2:$I4,"M"),IF(Table1515[[#This Row],[Category]]="F",COUNTIF($I$2:$I4,"F"),0)))</f>
        <v/>
      </c>
      <c r="E4" s="26"/>
      <c r="F4" s="27"/>
      <c r="G4" s="28"/>
      <c r="H4" s="28"/>
      <c r="I4" s="29"/>
      <c r="J4" s="63"/>
      <c r="K4" s="63"/>
      <c r="L4" s="63"/>
      <c r="M4" s="63"/>
      <c r="N4" s="63"/>
    </row>
    <row r="5" spans="1:14" x14ac:dyDescent="0.3">
      <c r="A5" s="18">
        <f>Table1515[[#This Row],[Full Name]]</f>
        <v>0</v>
      </c>
      <c r="B5" s="20" t="str">
        <f>IF(Table1515[[#This Row],[Full Name]]="","",IF(IFERROR(IFERROR(VLOOKUP(Table1515[[#This Row],[Full Name]],'Mens League'!B:B,1,FALSE),VLOOKUP(Table1515[[#This Row],[Full Name]],'Women''s League'!B:B,1,FALSE)),"NEEDS ADDING")="NEEDS ADDING","NEEDS ADDING","OK"))</f>
        <v/>
      </c>
      <c r="C5" s="20" t="str">
        <f>IF(Table1515[[#This Row],[Position]]="","",IF(Table1515[[#This Row],[Rank]]=1,30,IF(Table1515[[#This Row],[Rank]]=2,29,IF(Table1515[[#This Row],[Rank]]=3,28,IF(Table1515[[#This Row],[Rank]]=4,27,IF(Table1515[[#This Row],[Rank]]=5,26,IF(Table1515[[#This Row],[Rank]]=6,25,IF(Table1515[[#This Row],[Rank]]=7,24,IF(Table1515[[#This Row],[Rank]]=8,23,IF(Table1515[[#This Row],[Rank]]=9,22,IF(Table1515[[#This Row],[Rank]]=10,21,IF(Table1515[[#This Row],[Rank]]=11,20,IF(Table1515[[#This Row],[Rank]]=12,19,IF(Table1515[[#This Row],[Rank]]=13,18,IF(Table1515[[#This Row],[Rank]]=14,17,IF(Table1515[[#This Row],[Rank]]=15,16,IF(Table1515[[#This Row],[Rank]]=16,15,IF(Table1515[[#This Row],[Rank]]=17,14,IF(Table1515[[#This Row],[Rank]]=18,13,IF(Table1515[[#This Row],[Rank]]=19,12,IF(Table1515[[#This Row],[Rank]]=20,11,IF(Table1515[[#This Row],[Rank]]=21,10,IF(Table1515[[#This Row],[Rank]]=22,9,IF(Table1515[[#This Row],[Rank]]=23,8,IF(Table1515[[#This Row],[Rank]]=24,7,IF(Table1515[[#This Row],[Rank]]=25,6,IF(Table1515[[#This Row],[Rank]]=26,5,IF(Table1515[[#This Row],[Rank]]=27,4,IF(Table1515[[#This Row],[Rank]]=28,3,IF(Table1515[[#This Row],[Rank]]=29,2,IF(Table1515[[#This Row],[Rank]]=30,1,0)))))))))))))))))))))))))))))))</f>
        <v/>
      </c>
      <c r="D5" s="4" t="str">
        <f>IF(Table1515[[#This Row],[Category]]="","",IF(Table1515[[#This Row],[Category]]="M",COUNTIF($I$2:$I5,"M"),IF(Table1515[[#This Row],[Category]]="F",COUNTIF($I$2:$I5,"F"),0)))</f>
        <v/>
      </c>
      <c r="E5" s="26"/>
      <c r="F5" s="27"/>
      <c r="G5" s="28"/>
      <c r="H5" s="28"/>
      <c r="I5" s="29"/>
      <c r="J5" s="63"/>
      <c r="K5" s="63"/>
      <c r="L5" s="63"/>
      <c r="M5" s="63"/>
      <c r="N5" s="63"/>
    </row>
    <row r="6" spans="1:14" x14ac:dyDescent="0.3">
      <c r="A6" s="18">
        <f>Table1515[[#This Row],[Full Name]]</f>
        <v>0</v>
      </c>
      <c r="B6" s="20" t="str">
        <f>IF(Table1515[[#This Row],[Full Name]]="","",IF(IFERROR(IFERROR(VLOOKUP(Table1515[[#This Row],[Full Name]],'Mens League'!B:B,1,FALSE),VLOOKUP(Table1515[[#This Row],[Full Name]],'Women''s League'!B:B,1,FALSE)),"NEEDS ADDING")="NEEDS ADDING","NEEDS ADDING","OK"))</f>
        <v/>
      </c>
      <c r="C6" s="20" t="str">
        <f>IF(Table1515[[#This Row],[Position]]="","",IF(Table1515[[#This Row],[Rank]]=1,30,IF(Table1515[[#This Row],[Rank]]=2,29,IF(Table1515[[#This Row],[Rank]]=3,28,IF(Table1515[[#This Row],[Rank]]=4,27,IF(Table1515[[#This Row],[Rank]]=5,26,IF(Table1515[[#This Row],[Rank]]=6,25,IF(Table1515[[#This Row],[Rank]]=7,24,IF(Table1515[[#This Row],[Rank]]=8,23,IF(Table1515[[#This Row],[Rank]]=9,22,IF(Table1515[[#This Row],[Rank]]=10,21,IF(Table1515[[#This Row],[Rank]]=11,20,IF(Table1515[[#This Row],[Rank]]=12,19,IF(Table1515[[#This Row],[Rank]]=13,18,IF(Table1515[[#This Row],[Rank]]=14,17,IF(Table1515[[#This Row],[Rank]]=15,16,IF(Table1515[[#This Row],[Rank]]=16,15,IF(Table1515[[#This Row],[Rank]]=17,14,IF(Table1515[[#This Row],[Rank]]=18,13,IF(Table1515[[#This Row],[Rank]]=19,12,IF(Table1515[[#This Row],[Rank]]=20,11,IF(Table1515[[#This Row],[Rank]]=21,10,IF(Table1515[[#This Row],[Rank]]=22,9,IF(Table1515[[#This Row],[Rank]]=23,8,IF(Table1515[[#This Row],[Rank]]=24,7,IF(Table1515[[#This Row],[Rank]]=25,6,IF(Table1515[[#This Row],[Rank]]=26,5,IF(Table1515[[#This Row],[Rank]]=27,4,IF(Table1515[[#This Row],[Rank]]=28,3,IF(Table1515[[#This Row],[Rank]]=29,2,IF(Table1515[[#This Row],[Rank]]=30,1,0)))))))))))))))))))))))))))))))</f>
        <v/>
      </c>
      <c r="D6" s="4" t="str">
        <f>IF(Table1515[[#This Row],[Category]]="","",IF(Table1515[[#This Row],[Category]]="M",COUNTIF($I$2:$I6,"M"),IF(Table1515[[#This Row],[Category]]="F",COUNTIF($I$2:$I6,"F"),0)))</f>
        <v/>
      </c>
      <c r="E6" s="26"/>
      <c r="F6" s="27"/>
      <c r="G6" s="28"/>
      <c r="H6" s="28"/>
      <c r="I6" s="29"/>
      <c r="J6" s="63"/>
      <c r="K6" s="63"/>
      <c r="L6" s="63"/>
      <c r="M6" s="63"/>
      <c r="N6" s="63"/>
    </row>
    <row r="7" spans="1:14" x14ac:dyDescent="0.3">
      <c r="A7" s="18">
        <f>Table1515[[#This Row],[Full Name]]</f>
        <v>0</v>
      </c>
      <c r="B7" s="20" t="str">
        <f>IF(Table1515[[#This Row],[Full Name]]="","",IF(IFERROR(IFERROR(VLOOKUP(Table1515[[#This Row],[Full Name]],'Mens League'!B:B,1,FALSE),VLOOKUP(Table1515[[#This Row],[Full Name]],'Women''s League'!B:B,1,FALSE)),"NEEDS ADDING")="NEEDS ADDING","NEEDS ADDING","OK"))</f>
        <v/>
      </c>
      <c r="C7" s="20" t="str">
        <f>IF(Table1515[[#This Row],[Position]]="","",IF(Table1515[[#This Row],[Rank]]=1,30,IF(Table1515[[#This Row],[Rank]]=2,29,IF(Table1515[[#This Row],[Rank]]=3,28,IF(Table1515[[#This Row],[Rank]]=4,27,IF(Table1515[[#This Row],[Rank]]=5,26,IF(Table1515[[#This Row],[Rank]]=6,25,IF(Table1515[[#This Row],[Rank]]=7,24,IF(Table1515[[#This Row],[Rank]]=8,23,IF(Table1515[[#This Row],[Rank]]=9,22,IF(Table1515[[#This Row],[Rank]]=10,21,IF(Table1515[[#This Row],[Rank]]=11,20,IF(Table1515[[#This Row],[Rank]]=12,19,IF(Table1515[[#This Row],[Rank]]=13,18,IF(Table1515[[#This Row],[Rank]]=14,17,IF(Table1515[[#This Row],[Rank]]=15,16,IF(Table1515[[#This Row],[Rank]]=16,15,IF(Table1515[[#This Row],[Rank]]=17,14,IF(Table1515[[#This Row],[Rank]]=18,13,IF(Table1515[[#This Row],[Rank]]=19,12,IF(Table1515[[#This Row],[Rank]]=20,11,IF(Table1515[[#This Row],[Rank]]=21,10,IF(Table1515[[#This Row],[Rank]]=22,9,IF(Table1515[[#This Row],[Rank]]=23,8,IF(Table1515[[#This Row],[Rank]]=24,7,IF(Table1515[[#This Row],[Rank]]=25,6,IF(Table1515[[#This Row],[Rank]]=26,5,IF(Table1515[[#This Row],[Rank]]=27,4,IF(Table1515[[#This Row],[Rank]]=28,3,IF(Table1515[[#This Row],[Rank]]=29,2,IF(Table1515[[#This Row],[Rank]]=30,1,0)))))))))))))))))))))))))))))))</f>
        <v/>
      </c>
      <c r="D7" s="4" t="str">
        <f>IF(Table1515[[#This Row],[Category]]="","",IF(Table1515[[#This Row],[Category]]="M",COUNTIF($I$2:$I7,"M"),IF(Table1515[[#This Row],[Category]]="F",COUNTIF($I$2:$I7,"F"),0)))</f>
        <v/>
      </c>
      <c r="E7" s="26"/>
      <c r="F7" s="27"/>
      <c r="G7" s="28"/>
      <c r="H7" s="28"/>
      <c r="I7" s="29"/>
      <c r="J7" s="63"/>
      <c r="K7" s="63"/>
      <c r="L7" s="63"/>
      <c r="M7" s="63"/>
      <c r="N7" s="63"/>
    </row>
    <row r="8" spans="1:14" x14ac:dyDescent="0.3">
      <c r="A8" s="18">
        <f>Table1515[[#This Row],[Full Name]]</f>
        <v>0</v>
      </c>
      <c r="B8" s="20" t="str">
        <f>IF(Table1515[[#This Row],[Full Name]]="","",IF(IFERROR(IFERROR(VLOOKUP(Table1515[[#This Row],[Full Name]],'Mens League'!B:B,1,FALSE),VLOOKUP(Table1515[[#This Row],[Full Name]],'Women''s League'!B:B,1,FALSE)),"NEEDS ADDING")="NEEDS ADDING","NEEDS ADDING","OK"))</f>
        <v/>
      </c>
      <c r="C8" s="20" t="str">
        <f>IF(Table1515[[#This Row],[Position]]="","",IF(Table1515[[#This Row],[Rank]]=1,30,IF(Table1515[[#This Row],[Rank]]=2,29,IF(Table1515[[#This Row],[Rank]]=3,28,IF(Table1515[[#This Row],[Rank]]=4,27,IF(Table1515[[#This Row],[Rank]]=5,26,IF(Table1515[[#This Row],[Rank]]=6,25,IF(Table1515[[#This Row],[Rank]]=7,24,IF(Table1515[[#This Row],[Rank]]=8,23,IF(Table1515[[#This Row],[Rank]]=9,22,IF(Table1515[[#This Row],[Rank]]=10,21,IF(Table1515[[#This Row],[Rank]]=11,20,IF(Table1515[[#This Row],[Rank]]=12,19,IF(Table1515[[#This Row],[Rank]]=13,18,IF(Table1515[[#This Row],[Rank]]=14,17,IF(Table1515[[#This Row],[Rank]]=15,16,IF(Table1515[[#This Row],[Rank]]=16,15,IF(Table1515[[#This Row],[Rank]]=17,14,IF(Table1515[[#This Row],[Rank]]=18,13,IF(Table1515[[#This Row],[Rank]]=19,12,IF(Table1515[[#This Row],[Rank]]=20,11,IF(Table1515[[#This Row],[Rank]]=21,10,IF(Table1515[[#This Row],[Rank]]=22,9,IF(Table1515[[#This Row],[Rank]]=23,8,IF(Table1515[[#This Row],[Rank]]=24,7,IF(Table1515[[#This Row],[Rank]]=25,6,IF(Table1515[[#This Row],[Rank]]=26,5,IF(Table1515[[#This Row],[Rank]]=27,4,IF(Table1515[[#This Row],[Rank]]=28,3,IF(Table1515[[#This Row],[Rank]]=29,2,IF(Table1515[[#This Row],[Rank]]=30,1,0)))))))))))))))))))))))))))))))</f>
        <v/>
      </c>
      <c r="D8" s="4" t="str">
        <f>IF(Table1515[[#This Row],[Category]]="","",IF(Table1515[[#This Row],[Category]]="M",COUNTIF($I$2:$I8,"M"),IF(Table1515[[#This Row],[Category]]="F",COUNTIF($I$2:$I8,"F"),0)))</f>
        <v/>
      </c>
      <c r="E8" s="26"/>
      <c r="F8" s="27"/>
      <c r="G8" s="28"/>
      <c r="H8" s="28"/>
      <c r="I8" s="29"/>
      <c r="J8" s="63"/>
      <c r="K8" s="63"/>
      <c r="L8" s="63"/>
      <c r="M8" s="63"/>
      <c r="N8" s="63"/>
    </row>
    <row r="9" spans="1:14" x14ac:dyDescent="0.3">
      <c r="A9" s="18">
        <f>Table1515[[#This Row],[Full Name]]</f>
        <v>0</v>
      </c>
      <c r="B9" s="20" t="str">
        <f>IF(Table1515[[#This Row],[Full Name]]="","",IF(IFERROR(IFERROR(VLOOKUP(Table1515[[#This Row],[Full Name]],'Mens League'!B:B,1,FALSE),VLOOKUP(Table1515[[#This Row],[Full Name]],'Women''s League'!B:B,1,FALSE)),"NEEDS ADDING")="NEEDS ADDING","NEEDS ADDING","OK"))</f>
        <v/>
      </c>
      <c r="C9" s="20" t="str">
        <f>IF(Table1515[[#This Row],[Position]]="","",IF(Table1515[[#This Row],[Rank]]=1,30,IF(Table1515[[#This Row],[Rank]]=2,29,IF(Table1515[[#This Row],[Rank]]=3,28,IF(Table1515[[#This Row],[Rank]]=4,27,IF(Table1515[[#This Row],[Rank]]=5,26,IF(Table1515[[#This Row],[Rank]]=6,25,IF(Table1515[[#This Row],[Rank]]=7,24,IF(Table1515[[#This Row],[Rank]]=8,23,IF(Table1515[[#This Row],[Rank]]=9,22,IF(Table1515[[#This Row],[Rank]]=10,21,IF(Table1515[[#This Row],[Rank]]=11,20,IF(Table1515[[#This Row],[Rank]]=12,19,IF(Table1515[[#This Row],[Rank]]=13,18,IF(Table1515[[#This Row],[Rank]]=14,17,IF(Table1515[[#This Row],[Rank]]=15,16,IF(Table1515[[#This Row],[Rank]]=16,15,IF(Table1515[[#This Row],[Rank]]=17,14,IF(Table1515[[#This Row],[Rank]]=18,13,IF(Table1515[[#This Row],[Rank]]=19,12,IF(Table1515[[#This Row],[Rank]]=20,11,IF(Table1515[[#This Row],[Rank]]=21,10,IF(Table1515[[#This Row],[Rank]]=22,9,IF(Table1515[[#This Row],[Rank]]=23,8,IF(Table1515[[#This Row],[Rank]]=24,7,IF(Table1515[[#This Row],[Rank]]=25,6,IF(Table1515[[#This Row],[Rank]]=26,5,IF(Table1515[[#This Row],[Rank]]=27,4,IF(Table1515[[#This Row],[Rank]]=28,3,IF(Table1515[[#This Row],[Rank]]=29,2,IF(Table1515[[#This Row],[Rank]]=30,1,0)))))))))))))))))))))))))))))))</f>
        <v/>
      </c>
      <c r="D9" s="4" t="str">
        <f>IF(Table1515[[#This Row],[Category]]="","",IF(Table1515[[#This Row],[Category]]="M",COUNTIF($I$2:$I9,"M"),IF(Table1515[[#This Row],[Category]]="F",COUNTIF($I$2:$I9,"F"),0)))</f>
        <v/>
      </c>
      <c r="E9" s="26"/>
      <c r="F9" s="27"/>
      <c r="G9" s="28"/>
      <c r="H9" s="28"/>
      <c r="I9" s="29"/>
      <c r="J9" s="63"/>
      <c r="K9" s="63"/>
      <c r="L9" s="63"/>
      <c r="M9" s="63"/>
      <c r="N9" s="63"/>
    </row>
    <row r="10" spans="1:14" x14ac:dyDescent="0.3">
      <c r="A10" s="18">
        <f>Table1515[[#This Row],[Full Name]]</f>
        <v>0</v>
      </c>
      <c r="B10" s="20" t="str">
        <f>IF(Table1515[[#This Row],[Full Name]]="","",IF(IFERROR(IFERROR(VLOOKUP(Table1515[[#This Row],[Full Name]],'Mens League'!B:B,1,FALSE),VLOOKUP(Table1515[[#This Row],[Full Name]],'Women''s League'!B:B,1,FALSE)),"NEEDS ADDING")="NEEDS ADDING","NEEDS ADDING","OK"))</f>
        <v/>
      </c>
      <c r="C10" s="20" t="str">
        <f>IF(Table1515[[#This Row],[Position]]="","",IF(Table1515[[#This Row],[Rank]]=1,30,IF(Table1515[[#This Row],[Rank]]=2,29,IF(Table1515[[#This Row],[Rank]]=3,28,IF(Table1515[[#This Row],[Rank]]=4,27,IF(Table1515[[#This Row],[Rank]]=5,26,IF(Table1515[[#This Row],[Rank]]=6,25,IF(Table1515[[#This Row],[Rank]]=7,24,IF(Table1515[[#This Row],[Rank]]=8,23,IF(Table1515[[#This Row],[Rank]]=9,22,IF(Table1515[[#This Row],[Rank]]=10,21,IF(Table1515[[#This Row],[Rank]]=11,20,IF(Table1515[[#This Row],[Rank]]=12,19,IF(Table1515[[#This Row],[Rank]]=13,18,IF(Table1515[[#This Row],[Rank]]=14,17,IF(Table1515[[#This Row],[Rank]]=15,16,IF(Table1515[[#This Row],[Rank]]=16,15,IF(Table1515[[#This Row],[Rank]]=17,14,IF(Table1515[[#This Row],[Rank]]=18,13,IF(Table1515[[#This Row],[Rank]]=19,12,IF(Table1515[[#This Row],[Rank]]=20,11,IF(Table1515[[#This Row],[Rank]]=21,10,IF(Table1515[[#This Row],[Rank]]=22,9,IF(Table1515[[#This Row],[Rank]]=23,8,IF(Table1515[[#This Row],[Rank]]=24,7,IF(Table1515[[#This Row],[Rank]]=25,6,IF(Table1515[[#This Row],[Rank]]=26,5,IF(Table1515[[#This Row],[Rank]]=27,4,IF(Table1515[[#This Row],[Rank]]=28,3,IF(Table1515[[#This Row],[Rank]]=29,2,IF(Table1515[[#This Row],[Rank]]=30,1,0)))))))))))))))))))))))))))))))</f>
        <v/>
      </c>
      <c r="D10" s="4" t="str">
        <f>IF(Table1515[[#This Row],[Category]]="","",IF(Table1515[[#This Row],[Category]]="M",COUNTIF($I$2:$I10,"M"),IF(Table1515[[#This Row],[Category]]="F",COUNTIF($I$2:$I10,"F"),0)))</f>
        <v/>
      </c>
      <c r="E10" s="26"/>
      <c r="F10" s="27"/>
      <c r="G10" s="28"/>
      <c r="H10" s="28"/>
      <c r="I10" s="29"/>
      <c r="J10" s="63"/>
      <c r="K10" s="63"/>
      <c r="L10" s="63"/>
      <c r="M10" s="63"/>
      <c r="N10" s="63"/>
    </row>
    <row r="11" spans="1:14" x14ac:dyDescent="0.3">
      <c r="A11" s="18">
        <f>Table1515[[#This Row],[Full Name]]</f>
        <v>0</v>
      </c>
      <c r="B11" s="20" t="str">
        <f>IF(Table1515[[#This Row],[Full Name]]="","",IF(IFERROR(IFERROR(VLOOKUP(Table1515[[#This Row],[Full Name]],'Mens League'!B:B,1,FALSE),VLOOKUP(Table1515[[#This Row],[Full Name]],'Women''s League'!B:B,1,FALSE)),"NEEDS ADDING")="NEEDS ADDING","NEEDS ADDING","OK"))</f>
        <v/>
      </c>
      <c r="C11" s="20" t="str">
        <f>IF(Table1515[[#This Row],[Position]]="","",IF(Table1515[[#This Row],[Rank]]=1,30,IF(Table1515[[#This Row],[Rank]]=2,29,IF(Table1515[[#This Row],[Rank]]=3,28,IF(Table1515[[#This Row],[Rank]]=4,27,IF(Table1515[[#This Row],[Rank]]=5,26,IF(Table1515[[#This Row],[Rank]]=6,25,IF(Table1515[[#This Row],[Rank]]=7,24,IF(Table1515[[#This Row],[Rank]]=8,23,IF(Table1515[[#This Row],[Rank]]=9,22,IF(Table1515[[#This Row],[Rank]]=10,21,IF(Table1515[[#This Row],[Rank]]=11,20,IF(Table1515[[#This Row],[Rank]]=12,19,IF(Table1515[[#This Row],[Rank]]=13,18,IF(Table1515[[#This Row],[Rank]]=14,17,IF(Table1515[[#This Row],[Rank]]=15,16,IF(Table1515[[#This Row],[Rank]]=16,15,IF(Table1515[[#This Row],[Rank]]=17,14,IF(Table1515[[#This Row],[Rank]]=18,13,IF(Table1515[[#This Row],[Rank]]=19,12,IF(Table1515[[#This Row],[Rank]]=20,11,IF(Table1515[[#This Row],[Rank]]=21,10,IF(Table1515[[#This Row],[Rank]]=22,9,IF(Table1515[[#This Row],[Rank]]=23,8,IF(Table1515[[#This Row],[Rank]]=24,7,IF(Table1515[[#This Row],[Rank]]=25,6,IF(Table1515[[#This Row],[Rank]]=26,5,IF(Table1515[[#This Row],[Rank]]=27,4,IF(Table1515[[#This Row],[Rank]]=28,3,IF(Table1515[[#This Row],[Rank]]=29,2,IF(Table1515[[#This Row],[Rank]]=30,1,0)))))))))))))))))))))))))))))))</f>
        <v/>
      </c>
      <c r="D11" s="4" t="str">
        <f>IF(Table1515[[#This Row],[Category]]="","",IF(Table1515[[#This Row],[Category]]="M",COUNTIF($I$2:$I11,"M"),IF(Table1515[[#This Row],[Category]]="F",COUNTIF($I$2:$I11,"F"),0)))</f>
        <v/>
      </c>
      <c r="E11" s="26"/>
      <c r="F11" s="27"/>
      <c r="G11" s="28"/>
      <c r="H11" s="28"/>
      <c r="I11" s="29"/>
      <c r="J11" s="63"/>
      <c r="K11" s="63"/>
      <c r="L11" s="63"/>
      <c r="M11" s="63"/>
      <c r="N11" s="63"/>
    </row>
    <row r="12" spans="1:14" x14ac:dyDescent="0.3">
      <c r="A12" s="19">
        <f>Table1515[[#This Row],[Full Name]]</f>
        <v>0</v>
      </c>
      <c r="B12" s="21" t="str">
        <f>IF(Table1515[[#This Row],[Full Name]]="","",IF(IFERROR(IFERROR(VLOOKUP(Table1515[[#This Row],[Full Name]],'Mens League'!B:B,1,FALSE),VLOOKUP(Table1515[[#This Row],[Full Name]],'Women''s League'!B:B,1,FALSE)),"NEEDS ADDING")="NEEDS ADDING","NEEDS ADDING","OK"))</f>
        <v/>
      </c>
      <c r="C12" s="21" t="str">
        <f>IF(Table1515[[#This Row],[Position]]="","",IF(Table1515[[#This Row],[Rank]]=1,30,IF(Table1515[[#This Row],[Rank]]=2,29,IF(Table1515[[#This Row],[Rank]]=3,28,IF(Table1515[[#This Row],[Rank]]=4,27,IF(Table1515[[#This Row],[Rank]]=5,26,IF(Table1515[[#This Row],[Rank]]=6,25,IF(Table1515[[#This Row],[Rank]]=7,24,IF(Table1515[[#This Row],[Rank]]=8,23,IF(Table1515[[#This Row],[Rank]]=9,22,IF(Table1515[[#This Row],[Rank]]=10,21,IF(Table1515[[#This Row],[Rank]]=11,20,IF(Table1515[[#This Row],[Rank]]=12,19,IF(Table1515[[#This Row],[Rank]]=13,18,IF(Table1515[[#This Row],[Rank]]=14,17,IF(Table1515[[#This Row],[Rank]]=15,16,IF(Table1515[[#This Row],[Rank]]=16,15,IF(Table1515[[#This Row],[Rank]]=17,14,IF(Table1515[[#This Row],[Rank]]=18,13,IF(Table1515[[#This Row],[Rank]]=19,12,IF(Table1515[[#This Row],[Rank]]=20,11,IF(Table1515[[#This Row],[Rank]]=21,10,IF(Table1515[[#This Row],[Rank]]=22,9,IF(Table1515[[#This Row],[Rank]]=23,8,IF(Table1515[[#This Row],[Rank]]=24,7,IF(Table1515[[#This Row],[Rank]]=25,6,IF(Table1515[[#This Row],[Rank]]=26,5,IF(Table1515[[#This Row],[Rank]]=27,4,IF(Table1515[[#This Row],[Rank]]=28,3,IF(Table1515[[#This Row],[Rank]]=29,2,IF(Table1515[[#This Row],[Rank]]=30,1,0)))))))))))))))))))))))))))))))</f>
        <v/>
      </c>
      <c r="D12" s="4" t="str">
        <f>IF(Table1515[[#This Row],[Category]]="","",IF(Table1515[[#This Row],[Category]]="M",COUNTIF($I$2:$I12,"M"),IF(Table1515[[#This Row],[Category]]="F",COUNTIF($I$2:$I12,"F"),0)))</f>
        <v/>
      </c>
      <c r="E12" s="30"/>
      <c r="F12" s="31"/>
      <c r="G12" s="32"/>
      <c r="H12" s="32"/>
      <c r="I12" s="33"/>
      <c r="J12" s="63"/>
      <c r="K12" s="63"/>
      <c r="L12" s="63"/>
      <c r="M12" s="63"/>
      <c r="N12" s="63"/>
    </row>
    <row r="13" spans="1:14" x14ac:dyDescent="0.3">
      <c r="A13" s="19">
        <f>Table1515[[#This Row],[Full Name]]</f>
        <v>0</v>
      </c>
      <c r="B13" s="21" t="str">
        <f>IF(Table1515[[#This Row],[Full Name]]="","",IF(IFERROR(IFERROR(VLOOKUP(Table1515[[#This Row],[Full Name]],'Mens League'!B:B,1,FALSE),VLOOKUP(Table1515[[#This Row],[Full Name]],'Women''s League'!B:B,1,FALSE)),"NEEDS ADDING")="NEEDS ADDING","NEEDS ADDING","OK"))</f>
        <v/>
      </c>
      <c r="C13" s="21" t="str">
        <f>IF(Table1515[[#This Row],[Position]]="","",IF(Table1515[[#This Row],[Rank]]=1,30,IF(Table1515[[#This Row],[Rank]]=2,29,IF(Table1515[[#This Row],[Rank]]=3,28,IF(Table1515[[#This Row],[Rank]]=4,27,IF(Table1515[[#This Row],[Rank]]=5,26,IF(Table1515[[#This Row],[Rank]]=6,25,IF(Table1515[[#This Row],[Rank]]=7,24,IF(Table1515[[#This Row],[Rank]]=8,23,IF(Table1515[[#This Row],[Rank]]=9,22,IF(Table1515[[#This Row],[Rank]]=10,21,IF(Table1515[[#This Row],[Rank]]=11,20,IF(Table1515[[#This Row],[Rank]]=12,19,IF(Table1515[[#This Row],[Rank]]=13,18,IF(Table1515[[#This Row],[Rank]]=14,17,IF(Table1515[[#This Row],[Rank]]=15,16,IF(Table1515[[#This Row],[Rank]]=16,15,IF(Table1515[[#This Row],[Rank]]=17,14,IF(Table1515[[#This Row],[Rank]]=18,13,IF(Table1515[[#This Row],[Rank]]=19,12,IF(Table1515[[#This Row],[Rank]]=20,11,IF(Table1515[[#This Row],[Rank]]=21,10,IF(Table1515[[#This Row],[Rank]]=22,9,IF(Table1515[[#This Row],[Rank]]=23,8,IF(Table1515[[#This Row],[Rank]]=24,7,IF(Table1515[[#This Row],[Rank]]=25,6,IF(Table1515[[#This Row],[Rank]]=26,5,IF(Table1515[[#This Row],[Rank]]=27,4,IF(Table1515[[#This Row],[Rank]]=28,3,IF(Table1515[[#This Row],[Rank]]=29,2,IF(Table1515[[#This Row],[Rank]]=30,1,0)))))))))))))))))))))))))))))))</f>
        <v/>
      </c>
      <c r="D13" s="4" t="str">
        <f>IF(Table1515[[#This Row],[Category]]="","",IF(Table1515[[#This Row],[Category]]="M",COUNTIF($I$2:$I13,"M"),IF(Table1515[[#This Row],[Category]]="F",COUNTIF($I$2:$I13,"F"),0)))</f>
        <v/>
      </c>
      <c r="E13" s="26"/>
      <c r="F13" s="27"/>
      <c r="G13" s="28"/>
      <c r="H13" s="28"/>
      <c r="I13" s="29"/>
      <c r="J13" s="63"/>
      <c r="K13" s="63"/>
      <c r="L13" s="63"/>
      <c r="M13" s="63"/>
      <c r="N13" s="63"/>
    </row>
    <row r="14" spans="1:14" x14ac:dyDescent="0.3">
      <c r="A14" s="19">
        <f>Table1515[[#This Row],[Full Name]]</f>
        <v>0</v>
      </c>
      <c r="B14" s="21" t="str">
        <f>IF(Table1515[[#This Row],[Full Name]]="","",IF(IFERROR(IFERROR(VLOOKUP(Table1515[[#This Row],[Full Name]],'Mens League'!B:B,1,FALSE),VLOOKUP(Table1515[[#This Row],[Full Name]],'Women''s League'!B:B,1,FALSE)),"NEEDS ADDING")="NEEDS ADDING","NEEDS ADDING","OK"))</f>
        <v/>
      </c>
      <c r="C14" s="21" t="str">
        <f>IF(Table1515[[#This Row],[Position]]="","",IF(Table1515[[#This Row],[Rank]]=1,30,IF(Table1515[[#This Row],[Rank]]=2,29,IF(Table1515[[#This Row],[Rank]]=3,28,IF(Table1515[[#This Row],[Rank]]=4,27,IF(Table1515[[#This Row],[Rank]]=5,26,IF(Table1515[[#This Row],[Rank]]=6,25,IF(Table1515[[#This Row],[Rank]]=7,24,IF(Table1515[[#This Row],[Rank]]=8,23,IF(Table1515[[#This Row],[Rank]]=9,22,IF(Table1515[[#This Row],[Rank]]=10,21,IF(Table1515[[#This Row],[Rank]]=11,20,IF(Table1515[[#This Row],[Rank]]=12,19,IF(Table1515[[#This Row],[Rank]]=13,18,IF(Table1515[[#This Row],[Rank]]=14,17,IF(Table1515[[#This Row],[Rank]]=15,16,IF(Table1515[[#This Row],[Rank]]=16,15,IF(Table1515[[#This Row],[Rank]]=17,14,IF(Table1515[[#This Row],[Rank]]=18,13,IF(Table1515[[#This Row],[Rank]]=19,12,IF(Table1515[[#This Row],[Rank]]=20,11,IF(Table1515[[#This Row],[Rank]]=21,10,IF(Table1515[[#This Row],[Rank]]=22,9,IF(Table1515[[#This Row],[Rank]]=23,8,IF(Table1515[[#This Row],[Rank]]=24,7,IF(Table1515[[#This Row],[Rank]]=25,6,IF(Table1515[[#This Row],[Rank]]=26,5,IF(Table1515[[#This Row],[Rank]]=27,4,IF(Table1515[[#This Row],[Rank]]=28,3,IF(Table1515[[#This Row],[Rank]]=29,2,IF(Table1515[[#This Row],[Rank]]=30,1,0)))))))))))))))))))))))))))))))</f>
        <v/>
      </c>
      <c r="D14" s="4" t="str">
        <f>IF(Table1515[[#This Row],[Category]]="","",IF(Table1515[[#This Row],[Category]]="M",COUNTIF($I$2:$I14,"M"),IF(Table1515[[#This Row],[Category]]="F",COUNTIF($I$2:$I14,"F"),0)))</f>
        <v/>
      </c>
      <c r="E14" s="26"/>
      <c r="F14" s="27"/>
      <c r="G14" s="28"/>
      <c r="H14" s="28"/>
      <c r="I14" s="29"/>
      <c r="J14" s="63"/>
      <c r="K14" s="63"/>
      <c r="L14" s="63"/>
      <c r="M14" s="63"/>
      <c r="N14" s="63"/>
    </row>
    <row r="15" spans="1:14" x14ac:dyDescent="0.3">
      <c r="A15" s="19">
        <f>Table1515[[#This Row],[Full Name]]</f>
        <v>0</v>
      </c>
      <c r="B15" s="21" t="str">
        <f>IF(Table1515[[#This Row],[Full Name]]="","",IF(IFERROR(IFERROR(VLOOKUP(Table1515[[#This Row],[Full Name]],'Mens League'!B:B,1,FALSE),VLOOKUP(Table1515[[#This Row],[Full Name]],'Women''s League'!B:B,1,FALSE)),"NEEDS ADDING")="NEEDS ADDING","NEEDS ADDING","OK"))</f>
        <v/>
      </c>
      <c r="C15" s="21" t="str">
        <f>IF(Table1515[[#This Row],[Position]]="","",IF(Table1515[[#This Row],[Rank]]=1,30,IF(Table1515[[#This Row],[Rank]]=2,29,IF(Table1515[[#This Row],[Rank]]=3,28,IF(Table1515[[#This Row],[Rank]]=4,27,IF(Table1515[[#This Row],[Rank]]=5,26,IF(Table1515[[#This Row],[Rank]]=6,25,IF(Table1515[[#This Row],[Rank]]=7,24,IF(Table1515[[#This Row],[Rank]]=8,23,IF(Table1515[[#This Row],[Rank]]=9,22,IF(Table1515[[#This Row],[Rank]]=10,21,IF(Table1515[[#This Row],[Rank]]=11,20,IF(Table1515[[#This Row],[Rank]]=12,19,IF(Table1515[[#This Row],[Rank]]=13,18,IF(Table1515[[#This Row],[Rank]]=14,17,IF(Table1515[[#This Row],[Rank]]=15,16,IF(Table1515[[#This Row],[Rank]]=16,15,IF(Table1515[[#This Row],[Rank]]=17,14,IF(Table1515[[#This Row],[Rank]]=18,13,IF(Table1515[[#This Row],[Rank]]=19,12,IF(Table1515[[#This Row],[Rank]]=20,11,IF(Table1515[[#This Row],[Rank]]=21,10,IF(Table1515[[#This Row],[Rank]]=22,9,IF(Table1515[[#This Row],[Rank]]=23,8,IF(Table1515[[#This Row],[Rank]]=24,7,IF(Table1515[[#This Row],[Rank]]=25,6,IF(Table1515[[#This Row],[Rank]]=26,5,IF(Table1515[[#This Row],[Rank]]=27,4,IF(Table1515[[#This Row],[Rank]]=28,3,IF(Table1515[[#This Row],[Rank]]=29,2,IF(Table1515[[#This Row],[Rank]]=30,1,0)))))))))))))))))))))))))))))))</f>
        <v/>
      </c>
      <c r="D15" s="4" t="str">
        <f>IF(Table1515[[#This Row],[Category]]="","",IF(Table1515[[#This Row],[Category]]="M",COUNTIF($I$2:$I15,"M"),IF(Table1515[[#This Row],[Category]]="F",COUNTIF($I$2:$I15,"F"),0)))</f>
        <v/>
      </c>
      <c r="E15" s="26"/>
      <c r="F15" s="27"/>
      <c r="G15" s="28"/>
      <c r="H15" s="28"/>
      <c r="I15" s="29"/>
      <c r="J15" s="63"/>
      <c r="K15" s="63"/>
      <c r="L15" s="63"/>
      <c r="M15" s="63"/>
      <c r="N15" s="63"/>
    </row>
    <row r="16" spans="1:14" x14ac:dyDescent="0.3">
      <c r="A16" s="19">
        <f>Table1515[[#This Row],[Full Name]]</f>
        <v>0</v>
      </c>
      <c r="B16" s="21" t="str">
        <f>IF(Table1515[[#This Row],[Full Name]]="","",IF(IFERROR(IFERROR(VLOOKUP(Table1515[[#This Row],[Full Name]],'Mens League'!B:B,1,FALSE),VLOOKUP(Table1515[[#This Row],[Full Name]],'Women''s League'!B:B,1,FALSE)),"NEEDS ADDING")="NEEDS ADDING","NEEDS ADDING","OK"))</f>
        <v/>
      </c>
      <c r="C16" s="21" t="str">
        <f>IF(Table1515[[#This Row],[Position]]="","",IF(Table1515[[#This Row],[Rank]]=1,30,IF(Table1515[[#This Row],[Rank]]=2,29,IF(Table1515[[#This Row],[Rank]]=3,28,IF(Table1515[[#This Row],[Rank]]=4,27,IF(Table1515[[#This Row],[Rank]]=5,26,IF(Table1515[[#This Row],[Rank]]=6,25,IF(Table1515[[#This Row],[Rank]]=7,24,IF(Table1515[[#This Row],[Rank]]=8,23,IF(Table1515[[#This Row],[Rank]]=9,22,IF(Table1515[[#This Row],[Rank]]=10,21,IF(Table1515[[#This Row],[Rank]]=11,20,IF(Table1515[[#This Row],[Rank]]=12,19,IF(Table1515[[#This Row],[Rank]]=13,18,IF(Table1515[[#This Row],[Rank]]=14,17,IF(Table1515[[#This Row],[Rank]]=15,16,IF(Table1515[[#This Row],[Rank]]=16,15,IF(Table1515[[#This Row],[Rank]]=17,14,IF(Table1515[[#This Row],[Rank]]=18,13,IF(Table1515[[#This Row],[Rank]]=19,12,IF(Table1515[[#This Row],[Rank]]=20,11,IF(Table1515[[#This Row],[Rank]]=21,10,IF(Table1515[[#This Row],[Rank]]=22,9,IF(Table1515[[#This Row],[Rank]]=23,8,IF(Table1515[[#This Row],[Rank]]=24,7,IF(Table1515[[#This Row],[Rank]]=25,6,IF(Table1515[[#This Row],[Rank]]=26,5,IF(Table1515[[#This Row],[Rank]]=27,4,IF(Table1515[[#This Row],[Rank]]=28,3,IF(Table1515[[#This Row],[Rank]]=29,2,IF(Table1515[[#This Row],[Rank]]=30,1,0)))))))))))))))))))))))))))))))</f>
        <v/>
      </c>
      <c r="D16" s="4" t="str">
        <f>IF(Table1515[[#This Row],[Category]]="","",IF(Table1515[[#This Row],[Category]]="M",COUNTIF($I$2:$I16,"M"),IF(Table1515[[#This Row],[Category]]="F",COUNTIF($I$2:$I16,"F"),0)))</f>
        <v/>
      </c>
      <c r="E16" s="26"/>
      <c r="F16" s="27"/>
      <c r="G16" s="28"/>
      <c r="H16" s="28"/>
      <c r="I16" s="29"/>
      <c r="J16" s="63"/>
      <c r="K16" s="63"/>
      <c r="L16" s="63"/>
      <c r="M16" s="63"/>
      <c r="N16" s="63"/>
    </row>
    <row r="17" spans="1:14" x14ac:dyDescent="0.3">
      <c r="A17" s="19">
        <f>Table1515[[#This Row],[Full Name]]</f>
        <v>0</v>
      </c>
      <c r="B17" s="21" t="str">
        <f>IF(Table1515[[#This Row],[Full Name]]="","",IF(IFERROR(IFERROR(VLOOKUP(Table1515[[#This Row],[Full Name]],'Mens League'!B:B,1,FALSE),VLOOKUP(Table1515[[#This Row],[Full Name]],'Women''s League'!B:B,1,FALSE)),"NEEDS ADDING")="NEEDS ADDING","NEEDS ADDING","OK"))</f>
        <v/>
      </c>
      <c r="C17" s="21" t="str">
        <f>IF(Table1515[[#This Row],[Position]]="","",IF(Table1515[[#This Row],[Rank]]=1,30,IF(Table1515[[#This Row],[Rank]]=2,29,IF(Table1515[[#This Row],[Rank]]=3,28,IF(Table1515[[#This Row],[Rank]]=4,27,IF(Table1515[[#This Row],[Rank]]=5,26,IF(Table1515[[#This Row],[Rank]]=6,25,IF(Table1515[[#This Row],[Rank]]=7,24,IF(Table1515[[#This Row],[Rank]]=8,23,IF(Table1515[[#This Row],[Rank]]=9,22,IF(Table1515[[#This Row],[Rank]]=10,21,IF(Table1515[[#This Row],[Rank]]=11,20,IF(Table1515[[#This Row],[Rank]]=12,19,IF(Table1515[[#This Row],[Rank]]=13,18,IF(Table1515[[#This Row],[Rank]]=14,17,IF(Table1515[[#This Row],[Rank]]=15,16,IF(Table1515[[#This Row],[Rank]]=16,15,IF(Table1515[[#This Row],[Rank]]=17,14,IF(Table1515[[#This Row],[Rank]]=18,13,IF(Table1515[[#This Row],[Rank]]=19,12,IF(Table1515[[#This Row],[Rank]]=20,11,IF(Table1515[[#This Row],[Rank]]=21,10,IF(Table1515[[#This Row],[Rank]]=22,9,IF(Table1515[[#This Row],[Rank]]=23,8,IF(Table1515[[#This Row],[Rank]]=24,7,IF(Table1515[[#This Row],[Rank]]=25,6,IF(Table1515[[#This Row],[Rank]]=26,5,IF(Table1515[[#This Row],[Rank]]=27,4,IF(Table1515[[#This Row],[Rank]]=28,3,IF(Table1515[[#This Row],[Rank]]=29,2,IF(Table1515[[#This Row],[Rank]]=30,1,0)))))))))))))))))))))))))))))))</f>
        <v/>
      </c>
      <c r="D17" s="4" t="str">
        <f>IF(Table1515[[#This Row],[Category]]="","",IF(Table1515[[#This Row],[Category]]="M",COUNTIF($I$2:$I17,"M"),IF(Table1515[[#This Row],[Category]]="F",COUNTIF($I$2:$I17,"F"),0)))</f>
        <v/>
      </c>
      <c r="E17" s="26"/>
      <c r="F17" s="27"/>
      <c r="G17" s="28"/>
      <c r="H17" s="28"/>
      <c r="I17" s="29"/>
      <c r="J17" s="63"/>
      <c r="K17" s="63"/>
      <c r="L17" s="63"/>
      <c r="M17" s="63"/>
      <c r="N17" s="63"/>
    </row>
    <row r="18" spans="1:14" x14ac:dyDescent="0.3">
      <c r="A18" s="19">
        <f>Table1515[[#This Row],[Full Name]]</f>
        <v>0</v>
      </c>
      <c r="B18" s="21" t="str">
        <f>IF(Table1515[[#This Row],[Full Name]]="","",IF(IFERROR(IFERROR(VLOOKUP(Table1515[[#This Row],[Full Name]],'Mens League'!B:B,1,FALSE),VLOOKUP(Table1515[[#This Row],[Full Name]],'Women''s League'!B:B,1,FALSE)),"NEEDS ADDING")="NEEDS ADDING","NEEDS ADDING","OK"))</f>
        <v/>
      </c>
      <c r="C18" s="21" t="str">
        <f>IF(Table1515[[#This Row],[Position]]="","",IF(Table1515[[#This Row],[Rank]]=1,30,IF(Table1515[[#This Row],[Rank]]=2,29,IF(Table1515[[#This Row],[Rank]]=3,28,IF(Table1515[[#This Row],[Rank]]=4,27,IF(Table1515[[#This Row],[Rank]]=5,26,IF(Table1515[[#This Row],[Rank]]=6,25,IF(Table1515[[#This Row],[Rank]]=7,24,IF(Table1515[[#This Row],[Rank]]=8,23,IF(Table1515[[#This Row],[Rank]]=9,22,IF(Table1515[[#This Row],[Rank]]=10,21,IF(Table1515[[#This Row],[Rank]]=11,20,IF(Table1515[[#This Row],[Rank]]=12,19,IF(Table1515[[#This Row],[Rank]]=13,18,IF(Table1515[[#This Row],[Rank]]=14,17,IF(Table1515[[#This Row],[Rank]]=15,16,IF(Table1515[[#This Row],[Rank]]=16,15,IF(Table1515[[#This Row],[Rank]]=17,14,IF(Table1515[[#This Row],[Rank]]=18,13,IF(Table1515[[#This Row],[Rank]]=19,12,IF(Table1515[[#This Row],[Rank]]=20,11,IF(Table1515[[#This Row],[Rank]]=21,10,IF(Table1515[[#This Row],[Rank]]=22,9,IF(Table1515[[#This Row],[Rank]]=23,8,IF(Table1515[[#This Row],[Rank]]=24,7,IF(Table1515[[#This Row],[Rank]]=25,6,IF(Table1515[[#This Row],[Rank]]=26,5,IF(Table1515[[#This Row],[Rank]]=27,4,IF(Table1515[[#This Row],[Rank]]=28,3,IF(Table1515[[#This Row],[Rank]]=29,2,IF(Table1515[[#This Row],[Rank]]=30,1,0)))))))))))))))))))))))))))))))</f>
        <v/>
      </c>
      <c r="D18" s="4" t="str">
        <f>IF(Table1515[[#This Row],[Category]]="","",IF(Table1515[[#This Row],[Category]]="M",COUNTIF($I$2:$I18,"M"),IF(Table1515[[#This Row],[Category]]="F",COUNTIF($I$2:$I18,"F"),0)))</f>
        <v/>
      </c>
      <c r="E18" s="26"/>
      <c r="F18" s="27"/>
      <c r="G18" s="28"/>
      <c r="H18" s="28"/>
      <c r="I18" s="29"/>
      <c r="J18" s="63"/>
      <c r="K18" s="63"/>
      <c r="L18" s="63"/>
      <c r="M18" s="63"/>
      <c r="N18" s="63"/>
    </row>
    <row r="19" spans="1:14" x14ac:dyDescent="0.3">
      <c r="A19" s="19">
        <f>Table1515[[#This Row],[Full Name]]</f>
        <v>0</v>
      </c>
      <c r="B19" s="21" t="str">
        <f>IF(Table1515[[#This Row],[Full Name]]="","",IF(IFERROR(IFERROR(VLOOKUP(Table1515[[#This Row],[Full Name]],'Mens League'!B:B,1,FALSE),VLOOKUP(Table1515[[#This Row],[Full Name]],'Women''s League'!B:B,1,FALSE)),"NEEDS ADDING")="NEEDS ADDING","NEEDS ADDING","OK"))</f>
        <v/>
      </c>
      <c r="C19" s="21" t="str">
        <f>IF(Table1515[[#This Row],[Position]]="","",IF(Table1515[[#This Row],[Rank]]=1,30,IF(Table1515[[#This Row],[Rank]]=2,29,IF(Table1515[[#This Row],[Rank]]=3,28,IF(Table1515[[#This Row],[Rank]]=4,27,IF(Table1515[[#This Row],[Rank]]=5,26,IF(Table1515[[#This Row],[Rank]]=6,25,IF(Table1515[[#This Row],[Rank]]=7,24,IF(Table1515[[#This Row],[Rank]]=8,23,IF(Table1515[[#This Row],[Rank]]=9,22,IF(Table1515[[#This Row],[Rank]]=10,21,IF(Table1515[[#This Row],[Rank]]=11,20,IF(Table1515[[#This Row],[Rank]]=12,19,IF(Table1515[[#This Row],[Rank]]=13,18,IF(Table1515[[#This Row],[Rank]]=14,17,IF(Table1515[[#This Row],[Rank]]=15,16,IF(Table1515[[#This Row],[Rank]]=16,15,IF(Table1515[[#This Row],[Rank]]=17,14,IF(Table1515[[#This Row],[Rank]]=18,13,IF(Table1515[[#This Row],[Rank]]=19,12,IF(Table1515[[#This Row],[Rank]]=20,11,IF(Table1515[[#This Row],[Rank]]=21,10,IF(Table1515[[#This Row],[Rank]]=22,9,IF(Table1515[[#This Row],[Rank]]=23,8,IF(Table1515[[#This Row],[Rank]]=24,7,IF(Table1515[[#This Row],[Rank]]=25,6,IF(Table1515[[#This Row],[Rank]]=26,5,IF(Table1515[[#This Row],[Rank]]=27,4,IF(Table1515[[#This Row],[Rank]]=28,3,IF(Table1515[[#This Row],[Rank]]=29,2,IF(Table1515[[#This Row],[Rank]]=30,1,0)))))))))))))))))))))))))))))))</f>
        <v/>
      </c>
      <c r="D19" s="4" t="str">
        <f>IF(Table1515[[#This Row],[Category]]="","",IF(Table1515[[#This Row],[Category]]="M",COUNTIF($I$2:$I19,"M"),IF(Table1515[[#This Row],[Category]]="F",COUNTIF($I$2:$I19,"F"),0)))</f>
        <v/>
      </c>
      <c r="E19" s="26"/>
      <c r="F19" s="27"/>
      <c r="G19" s="28"/>
      <c r="H19" s="28"/>
      <c r="I19" s="29"/>
      <c r="J19" s="63"/>
      <c r="K19" s="63"/>
      <c r="L19" s="63"/>
      <c r="M19" s="63"/>
      <c r="N19" s="63"/>
    </row>
    <row r="20" spans="1:14" x14ac:dyDescent="0.3">
      <c r="A20" s="19">
        <f>Table1515[[#This Row],[Full Name]]</f>
        <v>0</v>
      </c>
      <c r="B20" s="21" t="str">
        <f>IF(Table1515[[#This Row],[Full Name]]="","",IF(IFERROR(IFERROR(VLOOKUP(Table1515[[#This Row],[Full Name]],'Mens League'!B:B,1,FALSE),VLOOKUP(Table1515[[#This Row],[Full Name]],'Women''s League'!B:B,1,FALSE)),"NEEDS ADDING")="NEEDS ADDING","NEEDS ADDING","OK"))</f>
        <v/>
      </c>
      <c r="C20" s="21" t="str">
        <f>IF(Table1515[[#This Row],[Position]]="","",IF(Table1515[[#This Row],[Rank]]=1,30,IF(Table1515[[#This Row],[Rank]]=2,29,IF(Table1515[[#This Row],[Rank]]=3,28,IF(Table1515[[#This Row],[Rank]]=4,27,IF(Table1515[[#This Row],[Rank]]=5,26,IF(Table1515[[#This Row],[Rank]]=6,25,IF(Table1515[[#This Row],[Rank]]=7,24,IF(Table1515[[#This Row],[Rank]]=8,23,IF(Table1515[[#This Row],[Rank]]=9,22,IF(Table1515[[#This Row],[Rank]]=10,21,IF(Table1515[[#This Row],[Rank]]=11,20,IF(Table1515[[#This Row],[Rank]]=12,19,IF(Table1515[[#This Row],[Rank]]=13,18,IF(Table1515[[#This Row],[Rank]]=14,17,IF(Table1515[[#This Row],[Rank]]=15,16,IF(Table1515[[#This Row],[Rank]]=16,15,IF(Table1515[[#This Row],[Rank]]=17,14,IF(Table1515[[#This Row],[Rank]]=18,13,IF(Table1515[[#This Row],[Rank]]=19,12,IF(Table1515[[#This Row],[Rank]]=20,11,IF(Table1515[[#This Row],[Rank]]=21,10,IF(Table1515[[#This Row],[Rank]]=22,9,IF(Table1515[[#This Row],[Rank]]=23,8,IF(Table1515[[#This Row],[Rank]]=24,7,IF(Table1515[[#This Row],[Rank]]=25,6,IF(Table1515[[#This Row],[Rank]]=26,5,IF(Table1515[[#This Row],[Rank]]=27,4,IF(Table1515[[#This Row],[Rank]]=28,3,IF(Table1515[[#This Row],[Rank]]=29,2,IF(Table1515[[#This Row],[Rank]]=30,1,0)))))))))))))))))))))))))))))))</f>
        <v/>
      </c>
      <c r="D20" s="4" t="str">
        <f>IF(Table1515[[#This Row],[Category]]="","",IF(Table1515[[#This Row],[Category]]="M",COUNTIF($I$2:$I20,"M"),IF(Table1515[[#This Row],[Category]]="F",COUNTIF($I$2:$I20,"F"),0)))</f>
        <v/>
      </c>
      <c r="E20" s="26"/>
      <c r="F20" s="27"/>
      <c r="G20" s="28"/>
      <c r="H20" s="28"/>
      <c r="I20" s="29"/>
      <c r="J20" s="63"/>
      <c r="K20" s="63"/>
      <c r="L20" s="63"/>
      <c r="M20" s="63"/>
      <c r="N20" s="63"/>
    </row>
    <row r="21" spans="1:14" x14ac:dyDescent="0.3">
      <c r="A21" s="19">
        <f>Table1515[[#This Row],[Full Name]]</f>
        <v>0</v>
      </c>
      <c r="B21" s="21" t="str">
        <f>IF(Table1515[[#This Row],[Full Name]]="","",IF(IFERROR(IFERROR(VLOOKUP(Table1515[[#This Row],[Full Name]],'Mens League'!B:B,1,FALSE),VLOOKUP(Table1515[[#This Row],[Full Name]],'Women''s League'!B:B,1,FALSE)),"NEEDS ADDING")="NEEDS ADDING","NEEDS ADDING","OK"))</f>
        <v/>
      </c>
      <c r="C21" s="21" t="str">
        <f>IF(Table1515[[#This Row],[Position]]="","",IF(Table1515[[#This Row],[Rank]]=1,30,IF(Table1515[[#This Row],[Rank]]=2,29,IF(Table1515[[#This Row],[Rank]]=3,28,IF(Table1515[[#This Row],[Rank]]=4,27,IF(Table1515[[#This Row],[Rank]]=5,26,IF(Table1515[[#This Row],[Rank]]=6,25,IF(Table1515[[#This Row],[Rank]]=7,24,IF(Table1515[[#This Row],[Rank]]=8,23,IF(Table1515[[#This Row],[Rank]]=9,22,IF(Table1515[[#This Row],[Rank]]=10,21,IF(Table1515[[#This Row],[Rank]]=11,20,IF(Table1515[[#This Row],[Rank]]=12,19,IF(Table1515[[#This Row],[Rank]]=13,18,IF(Table1515[[#This Row],[Rank]]=14,17,IF(Table1515[[#This Row],[Rank]]=15,16,IF(Table1515[[#This Row],[Rank]]=16,15,IF(Table1515[[#This Row],[Rank]]=17,14,IF(Table1515[[#This Row],[Rank]]=18,13,IF(Table1515[[#This Row],[Rank]]=19,12,IF(Table1515[[#This Row],[Rank]]=20,11,IF(Table1515[[#This Row],[Rank]]=21,10,IF(Table1515[[#This Row],[Rank]]=22,9,IF(Table1515[[#This Row],[Rank]]=23,8,IF(Table1515[[#This Row],[Rank]]=24,7,IF(Table1515[[#This Row],[Rank]]=25,6,IF(Table1515[[#This Row],[Rank]]=26,5,IF(Table1515[[#This Row],[Rank]]=27,4,IF(Table1515[[#This Row],[Rank]]=28,3,IF(Table1515[[#This Row],[Rank]]=29,2,IF(Table1515[[#This Row],[Rank]]=30,1,0)))))))))))))))))))))))))))))))</f>
        <v/>
      </c>
      <c r="D21" s="4" t="str">
        <f>IF(Table1515[[#This Row],[Category]]="","",IF(Table1515[[#This Row],[Category]]="M",COUNTIF($I$2:$I21,"M"),IF(Table1515[[#This Row],[Category]]="F",COUNTIF($I$2:$I21,"F"),0)))</f>
        <v/>
      </c>
      <c r="E21" s="26"/>
      <c r="F21" s="27"/>
      <c r="G21" s="28"/>
      <c r="H21" s="28"/>
      <c r="I21" s="29"/>
      <c r="J21" s="63"/>
      <c r="K21" s="63"/>
      <c r="L21" s="63"/>
      <c r="M21" s="63"/>
      <c r="N21" s="63"/>
    </row>
    <row r="22" spans="1:14" x14ac:dyDescent="0.3">
      <c r="A22" s="19">
        <f>Table1515[[#This Row],[Full Name]]</f>
        <v>0</v>
      </c>
      <c r="B22" s="21" t="str">
        <f>IF(Table1515[[#This Row],[Full Name]]="","",IF(IFERROR(IFERROR(VLOOKUP(Table1515[[#This Row],[Full Name]],'Mens League'!B:B,1,FALSE),VLOOKUP(Table1515[[#This Row],[Full Name]],'Women''s League'!B:B,1,FALSE)),"NEEDS ADDING")="NEEDS ADDING","NEEDS ADDING","OK"))</f>
        <v/>
      </c>
      <c r="C22" s="21" t="str">
        <f>IF(Table1515[[#This Row],[Position]]="","",IF(Table1515[[#This Row],[Rank]]=1,30,IF(Table1515[[#This Row],[Rank]]=2,29,IF(Table1515[[#This Row],[Rank]]=3,28,IF(Table1515[[#This Row],[Rank]]=4,27,IF(Table1515[[#This Row],[Rank]]=5,26,IF(Table1515[[#This Row],[Rank]]=6,25,IF(Table1515[[#This Row],[Rank]]=7,24,IF(Table1515[[#This Row],[Rank]]=8,23,IF(Table1515[[#This Row],[Rank]]=9,22,IF(Table1515[[#This Row],[Rank]]=10,21,IF(Table1515[[#This Row],[Rank]]=11,20,IF(Table1515[[#This Row],[Rank]]=12,19,IF(Table1515[[#This Row],[Rank]]=13,18,IF(Table1515[[#This Row],[Rank]]=14,17,IF(Table1515[[#This Row],[Rank]]=15,16,IF(Table1515[[#This Row],[Rank]]=16,15,IF(Table1515[[#This Row],[Rank]]=17,14,IF(Table1515[[#This Row],[Rank]]=18,13,IF(Table1515[[#This Row],[Rank]]=19,12,IF(Table1515[[#This Row],[Rank]]=20,11,IF(Table1515[[#This Row],[Rank]]=21,10,IF(Table1515[[#This Row],[Rank]]=22,9,IF(Table1515[[#This Row],[Rank]]=23,8,IF(Table1515[[#This Row],[Rank]]=24,7,IF(Table1515[[#This Row],[Rank]]=25,6,IF(Table1515[[#This Row],[Rank]]=26,5,IF(Table1515[[#This Row],[Rank]]=27,4,IF(Table1515[[#This Row],[Rank]]=28,3,IF(Table1515[[#This Row],[Rank]]=29,2,IF(Table1515[[#This Row],[Rank]]=30,1,0)))))))))))))))))))))))))))))))</f>
        <v/>
      </c>
      <c r="D22" s="4" t="str">
        <f>IF(Table1515[[#This Row],[Category]]="","",IF(Table1515[[#This Row],[Category]]="M",COUNTIF($I$2:$I22,"M"),IF(Table1515[[#This Row],[Category]]="F",COUNTIF($I$2:$I22,"F"),0)))</f>
        <v/>
      </c>
      <c r="E22" s="26"/>
      <c r="F22" s="27"/>
      <c r="G22" s="28"/>
      <c r="H22" s="28"/>
      <c r="I22" s="29"/>
      <c r="J22" s="63"/>
      <c r="K22" s="63"/>
      <c r="L22" s="63"/>
      <c r="M22" s="63"/>
      <c r="N22" s="63"/>
    </row>
    <row r="23" spans="1:14" x14ac:dyDescent="0.3">
      <c r="A23" s="19">
        <f>Table1515[[#This Row],[Full Name]]</f>
        <v>0</v>
      </c>
      <c r="B23" s="21" t="str">
        <f>IF(Table1515[[#This Row],[Full Name]]="","",IF(IFERROR(IFERROR(VLOOKUP(Table1515[[#This Row],[Full Name]],'Mens League'!B:B,1,FALSE),VLOOKUP(Table1515[[#This Row],[Full Name]],'Women''s League'!B:B,1,FALSE)),"NEEDS ADDING")="NEEDS ADDING","NEEDS ADDING","OK"))</f>
        <v/>
      </c>
      <c r="C23" s="21" t="str">
        <f>IF(Table1515[[#This Row],[Position]]="","",IF(Table1515[[#This Row],[Rank]]=1,30,IF(Table1515[[#This Row],[Rank]]=2,29,IF(Table1515[[#This Row],[Rank]]=3,28,IF(Table1515[[#This Row],[Rank]]=4,27,IF(Table1515[[#This Row],[Rank]]=5,26,IF(Table1515[[#This Row],[Rank]]=6,25,IF(Table1515[[#This Row],[Rank]]=7,24,IF(Table1515[[#This Row],[Rank]]=8,23,IF(Table1515[[#This Row],[Rank]]=9,22,IF(Table1515[[#This Row],[Rank]]=10,21,IF(Table1515[[#This Row],[Rank]]=11,20,IF(Table1515[[#This Row],[Rank]]=12,19,IF(Table1515[[#This Row],[Rank]]=13,18,IF(Table1515[[#This Row],[Rank]]=14,17,IF(Table1515[[#This Row],[Rank]]=15,16,IF(Table1515[[#This Row],[Rank]]=16,15,IF(Table1515[[#This Row],[Rank]]=17,14,IF(Table1515[[#This Row],[Rank]]=18,13,IF(Table1515[[#This Row],[Rank]]=19,12,IF(Table1515[[#This Row],[Rank]]=20,11,IF(Table1515[[#This Row],[Rank]]=21,10,IF(Table1515[[#This Row],[Rank]]=22,9,IF(Table1515[[#This Row],[Rank]]=23,8,IF(Table1515[[#This Row],[Rank]]=24,7,IF(Table1515[[#This Row],[Rank]]=25,6,IF(Table1515[[#This Row],[Rank]]=26,5,IF(Table1515[[#This Row],[Rank]]=27,4,IF(Table1515[[#This Row],[Rank]]=28,3,IF(Table1515[[#This Row],[Rank]]=29,2,IF(Table1515[[#This Row],[Rank]]=30,1,0)))))))))))))))))))))))))))))))</f>
        <v/>
      </c>
      <c r="D23" s="4" t="str">
        <f>IF(Table1515[[#This Row],[Category]]="","",IF(Table1515[[#This Row],[Category]]="M",COUNTIF($I$2:$I23,"M"),IF(Table1515[[#This Row],[Category]]="F",COUNTIF($I$2:$I23,"F"),0)))</f>
        <v/>
      </c>
      <c r="E23" s="26"/>
      <c r="F23" s="27"/>
      <c r="G23" s="28"/>
      <c r="H23" s="28"/>
      <c r="I23" s="29"/>
      <c r="J23" s="63"/>
      <c r="K23" s="63"/>
      <c r="L23" s="63"/>
      <c r="M23" s="63"/>
      <c r="N23" s="63"/>
    </row>
    <row r="24" spans="1:14" x14ac:dyDescent="0.3">
      <c r="A24" s="19">
        <f>Table1515[[#This Row],[Full Name]]</f>
        <v>0</v>
      </c>
      <c r="B24" s="21" t="str">
        <f>IF(Table1515[[#This Row],[Full Name]]="","",IF(IFERROR(IFERROR(VLOOKUP(Table1515[[#This Row],[Full Name]],'Mens League'!B:B,1,FALSE),VLOOKUP(Table1515[[#This Row],[Full Name]],'Women''s League'!B:B,1,FALSE)),"NEEDS ADDING")="NEEDS ADDING","NEEDS ADDING","OK"))</f>
        <v/>
      </c>
      <c r="C24" s="21" t="str">
        <f>IF(Table1515[[#This Row],[Position]]="","",IF(Table1515[[#This Row],[Rank]]=1,30,IF(Table1515[[#This Row],[Rank]]=2,29,IF(Table1515[[#This Row],[Rank]]=3,28,IF(Table1515[[#This Row],[Rank]]=4,27,IF(Table1515[[#This Row],[Rank]]=5,26,IF(Table1515[[#This Row],[Rank]]=6,25,IF(Table1515[[#This Row],[Rank]]=7,24,IF(Table1515[[#This Row],[Rank]]=8,23,IF(Table1515[[#This Row],[Rank]]=9,22,IF(Table1515[[#This Row],[Rank]]=10,21,IF(Table1515[[#This Row],[Rank]]=11,20,IF(Table1515[[#This Row],[Rank]]=12,19,IF(Table1515[[#This Row],[Rank]]=13,18,IF(Table1515[[#This Row],[Rank]]=14,17,IF(Table1515[[#This Row],[Rank]]=15,16,IF(Table1515[[#This Row],[Rank]]=16,15,IF(Table1515[[#This Row],[Rank]]=17,14,IF(Table1515[[#This Row],[Rank]]=18,13,IF(Table1515[[#This Row],[Rank]]=19,12,IF(Table1515[[#This Row],[Rank]]=20,11,IF(Table1515[[#This Row],[Rank]]=21,10,IF(Table1515[[#This Row],[Rank]]=22,9,IF(Table1515[[#This Row],[Rank]]=23,8,IF(Table1515[[#This Row],[Rank]]=24,7,IF(Table1515[[#This Row],[Rank]]=25,6,IF(Table1515[[#This Row],[Rank]]=26,5,IF(Table1515[[#This Row],[Rank]]=27,4,IF(Table1515[[#This Row],[Rank]]=28,3,IF(Table1515[[#This Row],[Rank]]=29,2,IF(Table1515[[#This Row],[Rank]]=30,1,0)))))))))))))))))))))))))))))))</f>
        <v/>
      </c>
      <c r="D24" s="4" t="str">
        <f>IF(Table1515[[#This Row],[Category]]="","",IF(Table1515[[#This Row],[Category]]="M",COUNTIF($I$2:$I24,"M"),IF(Table1515[[#This Row],[Category]]="F",COUNTIF($I$2:$I24,"F"),0)))</f>
        <v/>
      </c>
      <c r="E24" s="26"/>
      <c r="F24" s="27"/>
      <c r="G24" s="28"/>
      <c r="H24" s="28"/>
      <c r="I24" s="29"/>
      <c r="J24" s="63"/>
      <c r="K24" s="63"/>
      <c r="L24" s="63"/>
      <c r="M24" s="63"/>
      <c r="N24" s="63"/>
    </row>
    <row r="25" spans="1:14" x14ac:dyDescent="0.3">
      <c r="A25" s="19">
        <f>Table1515[[#This Row],[Full Name]]</f>
        <v>0</v>
      </c>
      <c r="B25" s="21" t="str">
        <f>IF(Table1515[[#This Row],[Full Name]]="","",IF(IFERROR(IFERROR(VLOOKUP(Table1515[[#This Row],[Full Name]],'Mens League'!B:B,1,FALSE),VLOOKUP(Table1515[[#This Row],[Full Name]],'Women''s League'!B:B,1,FALSE)),"NEEDS ADDING")="NEEDS ADDING","NEEDS ADDING","OK"))</f>
        <v/>
      </c>
      <c r="C25" s="21" t="str">
        <f>IF(Table1515[[#This Row],[Position]]="","",IF(Table1515[[#This Row],[Rank]]=1,30,IF(Table1515[[#This Row],[Rank]]=2,29,IF(Table1515[[#This Row],[Rank]]=3,28,IF(Table1515[[#This Row],[Rank]]=4,27,IF(Table1515[[#This Row],[Rank]]=5,26,IF(Table1515[[#This Row],[Rank]]=6,25,IF(Table1515[[#This Row],[Rank]]=7,24,IF(Table1515[[#This Row],[Rank]]=8,23,IF(Table1515[[#This Row],[Rank]]=9,22,IF(Table1515[[#This Row],[Rank]]=10,21,IF(Table1515[[#This Row],[Rank]]=11,20,IF(Table1515[[#This Row],[Rank]]=12,19,IF(Table1515[[#This Row],[Rank]]=13,18,IF(Table1515[[#This Row],[Rank]]=14,17,IF(Table1515[[#This Row],[Rank]]=15,16,IF(Table1515[[#This Row],[Rank]]=16,15,IF(Table1515[[#This Row],[Rank]]=17,14,IF(Table1515[[#This Row],[Rank]]=18,13,IF(Table1515[[#This Row],[Rank]]=19,12,IF(Table1515[[#This Row],[Rank]]=20,11,IF(Table1515[[#This Row],[Rank]]=21,10,IF(Table1515[[#This Row],[Rank]]=22,9,IF(Table1515[[#This Row],[Rank]]=23,8,IF(Table1515[[#This Row],[Rank]]=24,7,IF(Table1515[[#This Row],[Rank]]=25,6,IF(Table1515[[#This Row],[Rank]]=26,5,IF(Table1515[[#This Row],[Rank]]=27,4,IF(Table1515[[#This Row],[Rank]]=28,3,IF(Table1515[[#This Row],[Rank]]=29,2,IF(Table1515[[#This Row],[Rank]]=30,1,0)))))))))))))))))))))))))))))))</f>
        <v/>
      </c>
      <c r="D25" s="4" t="str">
        <f>IF(Table1515[[#This Row],[Category]]="","",IF(Table1515[[#This Row],[Category]]="M",COUNTIF($I$2:$I25,"M"),IF(Table1515[[#This Row],[Category]]="F",COUNTIF($I$2:$I25,"F"),0)))</f>
        <v/>
      </c>
      <c r="E25" s="26"/>
      <c r="F25" s="27"/>
      <c r="G25" s="28"/>
      <c r="H25" s="28"/>
      <c r="I25" s="29"/>
      <c r="J25" s="63"/>
      <c r="K25" s="63"/>
      <c r="L25" s="63"/>
      <c r="M25" s="63"/>
      <c r="N25" s="63"/>
    </row>
    <row r="26" spans="1:14" x14ac:dyDescent="0.3">
      <c r="A26" s="19">
        <f>Table1515[[#This Row],[Full Name]]</f>
        <v>0</v>
      </c>
      <c r="B26" s="21" t="str">
        <f>IF(Table1515[[#This Row],[Full Name]]="","",IF(IFERROR(IFERROR(VLOOKUP(Table1515[[#This Row],[Full Name]],'Mens League'!B:B,1,FALSE),VLOOKUP(Table1515[[#This Row],[Full Name]],'Women''s League'!B:B,1,FALSE)),"NEEDS ADDING")="NEEDS ADDING","NEEDS ADDING","OK"))</f>
        <v/>
      </c>
      <c r="C26" s="21" t="str">
        <f>IF(Table1515[[#This Row],[Position]]="","",IF(Table1515[[#This Row],[Rank]]=1,30,IF(Table1515[[#This Row],[Rank]]=2,29,IF(Table1515[[#This Row],[Rank]]=3,28,IF(Table1515[[#This Row],[Rank]]=4,27,IF(Table1515[[#This Row],[Rank]]=5,26,IF(Table1515[[#This Row],[Rank]]=6,25,IF(Table1515[[#This Row],[Rank]]=7,24,IF(Table1515[[#This Row],[Rank]]=8,23,IF(Table1515[[#This Row],[Rank]]=9,22,IF(Table1515[[#This Row],[Rank]]=10,21,IF(Table1515[[#This Row],[Rank]]=11,20,IF(Table1515[[#This Row],[Rank]]=12,19,IF(Table1515[[#This Row],[Rank]]=13,18,IF(Table1515[[#This Row],[Rank]]=14,17,IF(Table1515[[#This Row],[Rank]]=15,16,IF(Table1515[[#This Row],[Rank]]=16,15,IF(Table1515[[#This Row],[Rank]]=17,14,IF(Table1515[[#This Row],[Rank]]=18,13,IF(Table1515[[#This Row],[Rank]]=19,12,IF(Table1515[[#This Row],[Rank]]=20,11,IF(Table1515[[#This Row],[Rank]]=21,10,IF(Table1515[[#This Row],[Rank]]=22,9,IF(Table1515[[#This Row],[Rank]]=23,8,IF(Table1515[[#This Row],[Rank]]=24,7,IF(Table1515[[#This Row],[Rank]]=25,6,IF(Table1515[[#This Row],[Rank]]=26,5,IF(Table1515[[#This Row],[Rank]]=27,4,IF(Table1515[[#This Row],[Rank]]=28,3,IF(Table1515[[#This Row],[Rank]]=29,2,IF(Table1515[[#This Row],[Rank]]=30,1,0)))))))))))))))))))))))))))))))</f>
        <v/>
      </c>
      <c r="D26" s="4" t="str">
        <f>IF(Table1515[[#This Row],[Category]]="","",IF(Table1515[[#This Row],[Category]]="M",COUNTIF($I$2:$I26,"M"),IF(Table1515[[#This Row],[Category]]="F",COUNTIF($I$2:$I26,"F"),0)))</f>
        <v/>
      </c>
      <c r="E26" s="26"/>
      <c r="F26" s="27"/>
      <c r="G26" s="28"/>
      <c r="H26" s="28"/>
      <c r="I26" s="29"/>
      <c r="J26" s="63"/>
      <c r="K26" s="63"/>
      <c r="L26" s="63"/>
      <c r="M26" s="63"/>
      <c r="N26" s="63"/>
    </row>
    <row r="27" spans="1:14" x14ac:dyDescent="0.3">
      <c r="A27" s="19">
        <f>Table1515[[#This Row],[Full Name]]</f>
        <v>0</v>
      </c>
      <c r="B27" s="21" t="str">
        <f>IF(Table1515[[#This Row],[Full Name]]="","",IF(IFERROR(IFERROR(VLOOKUP(Table1515[[#This Row],[Full Name]],'Mens League'!B:B,1,FALSE),VLOOKUP(Table1515[[#This Row],[Full Name]],'Women''s League'!B:B,1,FALSE)),"NEEDS ADDING")="NEEDS ADDING","NEEDS ADDING","OK"))</f>
        <v/>
      </c>
      <c r="C27" s="21" t="str">
        <f>IF(Table1515[[#This Row],[Position]]="","",IF(Table1515[[#This Row],[Rank]]=1,30,IF(Table1515[[#This Row],[Rank]]=2,29,IF(Table1515[[#This Row],[Rank]]=3,28,IF(Table1515[[#This Row],[Rank]]=4,27,IF(Table1515[[#This Row],[Rank]]=5,26,IF(Table1515[[#This Row],[Rank]]=6,25,IF(Table1515[[#This Row],[Rank]]=7,24,IF(Table1515[[#This Row],[Rank]]=8,23,IF(Table1515[[#This Row],[Rank]]=9,22,IF(Table1515[[#This Row],[Rank]]=10,21,IF(Table1515[[#This Row],[Rank]]=11,20,IF(Table1515[[#This Row],[Rank]]=12,19,IF(Table1515[[#This Row],[Rank]]=13,18,IF(Table1515[[#This Row],[Rank]]=14,17,IF(Table1515[[#This Row],[Rank]]=15,16,IF(Table1515[[#This Row],[Rank]]=16,15,IF(Table1515[[#This Row],[Rank]]=17,14,IF(Table1515[[#This Row],[Rank]]=18,13,IF(Table1515[[#This Row],[Rank]]=19,12,IF(Table1515[[#This Row],[Rank]]=20,11,IF(Table1515[[#This Row],[Rank]]=21,10,IF(Table1515[[#This Row],[Rank]]=22,9,IF(Table1515[[#This Row],[Rank]]=23,8,IF(Table1515[[#This Row],[Rank]]=24,7,IF(Table1515[[#This Row],[Rank]]=25,6,IF(Table1515[[#This Row],[Rank]]=26,5,IF(Table1515[[#This Row],[Rank]]=27,4,IF(Table1515[[#This Row],[Rank]]=28,3,IF(Table1515[[#This Row],[Rank]]=29,2,IF(Table1515[[#This Row],[Rank]]=30,1,0)))))))))))))))))))))))))))))))</f>
        <v/>
      </c>
      <c r="D27" s="4" t="str">
        <f>IF(Table1515[[#This Row],[Category]]="","",IF(Table1515[[#This Row],[Category]]="M",COUNTIF($I$2:$I27,"M"),IF(Table1515[[#This Row],[Category]]="F",COUNTIF($I$2:$I27,"F"),0)))</f>
        <v/>
      </c>
      <c r="E27" s="26"/>
      <c r="F27" s="27"/>
      <c r="G27" s="28"/>
      <c r="H27" s="28"/>
      <c r="I27" s="29"/>
      <c r="J27" s="63"/>
      <c r="K27" s="63"/>
      <c r="L27" s="63"/>
      <c r="M27" s="63"/>
      <c r="N27" s="63"/>
    </row>
    <row r="28" spans="1:14" x14ac:dyDescent="0.3">
      <c r="A28" s="19">
        <f>Table1515[[#This Row],[Full Name]]</f>
        <v>0</v>
      </c>
      <c r="B28" s="21" t="str">
        <f>IF(Table1515[[#This Row],[Full Name]]="","",IF(IFERROR(IFERROR(VLOOKUP(Table1515[[#This Row],[Full Name]],'Mens League'!B:B,1,FALSE),VLOOKUP(Table1515[[#This Row],[Full Name]],'Women''s League'!B:B,1,FALSE)),"NEEDS ADDING")="NEEDS ADDING","NEEDS ADDING","OK"))</f>
        <v/>
      </c>
      <c r="C28" s="21" t="str">
        <f>IF(Table1515[[#This Row],[Position]]="","",IF(Table1515[[#This Row],[Rank]]=1,30,IF(Table1515[[#This Row],[Rank]]=2,29,IF(Table1515[[#This Row],[Rank]]=3,28,IF(Table1515[[#This Row],[Rank]]=4,27,IF(Table1515[[#This Row],[Rank]]=5,26,IF(Table1515[[#This Row],[Rank]]=6,25,IF(Table1515[[#This Row],[Rank]]=7,24,IF(Table1515[[#This Row],[Rank]]=8,23,IF(Table1515[[#This Row],[Rank]]=9,22,IF(Table1515[[#This Row],[Rank]]=10,21,IF(Table1515[[#This Row],[Rank]]=11,20,IF(Table1515[[#This Row],[Rank]]=12,19,IF(Table1515[[#This Row],[Rank]]=13,18,IF(Table1515[[#This Row],[Rank]]=14,17,IF(Table1515[[#This Row],[Rank]]=15,16,IF(Table1515[[#This Row],[Rank]]=16,15,IF(Table1515[[#This Row],[Rank]]=17,14,IF(Table1515[[#This Row],[Rank]]=18,13,IF(Table1515[[#This Row],[Rank]]=19,12,IF(Table1515[[#This Row],[Rank]]=20,11,IF(Table1515[[#This Row],[Rank]]=21,10,IF(Table1515[[#This Row],[Rank]]=22,9,IF(Table1515[[#This Row],[Rank]]=23,8,IF(Table1515[[#This Row],[Rank]]=24,7,IF(Table1515[[#This Row],[Rank]]=25,6,IF(Table1515[[#This Row],[Rank]]=26,5,IF(Table1515[[#This Row],[Rank]]=27,4,IF(Table1515[[#This Row],[Rank]]=28,3,IF(Table1515[[#This Row],[Rank]]=29,2,IF(Table1515[[#This Row],[Rank]]=30,1,0)))))))))))))))))))))))))))))))</f>
        <v/>
      </c>
      <c r="D28" s="4" t="str">
        <f>IF(Table1515[[#This Row],[Category]]="","",IF(Table1515[[#This Row],[Category]]="M",COUNTIF($I$2:$I28,"M"),IF(Table1515[[#This Row],[Category]]="F",COUNTIF($I$2:$I28,"F"),0)))</f>
        <v/>
      </c>
      <c r="E28" s="26"/>
      <c r="F28" s="27"/>
      <c r="G28" s="28"/>
      <c r="H28" s="28"/>
      <c r="I28" s="29"/>
      <c r="J28" s="63"/>
      <c r="K28" s="63"/>
      <c r="L28" s="63"/>
      <c r="M28" s="63"/>
      <c r="N28" s="63"/>
    </row>
    <row r="29" spans="1:14" x14ac:dyDescent="0.3">
      <c r="A29" s="19">
        <f>Table1515[[#This Row],[Full Name]]</f>
        <v>0</v>
      </c>
      <c r="B29" s="21" t="str">
        <f>IF(Table1515[[#This Row],[Full Name]]="","",IF(IFERROR(IFERROR(VLOOKUP(Table1515[[#This Row],[Full Name]],'Mens League'!B:B,1,FALSE),VLOOKUP(Table1515[[#This Row],[Full Name]],'Women''s League'!B:B,1,FALSE)),"NEEDS ADDING")="NEEDS ADDING","NEEDS ADDING","OK"))</f>
        <v/>
      </c>
      <c r="C29" s="21" t="str">
        <f>IF(Table1515[[#This Row],[Position]]="","",IF(Table1515[[#This Row],[Rank]]=1,30,IF(Table1515[[#This Row],[Rank]]=2,29,IF(Table1515[[#This Row],[Rank]]=3,28,IF(Table1515[[#This Row],[Rank]]=4,27,IF(Table1515[[#This Row],[Rank]]=5,26,IF(Table1515[[#This Row],[Rank]]=6,25,IF(Table1515[[#This Row],[Rank]]=7,24,IF(Table1515[[#This Row],[Rank]]=8,23,IF(Table1515[[#This Row],[Rank]]=9,22,IF(Table1515[[#This Row],[Rank]]=10,21,IF(Table1515[[#This Row],[Rank]]=11,20,IF(Table1515[[#This Row],[Rank]]=12,19,IF(Table1515[[#This Row],[Rank]]=13,18,IF(Table1515[[#This Row],[Rank]]=14,17,IF(Table1515[[#This Row],[Rank]]=15,16,IF(Table1515[[#This Row],[Rank]]=16,15,IF(Table1515[[#This Row],[Rank]]=17,14,IF(Table1515[[#This Row],[Rank]]=18,13,IF(Table1515[[#This Row],[Rank]]=19,12,IF(Table1515[[#This Row],[Rank]]=20,11,IF(Table1515[[#This Row],[Rank]]=21,10,IF(Table1515[[#This Row],[Rank]]=22,9,IF(Table1515[[#This Row],[Rank]]=23,8,IF(Table1515[[#This Row],[Rank]]=24,7,IF(Table1515[[#This Row],[Rank]]=25,6,IF(Table1515[[#This Row],[Rank]]=26,5,IF(Table1515[[#This Row],[Rank]]=27,4,IF(Table1515[[#This Row],[Rank]]=28,3,IF(Table1515[[#This Row],[Rank]]=29,2,IF(Table1515[[#This Row],[Rank]]=30,1,0)))))))))))))))))))))))))))))))</f>
        <v/>
      </c>
      <c r="D29" s="4" t="str">
        <f>IF(Table1515[[#This Row],[Category]]="","",IF(Table1515[[#This Row],[Category]]="M",COUNTIF($I$2:$I29,"M"),IF(Table1515[[#This Row],[Category]]="F",COUNTIF($I$2:$I29,"F"),0)))</f>
        <v/>
      </c>
      <c r="E29" s="26"/>
      <c r="F29" s="27"/>
      <c r="G29" s="28"/>
      <c r="H29" s="28"/>
      <c r="I29" s="29"/>
      <c r="J29" s="63"/>
      <c r="K29" s="63"/>
      <c r="L29" s="63"/>
      <c r="M29" s="63"/>
      <c r="N29" s="63"/>
    </row>
    <row r="30" spans="1:14" x14ac:dyDescent="0.3">
      <c r="A30" s="19">
        <f>Table1515[[#This Row],[Full Name]]</f>
        <v>0</v>
      </c>
      <c r="B30" s="21" t="str">
        <f>IF(Table1515[[#This Row],[Full Name]]="","",IF(IFERROR(IFERROR(VLOOKUP(Table1515[[#This Row],[Full Name]],'Mens League'!B:B,1,FALSE),VLOOKUP(Table1515[[#This Row],[Full Name]],'Women''s League'!B:B,1,FALSE)),"NEEDS ADDING")="NEEDS ADDING","NEEDS ADDING","OK"))</f>
        <v/>
      </c>
      <c r="C30" s="21" t="str">
        <f>IF(Table1515[[#This Row],[Position]]="","",IF(Table1515[[#This Row],[Rank]]=1,30,IF(Table1515[[#This Row],[Rank]]=2,29,IF(Table1515[[#This Row],[Rank]]=3,28,IF(Table1515[[#This Row],[Rank]]=4,27,IF(Table1515[[#This Row],[Rank]]=5,26,IF(Table1515[[#This Row],[Rank]]=6,25,IF(Table1515[[#This Row],[Rank]]=7,24,IF(Table1515[[#This Row],[Rank]]=8,23,IF(Table1515[[#This Row],[Rank]]=9,22,IF(Table1515[[#This Row],[Rank]]=10,21,IF(Table1515[[#This Row],[Rank]]=11,20,IF(Table1515[[#This Row],[Rank]]=12,19,IF(Table1515[[#This Row],[Rank]]=13,18,IF(Table1515[[#This Row],[Rank]]=14,17,IF(Table1515[[#This Row],[Rank]]=15,16,IF(Table1515[[#This Row],[Rank]]=16,15,IF(Table1515[[#This Row],[Rank]]=17,14,IF(Table1515[[#This Row],[Rank]]=18,13,IF(Table1515[[#This Row],[Rank]]=19,12,IF(Table1515[[#This Row],[Rank]]=20,11,IF(Table1515[[#This Row],[Rank]]=21,10,IF(Table1515[[#This Row],[Rank]]=22,9,IF(Table1515[[#This Row],[Rank]]=23,8,IF(Table1515[[#This Row],[Rank]]=24,7,IF(Table1515[[#This Row],[Rank]]=25,6,IF(Table1515[[#This Row],[Rank]]=26,5,IF(Table1515[[#This Row],[Rank]]=27,4,IF(Table1515[[#This Row],[Rank]]=28,3,IF(Table1515[[#This Row],[Rank]]=29,2,IF(Table1515[[#This Row],[Rank]]=30,1,0)))))))))))))))))))))))))))))))</f>
        <v/>
      </c>
      <c r="D30" s="4" t="str">
        <f>IF(Table1515[[#This Row],[Category]]="","",IF(Table1515[[#This Row],[Category]]="M",COUNTIF($I$2:$I30,"M"),IF(Table1515[[#This Row],[Category]]="F",COUNTIF($I$2:$I30,"F"),0)))</f>
        <v/>
      </c>
      <c r="E30" s="26"/>
      <c r="F30" s="27"/>
      <c r="G30" s="28"/>
      <c r="H30" s="28"/>
      <c r="I30" s="29"/>
      <c r="J30" s="63"/>
      <c r="K30" s="63"/>
      <c r="L30" s="63"/>
      <c r="M30" s="63"/>
      <c r="N30" s="63"/>
    </row>
    <row r="31" spans="1:14" x14ac:dyDescent="0.3">
      <c r="A31" s="19">
        <f>Table1515[[#This Row],[Full Name]]</f>
        <v>0</v>
      </c>
      <c r="B31" s="21" t="str">
        <f>IF(Table1515[[#This Row],[Full Name]]="","",IF(IFERROR(IFERROR(VLOOKUP(Table1515[[#This Row],[Full Name]],'Mens League'!B:B,1,FALSE),VLOOKUP(Table1515[[#This Row],[Full Name]],'Women''s League'!B:B,1,FALSE)),"NEEDS ADDING")="NEEDS ADDING","NEEDS ADDING","OK"))</f>
        <v/>
      </c>
      <c r="C31" s="21" t="str">
        <f>IF(Table1515[[#This Row],[Position]]="","",IF(Table1515[[#This Row],[Rank]]=1,30,IF(Table1515[[#This Row],[Rank]]=2,29,IF(Table1515[[#This Row],[Rank]]=3,28,IF(Table1515[[#This Row],[Rank]]=4,27,IF(Table1515[[#This Row],[Rank]]=5,26,IF(Table1515[[#This Row],[Rank]]=6,25,IF(Table1515[[#This Row],[Rank]]=7,24,IF(Table1515[[#This Row],[Rank]]=8,23,IF(Table1515[[#This Row],[Rank]]=9,22,IF(Table1515[[#This Row],[Rank]]=10,21,IF(Table1515[[#This Row],[Rank]]=11,20,IF(Table1515[[#This Row],[Rank]]=12,19,IF(Table1515[[#This Row],[Rank]]=13,18,IF(Table1515[[#This Row],[Rank]]=14,17,IF(Table1515[[#This Row],[Rank]]=15,16,IF(Table1515[[#This Row],[Rank]]=16,15,IF(Table1515[[#This Row],[Rank]]=17,14,IF(Table1515[[#This Row],[Rank]]=18,13,IF(Table1515[[#This Row],[Rank]]=19,12,IF(Table1515[[#This Row],[Rank]]=20,11,IF(Table1515[[#This Row],[Rank]]=21,10,IF(Table1515[[#This Row],[Rank]]=22,9,IF(Table1515[[#This Row],[Rank]]=23,8,IF(Table1515[[#This Row],[Rank]]=24,7,IF(Table1515[[#This Row],[Rank]]=25,6,IF(Table1515[[#This Row],[Rank]]=26,5,IF(Table1515[[#This Row],[Rank]]=27,4,IF(Table1515[[#This Row],[Rank]]=28,3,IF(Table1515[[#This Row],[Rank]]=29,2,IF(Table1515[[#This Row],[Rank]]=30,1,0)))))))))))))))))))))))))))))))</f>
        <v/>
      </c>
      <c r="D31" s="4" t="str">
        <f>IF(Table1515[[#This Row],[Category]]="","",IF(Table1515[[#This Row],[Category]]="M",COUNTIF($I$2:$I31,"M"),IF(Table1515[[#This Row],[Category]]="F",COUNTIF($I$2:$I31,"F"),0)))</f>
        <v/>
      </c>
      <c r="E31" s="26"/>
      <c r="F31" s="27"/>
      <c r="G31" s="28"/>
      <c r="H31" s="28"/>
      <c r="I31" s="29"/>
      <c r="J31" s="63"/>
      <c r="K31" s="63"/>
      <c r="L31" s="63"/>
      <c r="M31" s="63"/>
      <c r="N31" s="63"/>
    </row>
    <row r="32" spans="1:14" x14ac:dyDescent="0.3">
      <c r="A32" s="19">
        <f>Table1515[[#This Row],[Full Name]]</f>
        <v>0</v>
      </c>
      <c r="B32" s="21" t="str">
        <f>IF(Table1515[[#This Row],[Full Name]]="","",IF(IFERROR(IFERROR(VLOOKUP(Table1515[[#This Row],[Full Name]],'Mens League'!B:B,1,FALSE),VLOOKUP(Table1515[[#This Row],[Full Name]],'Women''s League'!B:B,1,FALSE)),"NEEDS ADDING")="NEEDS ADDING","NEEDS ADDING","OK"))</f>
        <v/>
      </c>
      <c r="C32" s="21" t="str">
        <f>IF(Table1515[[#This Row],[Position]]="","",IF(Table1515[[#This Row],[Rank]]=1,30,IF(Table1515[[#This Row],[Rank]]=2,29,IF(Table1515[[#This Row],[Rank]]=3,28,IF(Table1515[[#This Row],[Rank]]=4,27,IF(Table1515[[#This Row],[Rank]]=5,26,IF(Table1515[[#This Row],[Rank]]=6,25,IF(Table1515[[#This Row],[Rank]]=7,24,IF(Table1515[[#This Row],[Rank]]=8,23,IF(Table1515[[#This Row],[Rank]]=9,22,IF(Table1515[[#This Row],[Rank]]=10,21,IF(Table1515[[#This Row],[Rank]]=11,20,IF(Table1515[[#This Row],[Rank]]=12,19,IF(Table1515[[#This Row],[Rank]]=13,18,IF(Table1515[[#This Row],[Rank]]=14,17,IF(Table1515[[#This Row],[Rank]]=15,16,IF(Table1515[[#This Row],[Rank]]=16,15,IF(Table1515[[#This Row],[Rank]]=17,14,IF(Table1515[[#This Row],[Rank]]=18,13,IF(Table1515[[#This Row],[Rank]]=19,12,IF(Table1515[[#This Row],[Rank]]=20,11,IF(Table1515[[#This Row],[Rank]]=21,10,IF(Table1515[[#This Row],[Rank]]=22,9,IF(Table1515[[#This Row],[Rank]]=23,8,IF(Table1515[[#This Row],[Rank]]=24,7,IF(Table1515[[#This Row],[Rank]]=25,6,IF(Table1515[[#This Row],[Rank]]=26,5,IF(Table1515[[#This Row],[Rank]]=27,4,IF(Table1515[[#This Row],[Rank]]=28,3,IF(Table1515[[#This Row],[Rank]]=29,2,IF(Table1515[[#This Row],[Rank]]=30,1,0)))))))))))))))))))))))))))))))</f>
        <v/>
      </c>
      <c r="D32" s="4" t="str">
        <f>IF(Table1515[[#This Row],[Category]]="","",IF(Table1515[[#This Row],[Category]]="M",COUNTIF($I$2:$I32,"M"),IF(Table1515[[#This Row],[Category]]="F",COUNTIF($I$2:$I32,"F"),0)))</f>
        <v/>
      </c>
      <c r="E32" s="26"/>
      <c r="F32" s="27"/>
      <c r="G32" s="28"/>
      <c r="H32" s="28"/>
      <c r="I32" s="29"/>
      <c r="J32" s="63"/>
      <c r="K32" s="63"/>
      <c r="L32" s="63"/>
      <c r="M32" s="63"/>
      <c r="N32" s="63"/>
    </row>
    <row r="33" spans="1:14" x14ac:dyDescent="0.3">
      <c r="A33" s="19">
        <f>Table1515[[#This Row],[Full Name]]</f>
        <v>0</v>
      </c>
      <c r="B33" s="21" t="str">
        <f>IF(Table1515[[#This Row],[Full Name]]="","",IF(IFERROR(IFERROR(VLOOKUP(Table1515[[#This Row],[Full Name]],'Mens League'!B:B,1,FALSE),VLOOKUP(Table1515[[#This Row],[Full Name]],'Women''s League'!B:B,1,FALSE)),"NEEDS ADDING")="NEEDS ADDING","NEEDS ADDING","OK"))</f>
        <v/>
      </c>
      <c r="C33" s="21" t="str">
        <f>IF(Table1515[[#This Row],[Position]]="","",IF(Table1515[[#This Row],[Rank]]=1,30,IF(Table1515[[#This Row],[Rank]]=2,29,IF(Table1515[[#This Row],[Rank]]=3,28,IF(Table1515[[#This Row],[Rank]]=4,27,IF(Table1515[[#This Row],[Rank]]=5,26,IF(Table1515[[#This Row],[Rank]]=6,25,IF(Table1515[[#This Row],[Rank]]=7,24,IF(Table1515[[#This Row],[Rank]]=8,23,IF(Table1515[[#This Row],[Rank]]=9,22,IF(Table1515[[#This Row],[Rank]]=10,21,IF(Table1515[[#This Row],[Rank]]=11,20,IF(Table1515[[#This Row],[Rank]]=12,19,IF(Table1515[[#This Row],[Rank]]=13,18,IF(Table1515[[#This Row],[Rank]]=14,17,IF(Table1515[[#This Row],[Rank]]=15,16,IF(Table1515[[#This Row],[Rank]]=16,15,IF(Table1515[[#This Row],[Rank]]=17,14,IF(Table1515[[#This Row],[Rank]]=18,13,IF(Table1515[[#This Row],[Rank]]=19,12,IF(Table1515[[#This Row],[Rank]]=20,11,IF(Table1515[[#This Row],[Rank]]=21,10,IF(Table1515[[#This Row],[Rank]]=22,9,IF(Table1515[[#This Row],[Rank]]=23,8,IF(Table1515[[#This Row],[Rank]]=24,7,IF(Table1515[[#This Row],[Rank]]=25,6,IF(Table1515[[#This Row],[Rank]]=26,5,IF(Table1515[[#This Row],[Rank]]=27,4,IF(Table1515[[#This Row],[Rank]]=28,3,IF(Table1515[[#This Row],[Rank]]=29,2,IF(Table1515[[#This Row],[Rank]]=30,1,0)))))))))))))))))))))))))))))))</f>
        <v/>
      </c>
      <c r="D33" s="4" t="str">
        <f>IF(Table1515[[#This Row],[Category]]="","",IF(Table1515[[#This Row],[Category]]="M",COUNTIF($I$2:$I33,"M"),IF(Table1515[[#This Row],[Category]]="F",COUNTIF($I$2:$I33,"F"),0)))</f>
        <v/>
      </c>
      <c r="E33" s="26"/>
      <c r="F33" s="27"/>
      <c r="G33" s="28"/>
      <c r="H33" s="28"/>
      <c r="I33" s="29"/>
      <c r="J33" s="63"/>
      <c r="K33" s="63"/>
      <c r="L33" s="63"/>
      <c r="M33" s="63"/>
      <c r="N33" s="63"/>
    </row>
    <row r="34" spans="1:14" x14ac:dyDescent="0.3">
      <c r="A34" s="19">
        <f>Table1515[[#This Row],[Full Name]]</f>
        <v>0</v>
      </c>
      <c r="B34" s="21" t="str">
        <f>IF(Table1515[[#This Row],[Full Name]]="","",IF(IFERROR(IFERROR(VLOOKUP(Table1515[[#This Row],[Full Name]],'Mens League'!B:B,1,FALSE),VLOOKUP(Table1515[[#This Row],[Full Name]],'Women''s League'!B:B,1,FALSE)),"NEEDS ADDING")="NEEDS ADDING","NEEDS ADDING","OK"))</f>
        <v/>
      </c>
      <c r="C34" s="21" t="str">
        <f>IF(Table1515[[#This Row],[Position]]="","",IF(Table1515[[#This Row],[Rank]]=1,30,IF(Table1515[[#This Row],[Rank]]=2,29,IF(Table1515[[#This Row],[Rank]]=3,28,IF(Table1515[[#This Row],[Rank]]=4,27,IF(Table1515[[#This Row],[Rank]]=5,26,IF(Table1515[[#This Row],[Rank]]=6,25,IF(Table1515[[#This Row],[Rank]]=7,24,IF(Table1515[[#This Row],[Rank]]=8,23,IF(Table1515[[#This Row],[Rank]]=9,22,IF(Table1515[[#This Row],[Rank]]=10,21,IF(Table1515[[#This Row],[Rank]]=11,20,IF(Table1515[[#This Row],[Rank]]=12,19,IF(Table1515[[#This Row],[Rank]]=13,18,IF(Table1515[[#This Row],[Rank]]=14,17,IF(Table1515[[#This Row],[Rank]]=15,16,IF(Table1515[[#This Row],[Rank]]=16,15,IF(Table1515[[#This Row],[Rank]]=17,14,IF(Table1515[[#This Row],[Rank]]=18,13,IF(Table1515[[#This Row],[Rank]]=19,12,IF(Table1515[[#This Row],[Rank]]=20,11,IF(Table1515[[#This Row],[Rank]]=21,10,IF(Table1515[[#This Row],[Rank]]=22,9,IF(Table1515[[#This Row],[Rank]]=23,8,IF(Table1515[[#This Row],[Rank]]=24,7,IF(Table1515[[#This Row],[Rank]]=25,6,IF(Table1515[[#This Row],[Rank]]=26,5,IF(Table1515[[#This Row],[Rank]]=27,4,IF(Table1515[[#This Row],[Rank]]=28,3,IF(Table1515[[#This Row],[Rank]]=29,2,IF(Table1515[[#This Row],[Rank]]=30,1,0)))))))))))))))))))))))))))))))</f>
        <v/>
      </c>
      <c r="D34" s="4" t="str">
        <f>IF(Table1515[[#This Row],[Category]]="","",IF(Table1515[[#This Row],[Category]]="M",COUNTIF($I$2:$I34,"M"),IF(Table1515[[#This Row],[Category]]="F",COUNTIF($I$2:$I34,"F"),0)))</f>
        <v/>
      </c>
      <c r="E34" s="26"/>
      <c r="F34" s="27"/>
      <c r="G34" s="28"/>
      <c r="H34" s="28"/>
      <c r="I34" s="29"/>
      <c r="J34" s="63"/>
      <c r="K34" s="63"/>
      <c r="L34" s="63"/>
      <c r="M34" s="63"/>
      <c r="N34" s="63"/>
    </row>
    <row r="35" spans="1:14" x14ac:dyDescent="0.3">
      <c r="A35" s="19">
        <f>Table1515[[#This Row],[Full Name]]</f>
        <v>0</v>
      </c>
      <c r="B35" s="21" t="str">
        <f>IF(Table1515[[#This Row],[Full Name]]="","",IF(IFERROR(IFERROR(VLOOKUP(Table1515[[#This Row],[Full Name]],'Mens League'!B:B,1,FALSE),VLOOKUP(Table1515[[#This Row],[Full Name]],'Women''s League'!B:B,1,FALSE)),"NEEDS ADDING")="NEEDS ADDING","NEEDS ADDING","OK"))</f>
        <v/>
      </c>
      <c r="C35" s="21" t="str">
        <f>IF(Table1515[[#This Row],[Position]]="","",IF(Table1515[[#This Row],[Rank]]=1,30,IF(Table1515[[#This Row],[Rank]]=2,29,IF(Table1515[[#This Row],[Rank]]=3,28,IF(Table1515[[#This Row],[Rank]]=4,27,IF(Table1515[[#This Row],[Rank]]=5,26,IF(Table1515[[#This Row],[Rank]]=6,25,IF(Table1515[[#This Row],[Rank]]=7,24,IF(Table1515[[#This Row],[Rank]]=8,23,IF(Table1515[[#This Row],[Rank]]=9,22,IF(Table1515[[#This Row],[Rank]]=10,21,IF(Table1515[[#This Row],[Rank]]=11,20,IF(Table1515[[#This Row],[Rank]]=12,19,IF(Table1515[[#This Row],[Rank]]=13,18,IF(Table1515[[#This Row],[Rank]]=14,17,IF(Table1515[[#This Row],[Rank]]=15,16,IF(Table1515[[#This Row],[Rank]]=16,15,IF(Table1515[[#This Row],[Rank]]=17,14,IF(Table1515[[#This Row],[Rank]]=18,13,IF(Table1515[[#This Row],[Rank]]=19,12,IF(Table1515[[#This Row],[Rank]]=20,11,IF(Table1515[[#This Row],[Rank]]=21,10,IF(Table1515[[#This Row],[Rank]]=22,9,IF(Table1515[[#This Row],[Rank]]=23,8,IF(Table1515[[#This Row],[Rank]]=24,7,IF(Table1515[[#This Row],[Rank]]=25,6,IF(Table1515[[#This Row],[Rank]]=26,5,IF(Table1515[[#This Row],[Rank]]=27,4,IF(Table1515[[#This Row],[Rank]]=28,3,IF(Table1515[[#This Row],[Rank]]=29,2,IF(Table1515[[#This Row],[Rank]]=30,1,0)))))))))))))))))))))))))))))))</f>
        <v/>
      </c>
      <c r="D35" s="4" t="str">
        <f>IF(Table1515[[#This Row],[Category]]="","",IF(Table1515[[#This Row],[Category]]="M",COUNTIF($I$2:$I35,"M"),IF(Table1515[[#This Row],[Category]]="F",COUNTIF($I$2:$I35,"F"),0)))</f>
        <v/>
      </c>
      <c r="E35" s="26"/>
      <c r="F35" s="27"/>
      <c r="G35" s="28"/>
      <c r="H35" s="28"/>
      <c r="I35" s="29"/>
      <c r="J35" s="63"/>
      <c r="K35" s="63"/>
      <c r="L35" s="63"/>
      <c r="M35" s="63"/>
      <c r="N35" s="63"/>
    </row>
    <row r="36" spans="1:14" x14ac:dyDescent="0.3">
      <c r="A36" s="19">
        <f>Table1515[[#This Row],[Full Name]]</f>
        <v>0</v>
      </c>
      <c r="B36" s="21" t="str">
        <f>IF(Table1515[[#This Row],[Full Name]]="","",IF(IFERROR(IFERROR(VLOOKUP(Table1515[[#This Row],[Full Name]],'Mens League'!B:B,1,FALSE),VLOOKUP(Table1515[[#This Row],[Full Name]],'Women''s League'!B:B,1,FALSE)),"NEEDS ADDING")="NEEDS ADDING","NEEDS ADDING","OK"))</f>
        <v/>
      </c>
      <c r="C36" s="21" t="str">
        <f>IF(Table1515[[#This Row],[Position]]="","",IF(Table1515[[#This Row],[Rank]]=1,30,IF(Table1515[[#This Row],[Rank]]=2,29,IF(Table1515[[#This Row],[Rank]]=3,28,IF(Table1515[[#This Row],[Rank]]=4,27,IF(Table1515[[#This Row],[Rank]]=5,26,IF(Table1515[[#This Row],[Rank]]=6,25,IF(Table1515[[#This Row],[Rank]]=7,24,IF(Table1515[[#This Row],[Rank]]=8,23,IF(Table1515[[#This Row],[Rank]]=9,22,IF(Table1515[[#This Row],[Rank]]=10,21,IF(Table1515[[#This Row],[Rank]]=11,20,IF(Table1515[[#This Row],[Rank]]=12,19,IF(Table1515[[#This Row],[Rank]]=13,18,IF(Table1515[[#This Row],[Rank]]=14,17,IF(Table1515[[#This Row],[Rank]]=15,16,IF(Table1515[[#This Row],[Rank]]=16,15,IF(Table1515[[#This Row],[Rank]]=17,14,IF(Table1515[[#This Row],[Rank]]=18,13,IF(Table1515[[#This Row],[Rank]]=19,12,IF(Table1515[[#This Row],[Rank]]=20,11,IF(Table1515[[#This Row],[Rank]]=21,10,IF(Table1515[[#This Row],[Rank]]=22,9,IF(Table1515[[#This Row],[Rank]]=23,8,IF(Table1515[[#This Row],[Rank]]=24,7,IF(Table1515[[#This Row],[Rank]]=25,6,IF(Table1515[[#This Row],[Rank]]=26,5,IF(Table1515[[#This Row],[Rank]]=27,4,IF(Table1515[[#This Row],[Rank]]=28,3,IF(Table1515[[#This Row],[Rank]]=29,2,IF(Table1515[[#This Row],[Rank]]=30,1,0)))))))))))))))))))))))))))))))</f>
        <v/>
      </c>
      <c r="D36" s="4" t="str">
        <f>IF(Table1515[[#This Row],[Category]]="","",IF(Table1515[[#This Row],[Category]]="M",COUNTIF($I$2:$I36,"M"),IF(Table1515[[#This Row],[Category]]="F",COUNTIF($I$2:$I36,"F"),0)))</f>
        <v/>
      </c>
      <c r="E36" s="26"/>
      <c r="F36" s="27"/>
      <c r="G36" s="28"/>
      <c r="H36" s="28"/>
      <c r="I36" s="29"/>
      <c r="J36" s="63"/>
      <c r="K36" s="63"/>
      <c r="L36" s="63"/>
      <c r="M36" s="63"/>
      <c r="N36" s="63"/>
    </row>
    <row r="37" spans="1:14" x14ac:dyDescent="0.3">
      <c r="A37" s="19">
        <f>Table1515[[#This Row],[Full Name]]</f>
        <v>0</v>
      </c>
      <c r="B37" s="21" t="str">
        <f>IF(Table1515[[#This Row],[Full Name]]="","",IF(IFERROR(IFERROR(VLOOKUP(Table1515[[#This Row],[Full Name]],'Mens League'!B:B,1,FALSE),VLOOKUP(Table1515[[#This Row],[Full Name]],'Women''s League'!B:B,1,FALSE)),"NEEDS ADDING")="NEEDS ADDING","NEEDS ADDING","OK"))</f>
        <v/>
      </c>
      <c r="C37" s="21" t="str">
        <f>IF(Table1515[[#This Row],[Position]]="","",IF(Table1515[[#This Row],[Rank]]=1,30,IF(Table1515[[#This Row],[Rank]]=2,29,IF(Table1515[[#This Row],[Rank]]=3,28,IF(Table1515[[#This Row],[Rank]]=4,27,IF(Table1515[[#This Row],[Rank]]=5,26,IF(Table1515[[#This Row],[Rank]]=6,25,IF(Table1515[[#This Row],[Rank]]=7,24,IF(Table1515[[#This Row],[Rank]]=8,23,IF(Table1515[[#This Row],[Rank]]=9,22,IF(Table1515[[#This Row],[Rank]]=10,21,IF(Table1515[[#This Row],[Rank]]=11,20,IF(Table1515[[#This Row],[Rank]]=12,19,IF(Table1515[[#This Row],[Rank]]=13,18,IF(Table1515[[#This Row],[Rank]]=14,17,IF(Table1515[[#This Row],[Rank]]=15,16,IF(Table1515[[#This Row],[Rank]]=16,15,IF(Table1515[[#This Row],[Rank]]=17,14,IF(Table1515[[#This Row],[Rank]]=18,13,IF(Table1515[[#This Row],[Rank]]=19,12,IF(Table1515[[#This Row],[Rank]]=20,11,IF(Table1515[[#This Row],[Rank]]=21,10,IF(Table1515[[#This Row],[Rank]]=22,9,IF(Table1515[[#This Row],[Rank]]=23,8,IF(Table1515[[#This Row],[Rank]]=24,7,IF(Table1515[[#This Row],[Rank]]=25,6,IF(Table1515[[#This Row],[Rank]]=26,5,IF(Table1515[[#This Row],[Rank]]=27,4,IF(Table1515[[#This Row],[Rank]]=28,3,IF(Table1515[[#This Row],[Rank]]=29,2,IF(Table1515[[#This Row],[Rank]]=30,1,0)))))))))))))))))))))))))))))))</f>
        <v/>
      </c>
      <c r="D37" s="4" t="str">
        <f>IF(Table1515[[#This Row],[Category]]="","",IF(Table1515[[#This Row],[Category]]="M",COUNTIF($I$2:$I37,"M"),IF(Table1515[[#This Row],[Category]]="F",COUNTIF($I$2:$I37,"F"),0)))</f>
        <v/>
      </c>
      <c r="E37" s="26"/>
      <c r="F37" s="27"/>
      <c r="G37" s="28"/>
      <c r="H37" s="28"/>
      <c r="I37" s="29"/>
      <c r="J37" s="63"/>
      <c r="K37" s="63"/>
      <c r="L37" s="63"/>
      <c r="M37" s="63"/>
      <c r="N37" s="63"/>
    </row>
    <row r="38" spans="1:14" x14ac:dyDescent="0.3">
      <c r="A38" s="19">
        <f>Table1515[[#This Row],[Full Name]]</f>
        <v>0</v>
      </c>
      <c r="B38" s="21" t="str">
        <f>IF(Table1515[[#This Row],[Full Name]]="","",IF(IFERROR(IFERROR(VLOOKUP(Table1515[[#This Row],[Full Name]],'Mens League'!B:B,1,FALSE),VLOOKUP(Table1515[[#This Row],[Full Name]],'Women''s League'!B:B,1,FALSE)),"NEEDS ADDING")="NEEDS ADDING","NEEDS ADDING","OK"))</f>
        <v/>
      </c>
      <c r="C38" s="21" t="str">
        <f>IF(Table1515[[#This Row],[Position]]="","",IF(Table1515[[#This Row],[Rank]]=1,30,IF(Table1515[[#This Row],[Rank]]=2,29,IF(Table1515[[#This Row],[Rank]]=3,28,IF(Table1515[[#This Row],[Rank]]=4,27,IF(Table1515[[#This Row],[Rank]]=5,26,IF(Table1515[[#This Row],[Rank]]=6,25,IF(Table1515[[#This Row],[Rank]]=7,24,IF(Table1515[[#This Row],[Rank]]=8,23,IF(Table1515[[#This Row],[Rank]]=9,22,IF(Table1515[[#This Row],[Rank]]=10,21,IF(Table1515[[#This Row],[Rank]]=11,20,IF(Table1515[[#This Row],[Rank]]=12,19,IF(Table1515[[#This Row],[Rank]]=13,18,IF(Table1515[[#This Row],[Rank]]=14,17,IF(Table1515[[#This Row],[Rank]]=15,16,IF(Table1515[[#This Row],[Rank]]=16,15,IF(Table1515[[#This Row],[Rank]]=17,14,IF(Table1515[[#This Row],[Rank]]=18,13,IF(Table1515[[#This Row],[Rank]]=19,12,IF(Table1515[[#This Row],[Rank]]=20,11,IF(Table1515[[#This Row],[Rank]]=21,10,IF(Table1515[[#This Row],[Rank]]=22,9,IF(Table1515[[#This Row],[Rank]]=23,8,IF(Table1515[[#This Row],[Rank]]=24,7,IF(Table1515[[#This Row],[Rank]]=25,6,IF(Table1515[[#This Row],[Rank]]=26,5,IF(Table1515[[#This Row],[Rank]]=27,4,IF(Table1515[[#This Row],[Rank]]=28,3,IF(Table1515[[#This Row],[Rank]]=29,2,IF(Table1515[[#This Row],[Rank]]=30,1,0)))))))))))))))))))))))))))))))</f>
        <v/>
      </c>
      <c r="D38" s="4" t="str">
        <f>IF(Table1515[[#This Row],[Category]]="","",IF(Table1515[[#This Row],[Category]]="M",COUNTIF($I$2:$I38,"M"),IF(Table1515[[#This Row],[Category]]="F",COUNTIF($I$2:$I38,"F"),0)))</f>
        <v/>
      </c>
      <c r="E38" s="26"/>
      <c r="F38" s="27"/>
      <c r="G38" s="28"/>
      <c r="H38" s="28"/>
      <c r="I38" s="29"/>
      <c r="J38" s="63"/>
      <c r="K38" s="63"/>
      <c r="L38" s="63"/>
      <c r="M38" s="63"/>
      <c r="N38" s="63"/>
    </row>
    <row r="39" spans="1:14" x14ac:dyDescent="0.3">
      <c r="A39" s="19">
        <f>Table1515[[#This Row],[Full Name]]</f>
        <v>0</v>
      </c>
      <c r="B39" s="21" t="str">
        <f>IF(Table1515[[#This Row],[Full Name]]="","",IF(IFERROR(IFERROR(VLOOKUP(Table1515[[#This Row],[Full Name]],'Mens League'!B:B,1,FALSE),VLOOKUP(Table1515[[#This Row],[Full Name]],'Women''s League'!B:B,1,FALSE)),"NEEDS ADDING")="NEEDS ADDING","NEEDS ADDING","OK"))</f>
        <v/>
      </c>
      <c r="C39" s="21" t="str">
        <f>IF(Table1515[[#This Row],[Position]]="","",IF(Table1515[[#This Row],[Rank]]=1,30,IF(Table1515[[#This Row],[Rank]]=2,29,IF(Table1515[[#This Row],[Rank]]=3,28,IF(Table1515[[#This Row],[Rank]]=4,27,IF(Table1515[[#This Row],[Rank]]=5,26,IF(Table1515[[#This Row],[Rank]]=6,25,IF(Table1515[[#This Row],[Rank]]=7,24,IF(Table1515[[#This Row],[Rank]]=8,23,IF(Table1515[[#This Row],[Rank]]=9,22,IF(Table1515[[#This Row],[Rank]]=10,21,IF(Table1515[[#This Row],[Rank]]=11,20,IF(Table1515[[#This Row],[Rank]]=12,19,IF(Table1515[[#This Row],[Rank]]=13,18,IF(Table1515[[#This Row],[Rank]]=14,17,IF(Table1515[[#This Row],[Rank]]=15,16,IF(Table1515[[#This Row],[Rank]]=16,15,IF(Table1515[[#This Row],[Rank]]=17,14,IF(Table1515[[#This Row],[Rank]]=18,13,IF(Table1515[[#This Row],[Rank]]=19,12,IF(Table1515[[#This Row],[Rank]]=20,11,IF(Table1515[[#This Row],[Rank]]=21,10,IF(Table1515[[#This Row],[Rank]]=22,9,IF(Table1515[[#This Row],[Rank]]=23,8,IF(Table1515[[#This Row],[Rank]]=24,7,IF(Table1515[[#This Row],[Rank]]=25,6,IF(Table1515[[#This Row],[Rank]]=26,5,IF(Table1515[[#This Row],[Rank]]=27,4,IF(Table1515[[#This Row],[Rank]]=28,3,IF(Table1515[[#This Row],[Rank]]=29,2,IF(Table1515[[#This Row],[Rank]]=30,1,0)))))))))))))))))))))))))))))))</f>
        <v/>
      </c>
      <c r="D39" s="4" t="str">
        <f>IF(Table1515[[#This Row],[Category]]="","",IF(Table1515[[#This Row],[Category]]="M",COUNTIF($I$2:$I39,"M"),IF(Table1515[[#This Row],[Category]]="F",COUNTIF($I$2:$I39,"F"),0)))</f>
        <v/>
      </c>
      <c r="E39" s="26"/>
      <c r="F39" s="27"/>
      <c r="G39" s="28"/>
      <c r="H39" s="28"/>
      <c r="I39" s="29"/>
      <c r="J39" s="63"/>
      <c r="K39" s="63"/>
      <c r="L39" s="63"/>
      <c r="M39" s="63"/>
      <c r="N39" s="63"/>
    </row>
    <row r="40" spans="1:14" x14ac:dyDescent="0.3">
      <c r="A40" s="19">
        <f>Table1515[[#This Row],[Full Name]]</f>
        <v>0</v>
      </c>
      <c r="B40" s="21" t="str">
        <f>IF(Table1515[[#This Row],[Full Name]]="","",IF(IFERROR(IFERROR(VLOOKUP(Table1515[[#This Row],[Full Name]],'Mens League'!B:B,1,FALSE),VLOOKUP(Table1515[[#This Row],[Full Name]],'Women''s League'!B:B,1,FALSE)),"NEEDS ADDING")="NEEDS ADDING","NEEDS ADDING","OK"))</f>
        <v/>
      </c>
      <c r="C40" s="21" t="str">
        <f>IF(Table1515[[#This Row],[Position]]="","",IF(Table1515[[#This Row],[Rank]]=1,30,IF(Table1515[[#This Row],[Rank]]=2,29,IF(Table1515[[#This Row],[Rank]]=3,28,IF(Table1515[[#This Row],[Rank]]=4,27,IF(Table1515[[#This Row],[Rank]]=5,26,IF(Table1515[[#This Row],[Rank]]=6,25,IF(Table1515[[#This Row],[Rank]]=7,24,IF(Table1515[[#This Row],[Rank]]=8,23,IF(Table1515[[#This Row],[Rank]]=9,22,IF(Table1515[[#This Row],[Rank]]=10,21,IF(Table1515[[#This Row],[Rank]]=11,20,IF(Table1515[[#This Row],[Rank]]=12,19,IF(Table1515[[#This Row],[Rank]]=13,18,IF(Table1515[[#This Row],[Rank]]=14,17,IF(Table1515[[#This Row],[Rank]]=15,16,IF(Table1515[[#This Row],[Rank]]=16,15,IF(Table1515[[#This Row],[Rank]]=17,14,IF(Table1515[[#This Row],[Rank]]=18,13,IF(Table1515[[#This Row],[Rank]]=19,12,IF(Table1515[[#This Row],[Rank]]=20,11,IF(Table1515[[#This Row],[Rank]]=21,10,IF(Table1515[[#This Row],[Rank]]=22,9,IF(Table1515[[#This Row],[Rank]]=23,8,IF(Table1515[[#This Row],[Rank]]=24,7,IF(Table1515[[#This Row],[Rank]]=25,6,IF(Table1515[[#This Row],[Rank]]=26,5,IF(Table1515[[#This Row],[Rank]]=27,4,IF(Table1515[[#This Row],[Rank]]=28,3,IF(Table1515[[#This Row],[Rank]]=29,2,IF(Table1515[[#This Row],[Rank]]=30,1,0)))))))))))))))))))))))))))))))</f>
        <v/>
      </c>
      <c r="D40" s="4" t="str">
        <f>IF(Table1515[[#This Row],[Category]]="","",IF(Table1515[[#This Row],[Category]]="M",COUNTIF($I$2:$I40,"M"),IF(Table1515[[#This Row],[Category]]="F",COUNTIF($I$2:$I40,"F"),0)))</f>
        <v/>
      </c>
      <c r="E40" s="26"/>
      <c r="F40" s="27"/>
      <c r="G40" s="28"/>
      <c r="H40" s="28"/>
      <c r="I40" s="29"/>
      <c r="J40" s="63"/>
      <c r="K40" s="63"/>
      <c r="L40" s="63"/>
      <c r="M40" s="63"/>
      <c r="N40" s="63"/>
    </row>
    <row r="41" spans="1:14" x14ac:dyDescent="0.3">
      <c r="A41" s="19">
        <f>Table1515[[#This Row],[Full Name]]</f>
        <v>0</v>
      </c>
      <c r="B41" s="21" t="str">
        <f>IF(Table1515[[#This Row],[Full Name]]="","",IF(IFERROR(IFERROR(VLOOKUP(Table1515[[#This Row],[Full Name]],'Mens League'!B:B,1,FALSE),VLOOKUP(Table1515[[#This Row],[Full Name]],'Women''s League'!B:B,1,FALSE)),"NEEDS ADDING")="NEEDS ADDING","NEEDS ADDING","OK"))</f>
        <v/>
      </c>
      <c r="C41" s="21" t="str">
        <f>IF(Table1515[[#This Row],[Position]]="","",IF(Table1515[[#This Row],[Rank]]=1,30,IF(Table1515[[#This Row],[Rank]]=2,29,IF(Table1515[[#This Row],[Rank]]=3,28,IF(Table1515[[#This Row],[Rank]]=4,27,IF(Table1515[[#This Row],[Rank]]=5,26,IF(Table1515[[#This Row],[Rank]]=6,25,IF(Table1515[[#This Row],[Rank]]=7,24,IF(Table1515[[#This Row],[Rank]]=8,23,IF(Table1515[[#This Row],[Rank]]=9,22,IF(Table1515[[#This Row],[Rank]]=10,21,IF(Table1515[[#This Row],[Rank]]=11,20,IF(Table1515[[#This Row],[Rank]]=12,19,IF(Table1515[[#This Row],[Rank]]=13,18,IF(Table1515[[#This Row],[Rank]]=14,17,IF(Table1515[[#This Row],[Rank]]=15,16,IF(Table1515[[#This Row],[Rank]]=16,15,IF(Table1515[[#This Row],[Rank]]=17,14,IF(Table1515[[#This Row],[Rank]]=18,13,IF(Table1515[[#This Row],[Rank]]=19,12,IF(Table1515[[#This Row],[Rank]]=20,11,IF(Table1515[[#This Row],[Rank]]=21,10,IF(Table1515[[#This Row],[Rank]]=22,9,IF(Table1515[[#This Row],[Rank]]=23,8,IF(Table1515[[#This Row],[Rank]]=24,7,IF(Table1515[[#This Row],[Rank]]=25,6,IF(Table1515[[#This Row],[Rank]]=26,5,IF(Table1515[[#This Row],[Rank]]=27,4,IF(Table1515[[#This Row],[Rank]]=28,3,IF(Table1515[[#This Row],[Rank]]=29,2,IF(Table1515[[#This Row],[Rank]]=30,1,0)))))))))))))))))))))))))))))))</f>
        <v/>
      </c>
      <c r="D41" s="4" t="str">
        <f>IF(Table1515[[#This Row],[Category]]="","",IF(Table1515[[#This Row],[Category]]="M",COUNTIF($I$2:$I41,"M"),IF(Table1515[[#This Row],[Category]]="F",COUNTIF($I$2:$I41,"F"),0)))</f>
        <v/>
      </c>
      <c r="E41" s="26"/>
      <c r="F41" s="27"/>
      <c r="G41" s="28"/>
      <c r="H41" s="28"/>
      <c r="I41" s="29"/>
      <c r="J41" s="63"/>
      <c r="K41" s="63"/>
      <c r="L41" s="63"/>
      <c r="M41" s="63"/>
      <c r="N41" s="63"/>
    </row>
    <row r="42" spans="1:14" x14ac:dyDescent="0.3">
      <c r="A42" s="19">
        <f>Table1515[[#This Row],[Full Name]]</f>
        <v>0</v>
      </c>
      <c r="B42" s="21" t="str">
        <f>IF(Table1515[[#This Row],[Full Name]]="","",IF(IFERROR(IFERROR(VLOOKUP(Table1515[[#This Row],[Full Name]],'Mens League'!B:B,1,FALSE),VLOOKUP(Table1515[[#This Row],[Full Name]],'Women''s League'!B:B,1,FALSE)),"NEEDS ADDING")="NEEDS ADDING","NEEDS ADDING","OK"))</f>
        <v/>
      </c>
      <c r="C42" s="21" t="str">
        <f>IF(Table1515[[#This Row],[Position]]="","",IF(Table1515[[#This Row],[Rank]]=1,30,IF(Table1515[[#This Row],[Rank]]=2,29,IF(Table1515[[#This Row],[Rank]]=3,28,IF(Table1515[[#This Row],[Rank]]=4,27,IF(Table1515[[#This Row],[Rank]]=5,26,IF(Table1515[[#This Row],[Rank]]=6,25,IF(Table1515[[#This Row],[Rank]]=7,24,IF(Table1515[[#This Row],[Rank]]=8,23,IF(Table1515[[#This Row],[Rank]]=9,22,IF(Table1515[[#This Row],[Rank]]=10,21,IF(Table1515[[#This Row],[Rank]]=11,20,IF(Table1515[[#This Row],[Rank]]=12,19,IF(Table1515[[#This Row],[Rank]]=13,18,IF(Table1515[[#This Row],[Rank]]=14,17,IF(Table1515[[#This Row],[Rank]]=15,16,IF(Table1515[[#This Row],[Rank]]=16,15,IF(Table1515[[#This Row],[Rank]]=17,14,IF(Table1515[[#This Row],[Rank]]=18,13,IF(Table1515[[#This Row],[Rank]]=19,12,IF(Table1515[[#This Row],[Rank]]=20,11,IF(Table1515[[#This Row],[Rank]]=21,10,IF(Table1515[[#This Row],[Rank]]=22,9,IF(Table1515[[#This Row],[Rank]]=23,8,IF(Table1515[[#This Row],[Rank]]=24,7,IF(Table1515[[#This Row],[Rank]]=25,6,IF(Table1515[[#This Row],[Rank]]=26,5,IF(Table1515[[#This Row],[Rank]]=27,4,IF(Table1515[[#This Row],[Rank]]=28,3,IF(Table1515[[#This Row],[Rank]]=29,2,IF(Table1515[[#This Row],[Rank]]=30,1,0)))))))))))))))))))))))))))))))</f>
        <v/>
      </c>
      <c r="D42" s="4" t="str">
        <f>IF(Table1515[[#This Row],[Category]]="","",IF(Table1515[[#This Row],[Category]]="M",COUNTIF($I$2:$I42,"M"),IF(Table1515[[#This Row],[Category]]="F",COUNTIF($I$2:$I42,"F"),0)))</f>
        <v/>
      </c>
      <c r="E42" s="26"/>
      <c r="F42" s="27"/>
      <c r="G42" s="28"/>
      <c r="H42" s="28"/>
      <c r="I42" s="29"/>
      <c r="J42" s="63"/>
      <c r="K42" s="63"/>
      <c r="L42" s="63"/>
      <c r="M42" s="63"/>
      <c r="N42" s="63"/>
    </row>
    <row r="43" spans="1:14" x14ac:dyDescent="0.3">
      <c r="A43" s="19">
        <f>Table1515[[#This Row],[Full Name]]</f>
        <v>0</v>
      </c>
      <c r="B43" s="21" t="str">
        <f>IF(Table1515[[#This Row],[Full Name]]="","",IF(IFERROR(IFERROR(VLOOKUP(Table1515[[#This Row],[Full Name]],'Mens League'!B:B,1,FALSE),VLOOKUP(Table1515[[#This Row],[Full Name]],'Women''s League'!B:B,1,FALSE)),"NEEDS ADDING")="NEEDS ADDING","NEEDS ADDING","OK"))</f>
        <v/>
      </c>
      <c r="C43" s="21" t="str">
        <f>IF(Table1515[[#This Row],[Position]]="","",IF(Table1515[[#This Row],[Rank]]=1,30,IF(Table1515[[#This Row],[Rank]]=2,29,IF(Table1515[[#This Row],[Rank]]=3,28,IF(Table1515[[#This Row],[Rank]]=4,27,IF(Table1515[[#This Row],[Rank]]=5,26,IF(Table1515[[#This Row],[Rank]]=6,25,IF(Table1515[[#This Row],[Rank]]=7,24,IF(Table1515[[#This Row],[Rank]]=8,23,IF(Table1515[[#This Row],[Rank]]=9,22,IF(Table1515[[#This Row],[Rank]]=10,21,IF(Table1515[[#This Row],[Rank]]=11,20,IF(Table1515[[#This Row],[Rank]]=12,19,IF(Table1515[[#This Row],[Rank]]=13,18,IF(Table1515[[#This Row],[Rank]]=14,17,IF(Table1515[[#This Row],[Rank]]=15,16,IF(Table1515[[#This Row],[Rank]]=16,15,IF(Table1515[[#This Row],[Rank]]=17,14,IF(Table1515[[#This Row],[Rank]]=18,13,IF(Table1515[[#This Row],[Rank]]=19,12,IF(Table1515[[#This Row],[Rank]]=20,11,IF(Table1515[[#This Row],[Rank]]=21,10,IF(Table1515[[#This Row],[Rank]]=22,9,IF(Table1515[[#This Row],[Rank]]=23,8,IF(Table1515[[#This Row],[Rank]]=24,7,IF(Table1515[[#This Row],[Rank]]=25,6,IF(Table1515[[#This Row],[Rank]]=26,5,IF(Table1515[[#This Row],[Rank]]=27,4,IF(Table1515[[#This Row],[Rank]]=28,3,IF(Table1515[[#This Row],[Rank]]=29,2,IF(Table1515[[#This Row],[Rank]]=30,1,0)))))))))))))))))))))))))))))))</f>
        <v/>
      </c>
      <c r="D43" s="4" t="str">
        <f>IF(Table1515[[#This Row],[Category]]="","",IF(Table1515[[#This Row],[Category]]="M",COUNTIF($I$2:$I43,"M"),IF(Table1515[[#This Row],[Category]]="F",COUNTIF($I$2:$I43,"F"),0)))</f>
        <v/>
      </c>
      <c r="E43" s="26"/>
      <c r="F43" s="27"/>
      <c r="G43" s="28"/>
      <c r="H43" s="28"/>
      <c r="I43" s="29"/>
      <c r="J43" s="63"/>
      <c r="K43" s="63"/>
      <c r="L43" s="63"/>
      <c r="M43" s="63"/>
      <c r="N43" s="63"/>
    </row>
    <row r="44" spans="1:14" x14ac:dyDescent="0.3">
      <c r="A44" s="19">
        <f>Table1515[[#This Row],[Full Name]]</f>
        <v>0</v>
      </c>
      <c r="B44" s="21" t="str">
        <f>IF(Table1515[[#This Row],[Full Name]]="","",IF(IFERROR(IFERROR(VLOOKUP(Table1515[[#This Row],[Full Name]],'Mens League'!B:B,1,FALSE),VLOOKUP(Table1515[[#This Row],[Full Name]],'Women''s League'!B:B,1,FALSE)),"NEEDS ADDING")="NEEDS ADDING","NEEDS ADDING","OK"))</f>
        <v/>
      </c>
      <c r="C44" s="21" t="str">
        <f>IF(Table1515[[#This Row],[Position]]="","",IF(Table1515[[#This Row],[Rank]]=1,30,IF(Table1515[[#This Row],[Rank]]=2,29,IF(Table1515[[#This Row],[Rank]]=3,28,IF(Table1515[[#This Row],[Rank]]=4,27,IF(Table1515[[#This Row],[Rank]]=5,26,IF(Table1515[[#This Row],[Rank]]=6,25,IF(Table1515[[#This Row],[Rank]]=7,24,IF(Table1515[[#This Row],[Rank]]=8,23,IF(Table1515[[#This Row],[Rank]]=9,22,IF(Table1515[[#This Row],[Rank]]=10,21,IF(Table1515[[#This Row],[Rank]]=11,20,IF(Table1515[[#This Row],[Rank]]=12,19,IF(Table1515[[#This Row],[Rank]]=13,18,IF(Table1515[[#This Row],[Rank]]=14,17,IF(Table1515[[#This Row],[Rank]]=15,16,IF(Table1515[[#This Row],[Rank]]=16,15,IF(Table1515[[#This Row],[Rank]]=17,14,IF(Table1515[[#This Row],[Rank]]=18,13,IF(Table1515[[#This Row],[Rank]]=19,12,IF(Table1515[[#This Row],[Rank]]=20,11,IF(Table1515[[#This Row],[Rank]]=21,10,IF(Table1515[[#This Row],[Rank]]=22,9,IF(Table1515[[#This Row],[Rank]]=23,8,IF(Table1515[[#This Row],[Rank]]=24,7,IF(Table1515[[#This Row],[Rank]]=25,6,IF(Table1515[[#This Row],[Rank]]=26,5,IF(Table1515[[#This Row],[Rank]]=27,4,IF(Table1515[[#This Row],[Rank]]=28,3,IF(Table1515[[#This Row],[Rank]]=29,2,IF(Table1515[[#This Row],[Rank]]=30,1,0)))))))))))))))))))))))))))))))</f>
        <v/>
      </c>
      <c r="D44" s="4" t="str">
        <f>IF(Table1515[[#This Row],[Category]]="","",IF(Table1515[[#This Row],[Category]]="M",COUNTIF($I$2:$I44,"M"),IF(Table1515[[#This Row],[Category]]="F",COUNTIF($I$2:$I44,"F"),0)))</f>
        <v/>
      </c>
      <c r="E44" s="26"/>
      <c r="F44" s="27"/>
      <c r="G44" s="28"/>
      <c r="H44" s="28"/>
      <c r="I44" s="29"/>
      <c r="J44" s="63"/>
      <c r="K44" s="63"/>
      <c r="L44" s="63"/>
      <c r="M44" s="63"/>
      <c r="N44" s="63"/>
    </row>
    <row r="45" spans="1:14" x14ac:dyDescent="0.3">
      <c r="A45" s="19">
        <f>Table1515[[#This Row],[Full Name]]</f>
        <v>0</v>
      </c>
      <c r="B45" s="21" t="str">
        <f>IF(Table1515[[#This Row],[Full Name]]="","",IF(IFERROR(IFERROR(VLOOKUP(Table1515[[#This Row],[Full Name]],'Mens League'!B:B,1,FALSE),VLOOKUP(Table1515[[#This Row],[Full Name]],'Women''s League'!B:B,1,FALSE)),"NEEDS ADDING")="NEEDS ADDING","NEEDS ADDING","OK"))</f>
        <v/>
      </c>
      <c r="C45" s="21" t="str">
        <f>IF(Table1515[[#This Row],[Position]]="","",IF(Table1515[[#This Row],[Rank]]=1,30,IF(Table1515[[#This Row],[Rank]]=2,29,IF(Table1515[[#This Row],[Rank]]=3,28,IF(Table1515[[#This Row],[Rank]]=4,27,IF(Table1515[[#This Row],[Rank]]=5,26,IF(Table1515[[#This Row],[Rank]]=6,25,IF(Table1515[[#This Row],[Rank]]=7,24,IF(Table1515[[#This Row],[Rank]]=8,23,IF(Table1515[[#This Row],[Rank]]=9,22,IF(Table1515[[#This Row],[Rank]]=10,21,IF(Table1515[[#This Row],[Rank]]=11,20,IF(Table1515[[#This Row],[Rank]]=12,19,IF(Table1515[[#This Row],[Rank]]=13,18,IF(Table1515[[#This Row],[Rank]]=14,17,IF(Table1515[[#This Row],[Rank]]=15,16,IF(Table1515[[#This Row],[Rank]]=16,15,IF(Table1515[[#This Row],[Rank]]=17,14,IF(Table1515[[#This Row],[Rank]]=18,13,IF(Table1515[[#This Row],[Rank]]=19,12,IF(Table1515[[#This Row],[Rank]]=20,11,IF(Table1515[[#This Row],[Rank]]=21,10,IF(Table1515[[#This Row],[Rank]]=22,9,IF(Table1515[[#This Row],[Rank]]=23,8,IF(Table1515[[#This Row],[Rank]]=24,7,IF(Table1515[[#This Row],[Rank]]=25,6,IF(Table1515[[#This Row],[Rank]]=26,5,IF(Table1515[[#This Row],[Rank]]=27,4,IF(Table1515[[#This Row],[Rank]]=28,3,IF(Table1515[[#This Row],[Rank]]=29,2,IF(Table1515[[#This Row],[Rank]]=30,1,0)))))))))))))))))))))))))))))))</f>
        <v/>
      </c>
      <c r="D45" s="4" t="str">
        <f>IF(Table1515[[#This Row],[Category]]="","",IF(Table1515[[#This Row],[Category]]="M",COUNTIF($I$2:$I45,"M"),IF(Table1515[[#This Row],[Category]]="F",COUNTIF($I$2:$I45,"F"),0)))</f>
        <v/>
      </c>
      <c r="E45" s="26"/>
      <c r="F45" s="27"/>
      <c r="G45" s="28"/>
      <c r="H45" s="28"/>
      <c r="I45" s="29"/>
      <c r="J45" s="63"/>
      <c r="K45" s="63"/>
      <c r="L45" s="63"/>
      <c r="M45" s="63"/>
      <c r="N45" s="63"/>
    </row>
    <row r="46" spans="1:14" x14ac:dyDescent="0.3">
      <c r="A46" s="19">
        <f>Table1515[[#This Row],[Full Name]]</f>
        <v>0</v>
      </c>
      <c r="B46" s="21" t="str">
        <f>IF(Table1515[[#This Row],[Full Name]]="","",IF(IFERROR(IFERROR(VLOOKUP(Table1515[[#This Row],[Full Name]],'Mens League'!B:B,1,FALSE),VLOOKUP(Table1515[[#This Row],[Full Name]],'Women''s League'!B:B,1,FALSE)),"NEEDS ADDING")="NEEDS ADDING","NEEDS ADDING","OK"))</f>
        <v/>
      </c>
      <c r="C46" s="21" t="str">
        <f>IF(Table1515[[#This Row],[Position]]="","",IF(Table1515[[#This Row],[Rank]]=1,30,IF(Table1515[[#This Row],[Rank]]=2,29,IF(Table1515[[#This Row],[Rank]]=3,28,IF(Table1515[[#This Row],[Rank]]=4,27,IF(Table1515[[#This Row],[Rank]]=5,26,IF(Table1515[[#This Row],[Rank]]=6,25,IF(Table1515[[#This Row],[Rank]]=7,24,IF(Table1515[[#This Row],[Rank]]=8,23,IF(Table1515[[#This Row],[Rank]]=9,22,IF(Table1515[[#This Row],[Rank]]=10,21,IF(Table1515[[#This Row],[Rank]]=11,20,IF(Table1515[[#This Row],[Rank]]=12,19,IF(Table1515[[#This Row],[Rank]]=13,18,IF(Table1515[[#This Row],[Rank]]=14,17,IF(Table1515[[#This Row],[Rank]]=15,16,IF(Table1515[[#This Row],[Rank]]=16,15,IF(Table1515[[#This Row],[Rank]]=17,14,IF(Table1515[[#This Row],[Rank]]=18,13,IF(Table1515[[#This Row],[Rank]]=19,12,IF(Table1515[[#This Row],[Rank]]=20,11,IF(Table1515[[#This Row],[Rank]]=21,10,IF(Table1515[[#This Row],[Rank]]=22,9,IF(Table1515[[#This Row],[Rank]]=23,8,IF(Table1515[[#This Row],[Rank]]=24,7,IF(Table1515[[#This Row],[Rank]]=25,6,IF(Table1515[[#This Row],[Rank]]=26,5,IF(Table1515[[#This Row],[Rank]]=27,4,IF(Table1515[[#This Row],[Rank]]=28,3,IF(Table1515[[#This Row],[Rank]]=29,2,IF(Table1515[[#This Row],[Rank]]=30,1,0)))))))))))))))))))))))))))))))</f>
        <v/>
      </c>
      <c r="D46" s="4" t="str">
        <f>IF(Table1515[[#This Row],[Category]]="","",IF(Table1515[[#This Row],[Category]]="M",COUNTIF($I$2:$I46,"M"),IF(Table1515[[#This Row],[Category]]="F",COUNTIF($I$2:$I46,"F"),0)))</f>
        <v/>
      </c>
      <c r="E46" s="26"/>
      <c r="F46" s="27"/>
      <c r="G46" s="28"/>
      <c r="H46" s="28"/>
      <c r="I46" s="29"/>
      <c r="J46" s="63"/>
      <c r="K46" s="63"/>
      <c r="L46" s="63"/>
      <c r="M46" s="63"/>
      <c r="N46" s="63"/>
    </row>
    <row r="47" spans="1:14" x14ac:dyDescent="0.3">
      <c r="A47" s="19">
        <f>Table1515[[#This Row],[Full Name]]</f>
        <v>0</v>
      </c>
      <c r="B47" s="21" t="str">
        <f>IF(Table1515[[#This Row],[Full Name]]="","",IF(IFERROR(IFERROR(VLOOKUP(Table1515[[#This Row],[Full Name]],'Mens League'!B:B,1,FALSE),VLOOKUP(Table1515[[#This Row],[Full Name]],'Women''s League'!B:B,1,FALSE)),"NEEDS ADDING")="NEEDS ADDING","NEEDS ADDING","OK"))</f>
        <v/>
      </c>
      <c r="C47" s="21" t="str">
        <f>IF(Table1515[[#This Row],[Position]]="","",IF(Table1515[[#This Row],[Rank]]=1,30,IF(Table1515[[#This Row],[Rank]]=2,29,IF(Table1515[[#This Row],[Rank]]=3,28,IF(Table1515[[#This Row],[Rank]]=4,27,IF(Table1515[[#This Row],[Rank]]=5,26,IF(Table1515[[#This Row],[Rank]]=6,25,IF(Table1515[[#This Row],[Rank]]=7,24,IF(Table1515[[#This Row],[Rank]]=8,23,IF(Table1515[[#This Row],[Rank]]=9,22,IF(Table1515[[#This Row],[Rank]]=10,21,IF(Table1515[[#This Row],[Rank]]=11,20,IF(Table1515[[#This Row],[Rank]]=12,19,IF(Table1515[[#This Row],[Rank]]=13,18,IF(Table1515[[#This Row],[Rank]]=14,17,IF(Table1515[[#This Row],[Rank]]=15,16,IF(Table1515[[#This Row],[Rank]]=16,15,IF(Table1515[[#This Row],[Rank]]=17,14,IF(Table1515[[#This Row],[Rank]]=18,13,IF(Table1515[[#This Row],[Rank]]=19,12,IF(Table1515[[#This Row],[Rank]]=20,11,IF(Table1515[[#This Row],[Rank]]=21,10,IF(Table1515[[#This Row],[Rank]]=22,9,IF(Table1515[[#This Row],[Rank]]=23,8,IF(Table1515[[#This Row],[Rank]]=24,7,IF(Table1515[[#This Row],[Rank]]=25,6,IF(Table1515[[#This Row],[Rank]]=26,5,IF(Table1515[[#This Row],[Rank]]=27,4,IF(Table1515[[#This Row],[Rank]]=28,3,IF(Table1515[[#This Row],[Rank]]=29,2,IF(Table1515[[#This Row],[Rank]]=30,1,0)))))))))))))))))))))))))))))))</f>
        <v/>
      </c>
      <c r="D47" s="4" t="str">
        <f>IF(Table1515[[#This Row],[Category]]="","",IF(Table1515[[#This Row],[Category]]="M",COUNTIF($I$2:$I47,"M"),IF(Table1515[[#This Row],[Category]]="F",COUNTIF($I$2:$I47,"F"),0)))</f>
        <v/>
      </c>
      <c r="E47" s="26"/>
      <c r="F47" s="27"/>
      <c r="G47" s="28"/>
      <c r="H47" s="28"/>
      <c r="I47" s="29"/>
      <c r="J47" s="63"/>
      <c r="K47" s="63"/>
      <c r="L47" s="63"/>
      <c r="M47" s="63"/>
      <c r="N47" s="63"/>
    </row>
  </sheetData>
  <phoneticPr fontId="5" type="noConversion"/>
  <conditionalFormatting sqref="B2:B47">
    <cfRule type="containsText" dxfId="17" priority="1" operator="containsText" text="OK">
      <formula>NOT(ISERROR(SEARCH("OK",B2)))</formula>
    </cfRule>
    <cfRule type="containsText" dxfId="16" priority="2" operator="containsText" text="NEEDS ADDING">
      <formula>NOT(ISERROR(SEARCH("NEEDS ADDING",B2)))</formula>
    </cfRule>
  </conditionalFormatting>
  <pageMargins left="0.7" right="0.7" top="0.75" bottom="0.75" header="0.3" footer="0.3"/>
  <pageSetup orientation="portrait" r:id="rId1"/>
  <tableParts count="1">
    <tablePart r:id="rId2"/>
  </tablePart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43CE70-5F1A-4495-8AF9-166F938ED48B}">
  <sheetPr>
    <tabColor rgb="FF00B0F0"/>
  </sheetPr>
  <dimension ref="A1:N48"/>
  <sheetViews>
    <sheetView topLeftCell="B1" workbookViewId="0">
      <selection activeCell="E2" sqref="E2:N22"/>
    </sheetView>
  </sheetViews>
  <sheetFormatPr defaultRowHeight="14.4" x14ac:dyDescent="0.3"/>
  <cols>
    <col min="1" max="1" width="23.33203125" hidden="1" customWidth="1"/>
    <col min="2" max="2" width="23.33203125" customWidth="1"/>
    <col min="3" max="4" width="13.6640625" customWidth="1"/>
    <col min="5" max="5" width="16" bestFit="1" customWidth="1"/>
    <col min="6" max="6" width="12.109375" style="13" bestFit="1" customWidth="1"/>
    <col min="7" max="7" width="12" bestFit="1" customWidth="1"/>
    <col min="8" max="8" width="23.33203125" bestFit="1" customWidth="1"/>
    <col min="9" max="9" width="17.33203125" bestFit="1" customWidth="1"/>
  </cols>
  <sheetData>
    <row r="1" spans="1:14" ht="33.6" x14ac:dyDescent="0.3">
      <c r="A1" s="14" t="s">
        <v>17</v>
      </c>
      <c r="B1" s="14" t="s">
        <v>84</v>
      </c>
      <c r="C1" s="14" t="s">
        <v>22</v>
      </c>
      <c r="D1" s="14" t="s">
        <v>83</v>
      </c>
      <c r="E1" s="15" t="s">
        <v>18</v>
      </c>
      <c r="F1" s="16" t="s">
        <v>24</v>
      </c>
      <c r="G1" s="15" t="s">
        <v>23</v>
      </c>
      <c r="H1" s="15" t="s">
        <v>0</v>
      </c>
      <c r="I1" s="17" t="s">
        <v>25</v>
      </c>
      <c r="J1" s="64" t="s">
        <v>161</v>
      </c>
      <c r="K1" s="64" t="s">
        <v>162</v>
      </c>
      <c r="L1" s="64" t="s">
        <v>163</v>
      </c>
      <c r="M1" s="64" t="s">
        <v>164</v>
      </c>
      <c r="N1" s="64" t="s">
        <v>166</v>
      </c>
    </row>
    <row r="2" spans="1:14" x14ac:dyDescent="0.3">
      <c r="A2" s="18">
        <f>Table151516[[#This Row],[Full Name]]</f>
        <v>0</v>
      </c>
      <c r="B2" s="20" t="str">
        <f>IF(Table151516[[#This Row],[Full Name]]="","",IF(IFERROR(IFERROR(VLOOKUP(Table151516[[#This Row],[Full Name]],'Mens League'!B:B,1,FALSE),VLOOKUP(Table151516[[#This Row],[Full Name]],'Women''s League'!B:B,1,FALSE)),"NEEDS ADDING")="NEEDS ADDING","NEEDS ADDING","OK"))</f>
        <v/>
      </c>
      <c r="C2" s="20" t="str">
        <f>IF(Table151516[[#This Row],[Position]]="","",IF(Table151516[[#This Row],[Rank]]=1,30,IF(Table151516[[#This Row],[Rank]]=2,29,IF(Table151516[[#This Row],[Rank]]=3,28,IF(Table151516[[#This Row],[Rank]]=4,27,IF(Table151516[[#This Row],[Rank]]=5,26,IF(Table151516[[#This Row],[Rank]]=6,25,IF(Table151516[[#This Row],[Rank]]=7,24,IF(Table151516[[#This Row],[Rank]]=8,23,IF(Table151516[[#This Row],[Rank]]=9,22,IF(Table151516[[#This Row],[Rank]]=10,21,IF(Table151516[[#This Row],[Rank]]=11,20,IF(Table151516[[#This Row],[Rank]]=12,19,IF(Table151516[[#This Row],[Rank]]=13,18,IF(Table151516[[#This Row],[Rank]]=14,17,IF(Table151516[[#This Row],[Rank]]=15,16,IF(Table151516[[#This Row],[Rank]]=16,15,IF(Table151516[[#This Row],[Rank]]=17,14,IF(Table151516[[#This Row],[Rank]]=18,13,IF(Table151516[[#This Row],[Rank]]=19,12,IF(Table151516[[#This Row],[Rank]]=20,11,IF(Table151516[[#This Row],[Rank]]=21,10,IF(Table151516[[#This Row],[Rank]]=22,9,IF(Table151516[[#This Row],[Rank]]=23,8,IF(Table151516[[#This Row],[Rank]]=24,7,IF(Table151516[[#This Row],[Rank]]=25,6,IF(Table151516[[#This Row],[Rank]]=26,5,IF(Table151516[[#This Row],[Rank]]=27,4,IF(Table151516[[#This Row],[Rank]]=28,3,IF(Table151516[[#This Row],[Rank]]=29,2,IF(Table151516[[#This Row],[Rank]]=30,1,0)))))))))))))))))))))))))))))))</f>
        <v/>
      </c>
      <c r="D2" s="4" t="str">
        <f>IF(Table151516[[#This Row],[Category]]="","",IF(Table151516[[#This Row],[Category]]="M",COUNTIF($I$2:$I2,"M"),IF(Table151516[[#This Row],[Category]]="F",COUNTIF($I$2:$I2,"F"),0)))</f>
        <v/>
      </c>
      <c r="E2" s="26"/>
      <c r="F2" s="48"/>
      <c r="G2" s="28"/>
      <c r="H2" s="28"/>
      <c r="I2" s="29"/>
      <c r="J2" s="63"/>
      <c r="K2" s="63"/>
      <c r="L2" s="63"/>
      <c r="M2" s="63"/>
      <c r="N2" s="63"/>
    </row>
    <row r="3" spans="1:14" x14ac:dyDescent="0.3">
      <c r="A3" s="18">
        <f>Table151516[[#This Row],[Full Name]]</f>
        <v>0</v>
      </c>
      <c r="B3" s="20" t="str">
        <f>IF(Table151516[[#This Row],[Full Name]]="","",IF(IFERROR(IFERROR(VLOOKUP(Table151516[[#This Row],[Full Name]],'Mens League'!B:B,1,FALSE),VLOOKUP(Table151516[[#This Row],[Full Name]],'Women''s League'!B:B,1,FALSE)),"NEEDS ADDING")="NEEDS ADDING","NEEDS ADDING","OK"))</f>
        <v/>
      </c>
      <c r="C3" s="20" t="str">
        <f>IF(Table151516[[#This Row],[Position]]="","",IF(Table151516[[#This Row],[Rank]]=1,30,IF(Table151516[[#This Row],[Rank]]=2,29,IF(Table151516[[#This Row],[Rank]]=3,28,IF(Table151516[[#This Row],[Rank]]=4,27,IF(Table151516[[#This Row],[Rank]]=5,26,IF(Table151516[[#This Row],[Rank]]=6,25,IF(Table151516[[#This Row],[Rank]]=7,24,IF(Table151516[[#This Row],[Rank]]=8,23,IF(Table151516[[#This Row],[Rank]]=9,22,IF(Table151516[[#This Row],[Rank]]=10,21,IF(Table151516[[#This Row],[Rank]]=11,20,IF(Table151516[[#This Row],[Rank]]=12,19,IF(Table151516[[#This Row],[Rank]]=13,18,IF(Table151516[[#This Row],[Rank]]=14,17,IF(Table151516[[#This Row],[Rank]]=15,16,IF(Table151516[[#This Row],[Rank]]=16,15,IF(Table151516[[#This Row],[Rank]]=17,14,IF(Table151516[[#This Row],[Rank]]=18,13,IF(Table151516[[#This Row],[Rank]]=19,12,IF(Table151516[[#This Row],[Rank]]=20,11,IF(Table151516[[#This Row],[Rank]]=21,10,IF(Table151516[[#This Row],[Rank]]=22,9,IF(Table151516[[#This Row],[Rank]]=23,8,IF(Table151516[[#This Row],[Rank]]=24,7,IF(Table151516[[#This Row],[Rank]]=25,6,IF(Table151516[[#This Row],[Rank]]=26,5,IF(Table151516[[#This Row],[Rank]]=27,4,IF(Table151516[[#This Row],[Rank]]=28,3,IF(Table151516[[#This Row],[Rank]]=29,2,IF(Table151516[[#This Row],[Rank]]=30,1,0)))))))))))))))))))))))))))))))</f>
        <v/>
      </c>
      <c r="D3" s="4" t="str">
        <f>IF(Table151516[[#This Row],[Category]]="","",IF(Table151516[[#This Row],[Category]]="M",COUNTIF($I$2:$I3,"M"),IF(Table151516[[#This Row],[Category]]="F",COUNTIF($I$2:$I3,"F"),0)))</f>
        <v/>
      </c>
      <c r="E3" s="26"/>
      <c r="F3" s="48"/>
      <c r="G3" s="28"/>
      <c r="H3" s="28"/>
      <c r="I3" s="29"/>
      <c r="J3" s="63"/>
      <c r="K3" s="63"/>
      <c r="L3" s="63"/>
      <c r="M3" s="63"/>
      <c r="N3" s="63"/>
    </row>
    <row r="4" spans="1:14" x14ac:dyDescent="0.3">
      <c r="A4" s="18">
        <f>Table151516[[#This Row],[Full Name]]</f>
        <v>0</v>
      </c>
      <c r="B4" s="20" t="str">
        <f>IF(Table151516[[#This Row],[Full Name]]="","",IF(IFERROR(IFERROR(VLOOKUP(Table151516[[#This Row],[Full Name]],'Mens League'!B:B,1,FALSE),VLOOKUP(Table151516[[#This Row],[Full Name]],'Women''s League'!B:B,1,FALSE)),"NEEDS ADDING")="NEEDS ADDING","NEEDS ADDING","OK"))</f>
        <v/>
      </c>
      <c r="C4" s="20" t="str">
        <f>IF(Table151516[[#This Row],[Position]]="","",IF(Table151516[[#This Row],[Rank]]=1,30,IF(Table151516[[#This Row],[Rank]]=2,29,IF(Table151516[[#This Row],[Rank]]=3,28,IF(Table151516[[#This Row],[Rank]]=4,27,IF(Table151516[[#This Row],[Rank]]=5,26,IF(Table151516[[#This Row],[Rank]]=6,25,IF(Table151516[[#This Row],[Rank]]=7,24,IF(Table151516[[#This Row],[Rank]]=8,23,IF(Table151516[[#This Row],[Rank]]=9,22,IF(Table151516[[#This Row],[Rank]]=10,21,IF(Table151516[[#This Row],[Rank]]=11,20,IF(Table151516[[#This Row],[Rank]]=12,19,IF(Table151516[[#This Row],[Rank]]=13,18,IF(Table151516[[#This Row],[Rank]]=14,17,IF(Table151516[[#This Row],[Rank]]=15,16,IF(Table151516[[#This Row],[Rank]]=16,15,IF(Table151516[[#This Row],[Rank]]=17,14,IF(Table151516[[#This Row],[Rank]]=18,13,IF(Table151516[[#This Row],[Rank]]=19,12,IF(Table151516[[#This Row],[Rank]]=20,11,IF(Table151516[[#This Row],[Rank]]=21,10,IF(Table151516[[#This Row],[Rank]]=22,9,IF(Table151516[[#This Row],[Rank]]=23,8,IF(Table151516[[#This Row],[Rank]]=24,7,IF(Table151516[[#This Row],[Rank]]=25,6,IF(Table151516[[#This Row],[Rank]]=26,5,IF(Table151516[[#This Row],[Rank]]=27,4,IF(Table151516[[#This Row],[Rank]]=28,3,IF(Table151516[[#This Row],[Rank]]=29,2,IF(Table151516[[#This Row],[Rank]]=30,1,0)))))))))))))))))))))))))))))))</f>
        <v/>
      </c>
      <c r="D4" s="4" t="str">
        <f>IF(Table151516[[#This Row],[Category]]="","",IF(Table151516[[#This Row],[Category]]="M",COUNTIF($I$2:$I4,"M"),IF(Table151516[[#This Row],[Category]]="F",COUNTIF($I$2:$I4,"F"),0)))</f>
        <v/>
      </c>
      <c r="E4" s="26"/>
      <c r="F4" s="48"/>
      <c r="G4" s="28"/>
      <c r="H4" s="28"/>
      <c r="I4" s="29"/>
      <c r="J4" s="63"/>
      <c r="K4" s="63"/>
      <c r="L4" s="63"/>
      <c r="M4" s="63"/>
      <c r="N4" s="63"/>
    </row>
    <row r="5" spans="1:14" x14ac:dyDescent="0.3">
      <c r="A5" s="18">
        <f>Table151516[[#This Row],[Full Name]]</f>
        <v>0</v>
      </c>
      <c r="B5" s="20" t="str">
        <f>IF(Table151516[[#This Row],[Full Name]]="","",IF(IFERROR(IFERROR(VLOOKUP(Table151516[[#This Row],[Full Name]],'Mens League'!B:B,1,FALSE),VLOOKUP(Table151516[[#This Row],[Full Name]],'Women''s League'!B:B,1,FALSE)),"NEEDS ADDING")="NEEDS ADDING","NEEDS ADDING","OK"))</f>
        <v/>
      </c>
      <c r="C5" s="20" t="str">
        <f>IF(Table151516[[#This Row],[Position]]="","",IF(Table151516[[#This Row],[Rank]]=1,30,IF(Table151516[[#This Row],[Rank]]=2,29,IF(Table151516[[#This Row],[Rank]]=3,28,IF(Table151516[[#This Row],[Rank]]=4,27,IF(Table151516[[#This Row],[Rank]]=5,26,IF(Table151516[[#This Row],[Rank]]=6,25,IF(Table151516[[#This Row],[Rank]]=7,24,IF(Table151516[[#This Row],[Rank]]=8,23,IF(Table151516[[#This Row],[Rank]]=9,22,IF(Table151516[[#This Row],[Rank]]=10,21,IF(Table151516[[#This Row],[Rank]]=11,20,IF(Table151516[[#This Row],[Rank]]=12,19,IF(Table151516[[#This Row],[Rank]]=13,18,IF(Table151516[[#This Row],[Rank]]=14,17,IF(Table151516[[#This Row],[Rank]]=15,16,IF(Table151516[[#This Row],[Rank]]=16,15,IF(Table151516[[#This Row],[Rank]]=17,14,IF(Table151516[[#This Row],[Rank]]=18,13,IF(Table151516[[#This Row],[Rank]]=19,12,IF(Table151516[[#This Row],[Rank]]=20,11,IF(Table151516[[#This Row],[Rank]]=21,10,IF(Table151516[[#This Row],[Rank]]=22,9,IF(Table151516[[#This Row],[Rank]]=23,8,IF(Table151516[[#This Row],[Rank]]=24,7,IF(Table151516[[#This Row],[Rank]]=25,6,IF(Table151516[[#This Row],[Rank]]=26,5,IF(Table151516[[#This Row],[Rank]]=27,4,IF(Table151516[[#This Row],[Rank]]=28,3,IF(Table151516[[#This Row],[Rank]]=29,2,IF(Table151516[[#This Row],[Rank]]=30,1,0)))))))))))))))))))))))))))))))</f>
        <v/>
      </c>
      <c r="D5" s="4" t="str">
        <f>IF(Table151516[[#This Row],[Category]]="","",IF(Table151516[[#This Row],[Category]]="M",COUNTIF($I$2:$I5,"M"),IF(Table151516[[#This Row],[Category]]="F",COUNTIF($I$2:$I5,"F"),0)))</f>
        <v/>
      </c>
      <c r="E5" s="26"/>
      <c r="F5" s="48"/>
      <c r="G5" s="28"/>
      <c r="H5" s="28"/>
      <c r="I5" s="29"/>
      <c r="J5" s="63"/>
      <c r="K5" s="63"/>
      <c r="L5" s="63"/>
      <c r="M5" s="63"/>
      <c r="N5" s="63"/>
    </row>
    <row r="6" spans="1:14" x14ac:dyDescent="0.3">
      <c r="A6" s="18">
        <f>Table151516[[#This Row],[Full Name]]</f>
        <v>0</v>
      </c>
      <c r="B6" s="20" t="str">
        <f>IF(Table151516[[#This Row],[Full Name]]="","",IF(IFERROR(IFERROR(VLOOKUP(Table151516[[#This Row],[Full Name]],'Mens League'!B:B,1,FALSE),VLOOKUP(Table151516[[#This Row],[Full Name]],'Women''s League'!B:B,1,FALSE)),"NEEDS ADDING")="NEEDS ADDING","NEEDS ADDING","OK"))</f>
        <v/>
      </c>
      <c r="C6" s="20" t="str">
        <f>IF(Table151516[[#This Row],[Position]]="","",IF(Table151516[[#This Row],[Rank]]=1,30,IF(Table151516[[#This Row],[Rank]]=2,29,IF(Table151516[[#This Row],[Rank]]=3,28,IF(Table151516[[#This Row],[Rank]]=4,27,IF(Table151516[[#This Row],[Rank]]=5,26,IF(Table151516[[#This Row],[Rank]]=6,25,IF(Table151516[[#This Row],[Rank]]=7,24,IF(Table151516[[#This Row],[Rank]]=8,23,IF(Table151516[[#This Row],[Rank]]=9,22,IF(Table151516[[#This Row],[Rank]]=10,21,IF(Table151516[[#This Row],[Rank]]=11,20,IF(Table151516[[#This Row],[Rank]]=12,19,IF(Table151516[[#This Row],[Rank]]=13,18,IF(Table151516[[#This Row],[Rank]]=14,17,IF(Table151516[[#This Row],[Rank]]=15,16,IF(Table151516[[#This Row],[Rank]]=16,15,IF(Table151516[[#This Row],[Rank]]=17,14,IF(Table151516[[#This Row],[Rank]]=18,13,IF(Table151516[[#This Row],[Rank]]=19,12,IF(Table151516[[#This Row],[Rank]]=20,11,IF(Table151516[[#This Row],[Rank]]=21,10,IF(Table151516[[#This Row],[Rank]]=22,9,IF(Table151516[[#This Row],[Rank]]=23,8,IF(Table151516[[#This Row],[Rank]]=24,7,IF(Table151516[[#This Row],[Rank]]=25,6,IF(Table151516[[#This Row],[Rank]]=26,5,IF(Table151516[[#This Row],[Rank]]=27,4,IF(Table151516[[#This Row],[Rank]]=28,3,IF(Table151516[[#This Row],[Rank]]=29,2,IF(Table151516[[#This Row],[Rank]]=30,1,0)))))))))))))))))))))))))))))))</f>
        <v/>
      </c>
      <c r="D6" s="4" t="str">
        <f>IF(Table151516[[#This Row],[Category]]="","",IF(Table151516[[#This Row],[Category]]="M",COUNTIF($I$2:$I6,"M"),IF(Table151516[[#This Row],[Category]]="F",COUNTIF($I$2:$I6,"F"),0)))</f>
        <v/>
      </c>
      <c r="E6" s="26"/>
      <c r="F6" s="48"/>
      <c r="G6" s="28"/>
      <c r="H6" s="28"/>
      <c r="I6" s="29"/>
      <c r="J6" s="63"/>
      <c r="K6" s="63"/>
      <c r="L6" s="63"/>
      <c r="M6" s="63"/>
      <c r="N6" s="63"/>
    </row>
    <row r="7" spans="1:14" x14ac:dyDescent="0.3">
      <c r="A7" s="18">
        <f>Table151516[[#This Row],[Full Name]]</f>
        <v>0</v>
      </c>
      <c r="B7" s="20" t="str">
        <f>IF(Table151516[[#This Row],[Full Name]]="","",IF(IFERROR(IFERROR(VLOOKUP(Table151516[[#This Row],[Full Name]],'Mens League'!B:B,1,FALSE),VLOOKUP(Table151516[[#This Row],[Full Name]],'Women''s League'!B:B,1,FALSE)),"NEEDS ADDING")="NEEDS ADDING","NEEDS ADDING","OK"))</f>
        <v/>
      </c>
      <c r="C7" s="20" t="str">
        <f>IF(Table151516[[#This Row],[Position]]="","",IF(Table151516[[#This Row],[Rank]]=1,30,IF(Table151516[[#This Row],[Rank]]=2,29,IF(Table151516[[#This Row],[Rank]]=3,28,IF(Table151516[[#This Row],[Rank]]=4,27,IF(Table151516[[#This Row],[Rank]]=5,26,IF(Table151516[[#This Row],[Rank]]=6,25,IF(Table151516[[#This Row],[Rank]]=7,24,IF(Table151516[[#This Row],[Rank]]=8,23,IF(Table151516[[#This Row],[Rank]]=9,22,IF(Table151516[[#This Row],[Rank]]=10,21,IF(Table151516[[#This Row],[Rank]]=11,20,IF(Table151516[[#This Row],[Rank]]=12,19,IF(Table151516[[#This Row],[Rank]]=13,18,IF(Table151516[[#This Row],[Rank]]=14,17,IF(Table151516[[#This Row],[Rank]]=15,16,IF(Table151516[[#This Row],[Rank]]=16,15,IF(Table151516[[#This Row],[Rank]]=17,14,IF(Table151516[[#This Row],[Rank]]=18,13,IF(Table151516[[#This Row],[Rank]]=19,12,IF(Table151516[[#This Row],[Rank]]=20,11,IF(Table151516[[#This Row],[Rank]]=21,10,IF(Table151516[[#This Row],[Rank]]=22,9,IF(Table151516[[#This Row],[Rank]]=23,8,IF(Table151516[[#This Row],[Rank]]=24,7,IF(Table151516[[#This Row],[Rank]]=25,6,IF(Table151516[[#This Row],[Rank]]=26,5,IF(Table151516[[#This Row],[Rank]]=27,4,IF(Table151516[[#This Row],[Rank]]=28,3,IF(Table151516[[#This Row],[Rank]]=29,2,IF(Table151516[[#This Row],[Rank]]=30,1,0)))))))))))))))))))))))))))))))</f>
        <v/>
      </c>
      <c r="D7" s="4" t="str">
        <f>IF(Table151516[[#This Row],[Category]]="","",IF(Table151516[[#This Row],[Category]]="M",COUNTIF($I$2:$I7,"M"),IF(Table151516[[#This Row],[Category]]="F",COUNTIF($I$2:$I7,"F"),0)))</f>
        <v/>
      </c>
      <c r="E7" s="26"/>
      <c r="F7" s="48"/>
      <c r="G7" s="28"/>
      <c r="H7" s="28"/>
      <c r="I7" s="29"/>
      <c r="J7" s="63"/>
      <c r="K7" s="63"/>
      <c r="L7" s="63"/>
      <c r="M7" s="63"/>
      <c r="N7" s="63"/>
    </row>
    <row r="8" spans="1:14" x14ac:dyDescent="0.3">
      <c r="A8" s="18">
        <f>Table151516[[#This Row],[Full Name]]</f>
        <v>0</v>
      </c>
      <c r="B8" s="20" t="str">
        <f>IF(Table151516[[#This Row],[Full Name]]="","",IF(IFERROR(IFERROR(VLOOKUP(Table151516[[#This Row],[Full Name]],'Mens League'!B:B,1,FALSE),VLOOKUP(Table151516[[#This Row],[Full Name]],'Women''s League'!B:B,1,FALSE)),"NEEDS ADDING")="NEEDS ADDING","NEEDS ADDING","OK"))</f>
        <v/>
      </c>
      <c r="C8" s="20" t="str">
        <f>IF(Table151516[[#This Row],[Position]]="","",IF(Table151516[[#This Row],[Rank]]=1,30,IF(Table151516[[#This Row],[Rank]]=2,29,IF(Table151516[[#This Row],[Rank]]=3,28,IF(Table151516[[#This Row],[Rank]]=4,27,IF(Table151516[[#This Row],[Rank]]=5,26,IF(Table151516[[#This Row],[Rank]]=6,25,IF(Table151516[[#This Row],[Rank]]=7,24,IF(Table151516[[#This Row],[Rank]]=8,23,IF(Table151516[[#This Row],[Rank]]=9,22,IF(Table151516[[#This Row],[Rank]]=10,21,IF(Table151516[[#This Row],[Rank]]=11,20,IF(Table151516[[#This Row],[Rank]]=12,19,IF(Table151516[[#This Row],[Rank]]=13,18,IF(Table151516[[#This Row],[Rank]]=14,17,IF(Table151516[[#This Row],[Rank]]=15,16,IF(Table151516[[#This Row],[Rank]]=16,15,IF(Table151516[[#This Row],[Rank]]=17,14,IF(Table151516[[#This Row],[Rank]]=18,13,IF(Table151516[[#This Row],[Rank]]=19,12,IF(Table151516[[#This Row],[Rank]]=20,11,IF(Table151516[[#This Row],[Rank]]=21,10,IF(Table151516[[#This Row],[Rank]]=22,9,IF(Table151516[[#This Row],[Rank]]=23,8,IF(Table151516[[#This Row],[Rank]]=24,7,IF(Table151516[[#This Row],[Rank]]=25,6,IF(Table151516[[#This Row],[Rank]]=26,5,IF(Table151516[[#This Row],[Rank]]=27,4,IF(Table151516[[#This Row],[Rank]]=28,3,IF(Table151516[[#This Row],[Rank]]=29,2,IF(Table151516[[#This Row],[Rank]]=30,1,0)))))))))))))))))))))))))))))))</f>
        <v/>
      </c>
      <c r="D8" s="4" t="str">
        <f>IF(Table151516[[#This Row],[Category]]="","",IF(Table151516[[#This Row],[Category]]="M",COUNTIF($I$2:$I8,"M"),IF(Table151516[[#This Row],[Category]]="F",COUNTIF($I$2:$I8,"F"),0)))</f>
        <v/>
      </c>
      <c r="E8" s="26"/>
      <c r="F8" s="48"/>
      <c r="G8" s="28"/>
      <c r="H8" s="28"/>
      <c r="I8" s="29"/>
      <c r="J8" s="63"/>
      <c r="K8" s="63"/>
      <c r="L8" s="63"/>
      <c r="M8" s="63"/>
      <c r="N8" s="63"/>
    </row>
    <row r="9" spans="1:14" x14ac:dyDescent="0.3">
      <c r="A9" s="18">
        <f>Table151516[[#This Row],[Full Name]]</f>
        <v>0</v>
      </c>
      <c r="B9" s="20" t="str">
        <f>IF(Table151516[[#This Row],[Full Name]]="","",IF(IFERROR(IFERROR(VLOOKUP(Table151516[[#This Row],[Full Name]],'Mens League'!B:B,1,FALSE),VLOOKUP(Table151516[[#This Row],[Full Name]],'Women''s League'!B:B,1,FALSE)),"NEEDS ADDING")="NEEDS ADDING","NEEDS ADDING","OK"))</f>
        <v/>
      </c>
      <c r="C9" s="20" t="str">
        <f>IF(Table151516[[#This Row],[Position]]="","",IF(Table151516[[#This Row],[Rank]]=1,30,IF(Table151516[[#This Row],[Rank]]=2,29,IF(Table151516[[#This Row],[Rank]]=3,28,IF(Table151516[[#This Row],[Rank]]=4,27,IF(Table151516[[#This Row],[Rank]]=5,26,IF(Table151516[[#This Row],[Rank]]=6,25,IF(Table151516[[#This Row],[Rank]]=7,24,IF(Table151516[[#This Row],[Rank]]=8,23,IF(Table151516[[#This Row],[Rank]]=9,22,IF(Table151516[[#This Row],[Rank]]=10,21,IF(Table151516[[#This Row],[Rank]]=11,20,IF(Table151516[[#This Row],[Rank]]=12,19,IF(Table151516[[#This Row],[Rank]]=13,18,IF(Table151516[[#This Row],[Rank]]=14,17,IF(Table151516[[#This Row],[Rank]]=15,16,IF(Table151516[[#This Row],[Rank]]=16,15,IF(Table151516[[#This Row],[Rank]]=17,14,IF(Table151516[[#This Row],[Rank]]=18,13,IF(Table151516[[#This Row],[Rank]]=19,12,IF(Table151516[[#This Row],[Rank]]=20,11,IF(Table151516[[#This Row],[Rank]]=21,10,IF(Table151516[[#This Row],[Rank]]=22,9,IF(Table151516[[#This Row],[Rank]]=23,8,IF(Table151516[[#This Row],[Rank]]=24,7,IF(Table151516[[#This Row],[Rank]]=25,6,IF(Table151516[[#This Row],[Rank]]=26,5,IF(Table151516[[#This Row],[Rank]]=27,4,IF(Table151516[[#This Row],[Rank]]=28,3,IF(Table151516[[#This Row],[Rank]]=29,2,IF(Table151516[[#This Row],[Rank]]=30,1,0)))))))))))))))))))))))))))))))</f>
        <v/>
      </c>
      <c r="D9" s="4" t="str">
        <f>IF(Table151516[[#This Row],[Category]]="","",IF(Table151516[[#This Row],[Category]]="M",COUNTIF($I$2:$I9,"M"),IF(Table151516[[#This Row],[Category]]="F",COUNTIF($I$2:$I9,"F"),0)))</f>
        <v/>
      </c>
      <c r="E9" s="26"/>
      <c r="F9" s="48"/>
      <c r="G9" s="28"/>
      <c r="H9" s="28"/>
      <c r="I9" s="29"/>
      <c r="J9" s="63"/>
      <c r="K9" s="63"/>
      <c r="L9" s="63"/>
      <c r="M9" s="63"/>
      <c r="N9" s="63"/>
    </row>
    <row r="10" spans="1:14" x14ac:dyDescent="0.3">
      <c r="A10" s="18">
        <f>Table151516[[#This Row],[Full Name]]</f>
        <v>0</v>
      </c>
      <c r="B10" s="20" t="str">
        <f>IF(Table151516[[#This Row],[Full Name]]="","",IF(IFERROR(IFERROR(VLOOKUP(Table151516[[#This Row],[Full Name]],'Mens League'!B:B,1,FALSE),VLOOKUP(Table151516[[#This Row],[Full Name]],'Women''s League'!B:B,1,FALSE)),"NEEDS ADDING")="NEEDS ADDING","NEEDS ADDING","OK"))</f>
        <v/>
      </c>
      <c r="C10" s="20" t="str">
        <f>IF(Table151516[[#This Row],[Position]]="","",IF(Table151516[[#This Row],[Rank]]=1,30,IF(Table151516[[#This Row],[Rank]]=2,29,IF(Table151516[[#This Row],[Rank]]=3,28,IF(Table151516[[#This Row],[Rank]]=4,27,IF(Table151516[[#This Row],[Rank]]=5,26,IF(Table151516[[#This Row],[Rank]]=6,25,IF(Table151516[[#This Row],[Rank]]=7,24,IF(Table151516[[#This Row],[Rank]]=8,23,IF(Table151516[[#This Row],[Rank]]=9,22,IF(Table151516[[#This Row],[Rank]]=10,21,IF(Table151516[[#This Row],[Rank]]=11,20,IF(Table151516[[#This Row],[Rank]]=12,19,IF(Table151516[[#This Row],[Rank]]=13,18,IF(Table151516[[#This Row],[Rank]]=14,17,IF(Table151516[[#This Row],[Rank]]=15,16,IF(Table151516[[#This Row],[Rank]]=16,15,IF(Table151516[[#This Row],[Rank]]=17,14,IF(Table151516[[#This Row],[Rank]]=18,13,IF(Table151516[[#This Row],[Rank]]=19,12,IF(Table151516[[#This Row],[Rank]]=20,11,IF(Table151516[[#This Row],[Rank]]=21,10,IF(Table151516[[#This Row],[Rank]]=22,9,IF(Table151516[[#This Row],[Rank]]=23,8,IF(Table151516[[#This Row],[Rank]]=24,7,IF(Table151516[[#This Row],[Rank]]=25,6,IF(Table151516[[#This Row],[Rank]]=26,5,IF(Table151516[[#This Row],[Rank]]=27,4,IF(Table151516[[#This Row],[Rank]]=28,3,IF(Table151516[[#This Row],[Rank]]=29,2,IF(Table151516[[#This Row],[Rank]]=30,1,0)))))))))))))))))))))))))))))))</f>
        <v/>
      </c>
      <c r="D10" s="4" t="str">
        <f>IF(Table151516[[#This Row],[Category]]="","",IF(Table151516[[#This Row],[Category]]="M",COUNTIF($I$2:$I10,"M"),IF(Table151516[[#This Row],[Category]]="F",COUNTIF($I$2:$I10,"F"),0)))</f>
        <v/>
      </c>
      <c r="E10" s="26"/>
      <c r="F10" s="48"/>
      <c r="G10" s="28"/>
      <c r="H10" s="28"/>
      <c r="I10" s="29"/>
      <c r="J10" s="63"/>
      <c r="K10" s="63"/>
      <c r="L10" s="63"/>
      <c r="M10" s="63"/>
      <c r="N10" s="63"/>
    </row>
    <row r="11" spans="1:14" x14ac:dyDescent="0.3">
      <c r="A11" s="18">
        <f>Table151516[[#This Row],[Full Name]]</f>
        <v>0</v>
      </c>
      <c r="B11" s="20" t="str">
        <f>IF(Table151516[[#This Row],[Full Name]]="","",IF(IFERROR(IFERROR(VLOOKUP(Table151516[[#This Row],[Full Name]],'Mens League'!B:B,1,FALSE),VLOOKUP(Table151516[[#This Row],[Full Name]],'Women''s League'!B:B,1,FALSE)),"NEEDS ADDING")="NEEDS ADDING","NEEDS ADDING","OK"))</f>
        <v/>
      </c>
      <c r="C11" s="20" t="str">
        <f>IF(Table151516[[#This Row],[Position]]="","",IF(Table151516[[#This Row],[Rank]]=1,30,IF(Table151516[[#This Row],[Rank]]=2,29,IF(Table151516[[#This Row],[Rank]]=3,28,IF(Table151516[[#This Row],[Rank]]=4,27,IF(Table151516[[#This Row],[Rank]]=5,26,IF(Table151516[[#This Row],[Rank]]=6,25,IF(Table151516[[#This Row],[Rank]]=7,24,IF(Table151516[[#This Row],[Rank]]=8,23,IF(Table151516[[#This Row],[Rank]]=9,22,IF(Table151516[[#This Row],[Rank]]=10,21,IF(Table151516[[#This Row],[Rank]]=11,20,IF(Table151516[[#This Row],[Rank]]=12,19,IF(Table151516[[#This Row],[Rank]]=13,18,IF(Table151516[[#This Row],[Rank]]=14,17,IF(Table151516[[#This Row],[Rank]]=15,16,IF(Table151516[[#This Row],[Rank]]=16,15,IF(Table151516[[#This Row],[Rank]]=17,14,IF(Table151516[[#This Row],[Rank]]=18,13,IF(Table151516[[#This Row],[Rank]]=19,12,IF(Table151516[[#This Row],[Rank]]=20,11,IF(Table151516[[#This Row],[Rank]]=21,10,IF(Table151516[[#This Row],[Rank]]=22,9,IF(Table151516[[#This Row],[Rank]]=23,8,IF(Table151516[[#This Row],[Rank]]=24,7,IF(Table151516[[#This Row],[Rank]]=25,6,IF(Table151516[[#This Row],[Rank]]=26,5,IF(Table151516[[#This Row],[Rank]]=27,4,IF(Table151516[[#This Row],[Rank]]=28,3,IF(Table151516[[#This Row],[Rank]]=29,2,IF(Table151516[[#This Row],[Rank]]=30,1,0)))))))))))))))))))))))))))))))</f>
        <v/>
      </c>
      <c r="D11" s="4" t="str">
        <f>IF(Table151516[[#This Row],[Category]]="","",IF(Table151516[[#This Row],[Category]]="M",COUNTIF($I$2:$I11,"M"),IF(Table151516[[#This Row],[Category]]="F",COUNTIF($I$2:$I11,"F"),0)))</f>
        <v/>
      </c>
      <c r="E11" s="26"/>
      <c r="F11" s="48"/>
      <c r="G11" s="28"/>
      <c r="H11" s="28"/>
      <c r="I11" s="29"/>
      <c r="J11" s="63"/>
      <c r="K11" s="63"/>
      <c r="L11" s="63"/>
      <c r="M11" s="63"/>
      <c r="N11" s="63"/>
    </row>
    <row r="12" spans="1:14" x14ac:dyDescent="0.3">
      <c r="A12" s="18">
        <f>Table151516[[#This Row],[Full Name]]</f>
        <v>0</v>
      </c>
      <c r="B12" s="20" t="str">
        <f>IF(Table151516[[#This Row],[Full Name]]="","",IF(IFERROR(IFERROR(VLOOKUP(Table151516[[#This Row],[Full Name]],'Mens League'!B:B,1,FALSE),VLOOKUP(Table151516[[#This Row],[Full Name]],'Women''s League'!B:B,1,FALSE)),"NEEDS ADDING")="NEEDS ADDING","NEEDS ADDING","OK"))</f>
        <v/>
      </c>
      <c r="C12" s="20" t="str">
        <f>IF(Table151516[[#This Row],[Position]]="","",IF(Table151516[[#This Row],[Rank]]=1,30,IF(Table151516[[#This Row],[Rank]]=2,29,IF(Table151516[[#This Row],[Rank]]=3,28,IF(Table151516[[#This Row],[Rank]]=4,27,IF(Table151516[[#This Row],[Rank]]=5,26,IF(Table151516[[#This Row],[Rank]]=6,25,IF(Table151516[[#This Row],[Rank]]=7,24,IF(Table151516[[#This Row],[Rank]]=8,23,IF(Table151516[[#This Row],[Rank]]=9,22,IF(Table151516[[#This Row],[Rank]]=10,21,IF(Table151516[[#This Row],[Rank]]=11,20,IF(Table151516[[#This Row],[Rank]]=12,19,IF(Table151516[[#This Row],[Rank]]=13,18,IF(Table151516[[#This Row],[Rank]]=14,17,IF(Table151516[[#This Row],[Rank]]=15,16,IF(Table151516[[#This Row],[Rank]]=16,15,IF(Table151516[[#This Row],[Rank]]=17,14,IF(Table151516[[#This Row],[Rank]]=18,13,IF(Table151516[[#This Row],[Rank]]=19,12,IF(Table151516[[#This Row],[Rank]]=20,11,IF(Table151516[[#This Row],[Rank]]=21,10,IF(Table151516[[#This Row],[Rank]]=22,9,IF(Table151516[[#This Row],[Rank]]=23,8,IF(Table151516[[#This Row],[Rank]]=24,7,IF(Table151516[[#This Row],[Rank]]=25,6,IF(Table151516[[#This Row],[Rank]]=26,5,IF(Table151516[[#This Row],[Rank]]=27,4,IF(Table151516[[#This Row],[Rank]]=28,3,IF(Table151516[[#This Row],[Rank]]=29,2,IF(Table151516[[#This Row],[Rank]]=30,1,0)))))))))))))))))))))))))))))))</f>
        <v/>
      </c>
      <c r="D12" s="4" t="str">
        <f>IF(Table151516[[#This Row],[Category]]="","",IF(Table151516[[#This Row],[Category]]="M",COUNTIF($I$2:$I12,"M"),IF(Table151516[[#This Row],[Category]]="F",COUNTIF($I$2:$I12,"F"),0)))</f>
        <v/>
      </c>
      <c r="E12" s="26"/>
      <c r="F12" s="48"/>
      <c r="G12" s="28"/>
      <c r="H12" s="28"/>
      <c r="I12" s="29"/>
      <c r="J12" s="63"/>
      <c r="K12" s="63"/>
      <c r="L12" s="63"/>
      <c r="M12" s="63"/>
      <c r="N12" s="63"/>
    </row>
    <row r="13" spans="1:14" x14ac:dyDescent="0.3">
      <c r="A13" s="19">
        <f>Table151516[[#This Row],[Full Name]]</f>
        <v>0</v>
      </c>
      <c r="B13" s="21" t="str">
        <f>IF(Table151516[[#This Row],[Full Name]]="","",IF(IFERROR(IFERROR(VLOOKUP(Table151516[[#This Row],[Full Name]],'Mens League'!B:B,1,FALSE),VLOOKUP(Table151516[[#This Row],[Full Name]],'Women''s League'!B:B,1,FALSE)),"NEEDS ADDING")="NEEDS ADDING","NEEDS ADDING","OK"))</f>
        <v/>
      </c>
      <c r="C13" s="21" t="str">
        <f>IF(Table151516[[#This Row],[Position]]="","",IF(Table151516[[#This Row],[Rank]]=1,30,IF(Table151516[[#This Row],[Rank]]=2,29,IF(Table151516[[#This Row],[Rank]]=3,28,IF(Table151516[[#This Row],[Rank]]=4,27,IF(Table151516[[#This Row],[Rank]]=5,26,IF(Table151516[[#This Row],[Rank]]=6,25,IF(Table151516[[#This Row],[Rank]]=7,24,IF(Table151516[[#This Row],[Rank]]=8,23,IF(Table151516[[#This Row],[Rank]]=9,22,IF(Table151516[[#This Row],[Rank]]=10,21,IF(Table151516[[#This Row],[Rank]]=11,20,IF(Table151516[[#This Row],[Rank]]=12,19,IF(Table151516[[#This Row],[Rank]]=13,18,IF(Table151516[[#This Row],[Rank]]=14,17,IF(Table151516[[#This Row],[Rank]]=15,16,IF(Table151516[[#This Row],[Rank]]=16,15,IF(Table151516[[#This Row],[Rank]]=17,14,IF(Table151516[[#This Row],[Rank]]=18,13,IF(Table151516[[#This Row],[Rank]]=19,12,IF(Table151516[[#This Row],[Rank]]=20,11,IF(Table151516[[#This Row],[Rank]]=21,10,IF(Table151516[[#This Row],[Rank]]=22,9,IF(Table151516[[#This Row],[Rank]]=23,8,IF(Table151516[[#This Row],[Rank]]=24,7,IF(Table151516[[#This Row],[Rank]]=25,6,IF(Table151516[[#This Row],[Rank]]=26,5,IF(Table151516[[#This Row],[Rank]]=27,4,IF(Table151516[[#This Row],[Rank]]=28,3,IF(Table151516[[#This Row],[Rank]]=29,2,IF(Table151516[[#This Row],[Rank]]=30,1,0)))))))))))))))))))))))))))))))</f>
        <v/>
      </c>
      <c r="D13" s="4" t="str">
        <f>IF(Table151516[[#This Row],[Category]]="","",IF(Table151516[[#This Row],[Category]]="M",COUNTIF($I$2:$I13,"M"),IF(Table151516[[#This Row],[Category]]="F",COUNTIF($I$2:$I13,"F"),0)))</f>
        <v/>
      </c>
      <c r="E13" s="30"/>
      <c r="F13" s="48"/>
      <c r="G13" s="32"/>
      <c r="H13" s="32"/>
      <c r="I13" s="33"/>
      <c r="J13" s="63"/>
      <c r="K13" s="63"/>
      <c r="L13" s="63"/>
      <c r="M13" s="63"/>
      <c r="N13" s="63"/>
    </row>
    <row r="14" spans="1:14" x14ac:dyDescent="0.3">
      <c r="A14" s="19">
        <f>Table151516[[#This Row],[Full Name]]</f>
        <v>0</v>
      </c>
      <c r="B14" s="21" t="str">
        <f>IF(Table151516[[#This Row],[Full Name]]="","",IF(IFERROR(IFERROR(VLOOKUP(Table151516[[#This Row],[Full Name]],'Mens League'!B:B,1,FALSE),VLOOKUP(Table151516[[#This Row],[Full Name]],'Women''s League'!B:B,1,FALSE)),"NEEDS ADDING")="NEEDS ADDING","NEEDS ADDING","OK"))</f>
        <v/>
      </c>
      <c r="C14" s="21" t="str">
        <f>IF(Table151516[[#This Row],[Position]]="","",IF(Table151516[[#This Row],[Rank]]=1,30,IF(Table151516[[#This Row],[Rank]]=2,29,IF(Table151516[[#This Row],[Rank]]=3,28,IF(Table151516[[#This Row],[Rank]]=4,27,IF(Table151516[[#This Row],[Rank]]=5,26,IF(Table151516[[#This Row],[Rank]]=6,25,IF(Table151516[[#This Row],[Rank]]=7,24,IF(Table151516[[#This Row],[Rank]]=8,23,IF(Table151516[[#This Row],[Rank]]=9,22,IF(Table151516[[#This Row],[Rank]]=10,21,IF(Table151516[[#This Row],[Rank]]=11,20,IF(Table151516[[#This Row],[Rank]]=12,19,IF(Table151516[[#This Row],[Rank]]=13,18,IF(Table151516[[#This Row],[Rank]]=14,17,IF(Table151516[[#This Row],[Rank]]=15,16,IF(Table151516[[#This Row],[Rank]]=16,15,IF(Table151516[[#This Row],[Rank]]=17,14,IF(Table151516[[#This Row],[Rank]]=18,13,IF(Table151516[[#This Row],[Rank]]=19,12,IF(Table151516[[#This Row],[Rank]]=20,11,IF(Table151516[[#This Row],[Rank]]=21,10,IF(Table151516[[#This Row],[Rank]]=22,9,IF(Table151516[[#This Row],[Rank]]=23,8,IF(Table151516[[#This Row],[Rank]]=24,7,IF(Table151516[[#This Row],[Rank]]=25,6,IF(Table151516[[#This Row],[Rank]]=26,5,IF(Table151516[[#This Row],[Rank]]=27,4,IF(Table151516[[#This Row],[Rank]]=28,3,IF(Table151516[[#This Row],[Rank]]=29,2,IF(Table151516[[#This Row],[Rank]]=30,1,0)))))))))))))))))))))))))))))))</f>
        <v/>
      </c>
      <c r="D14" s="4" t="str">
        <f>IF(Table151516[[#This Row],[Category]]="","",IF(Table151516[[#This Row],[Category]]="M",COUNTIF($I$2:$I14,"M"),IF(Table151516[[#This Row],[Category]]="F",COUNTIF($I$2:$I14,"F"),0)))</f>
        <v/>
      </c>
      <c r="E14" s="26"/>
      <c r="F14" s="48"/>
      <c r="G14" s="28"/>
      <c r="H14" s="28"/>
      <c r="I14" s="29"/>
      <c r="J14" s="63"/>
      <c r="K14" s="63"/>
      <c r="L14" s="63"/>
      <c r="M14" s="63"/>
      <c r="N14" s="63"/>
    </row>
    <row r="15" spans="1:14" x14ac:dyDescent="0.3">
      <c r="A15" s="19">
        <f>Table151516[[#This Row],[Full Name]]</f>
        <v>0</v>
      </c>
      <c r="B15" s="21" t="str">
        <f>IF(Table151516[[#This Row],[Full Name]]="","",IF(IFERROR(IFERROR(VLOOKUP(Table151516[[#This Row],[Full Name]],'Mens League'!B:B,1,FALSE),VLOOKUP(Table151516[[#This Row],[Full Name]],'Women''s League'!B:B,1,FALSE)),"NEEDS ADDING")="NEEDS ADDING","NEEDS ADDING","OK"))</f>
        <v/>
      </c>
      <c r="C15" s="21" t="str">
        <f>IF(Table151516[[#This Row],[Position]]="","",IF(Table151516[[#This Row],[Rank]]=1,30,IF(Table151516[[#This Row],[Rank]]=2,29,IF(Table151516[[#This Row],[Rank]]=3,28,IF(Table151516[[#This Row],[Rank]]=4,27,IF(Table151516[[#This Row],[Rank]]=5,26,IF(Table151516[[#This Row],[Rank]]=6,25,IF(Table151516[[#This Row],[Rank]]=7,24,IF(Table151516[[#This Row],[Rank]]=8,23,IF(Table151516[[#This Row],[Rank]]=9,22,IF(Table151516[[#This Row],[Rank]]=10,21,IF(Table151516[[#This Row],[Rank]]=11,20,IF(Table151516[[#This Row],[Rank]]=12,19,IF(Table151516[[#This Row],[Rank]]=13,18,IF(Table151516[[#This Row],[Rank]]=14,17,IF(Table151516[[#This Row],[Rank]]=15,16,IF(Table151516[[#This Row],[Rank]]=16,15,IF(Table151516[[#This Row],[Rank]]=17,14,IF(Table151516[[#This Row],[Rank]]=18,13,IF(Table151516[[#This Row],[Rank]]=19,12,IF(Table151516[[#This Row],[Rank]]=20,11,IF(Table151516[[#This Row],[Rank]]=21,10,IF(Table151516[[#This Row],[Rank]]=22,9,IF(Table151516[[#This Row],[Rank]]=23,8,IF(Table151516[[#This Row],[Rank]]=24,7,IF(Table151516[[#This Row],[Rank]]=25,6,IF(Table151516[[#This Row],[Rank]]=26,5,IF(Table151516[[#This Row],[Rank]]=27,4,IF(Table151516[[#This Row],[Rank]]=28,3,IF(Table151516[[#This Row],[Rank]]=29,2,IF(Table151516[[#This Row],[Rank]]=30,1,0)))))))))))))))))))))))))))))))</f>
        <v/>
      </c>
      <c r="D15" s="4" t="str">
        <f>IF(Table151516[[#This Row],[Category]]="","",IF(Table151516[[#This Row],[Category]]="M",COUNTIF($I$2:$I15,"M"),IF(Table151516[[#This Row],[Category]]="F",COUNTIF($I$2:$I15,"F"),0)))</f>
        <v/>
      </c>
      <c r="E15" s="26"/>
      <c r="F15" s="48"/>
      <c r="G15" s="28"/>
      <c r="H15" s="28"/>
      <c r="I15" s="29"/>
      <c r="J15" s="63"/>
      <c r="K15" s="63"/>
      <c r="L15" s="63"/>
      <c r="M15" s="63"/>
      <c r="N15" s="63"/>
    </row>
    <row r="16" spans="1:14" x14ac:dyDescent="0.3">
      <c r="A16" s="19">
        <f>Table151516[[#This Row],[Full Name]]</f>
        <v>0</v>
      </c>
      <c r="B16" s="21" t="str">
        <f>IF(Table151516[[#This Row],[Full Name]]="","",IF(IFERROR(IFERROR(VLOOKUP(Table151516[[#This Row],[Full Name]],'Mens League'!B:B,1,FALSE),VLOOKUP(Table151516[[#This Row],[Full Name]],'Women''s League'!B:B,1,FALSE)),"NEEDS ADDING")="NEEDS ADDING","NEEDS ADDING","OK"))</f>
        <v/>
      </c>
      <c r="C16" s="21" t="str">
        <f>IF(Table151516[[#This Row],[Position]]="","",IF(Table151516[[#This Row],[Rank]]=1,30,IF(Table151516[[#This Row],[Rank]]=2,29,IF(Table151516[[#This Row],[Rank]]=3,28,IF(Table151516[[#This Row],[Rank]]=4,27,IF(Table151516[[#This Row],[Rank]]=5,26,IF(Table151516[[#This Row],[Rank]]=6,25,IF(Table151516[[#This Row],[Rank]]=7,24,IF(Table151516[[#This Row],[Rank]]=8,23,IF(Table151516[[#This Row],[Rank]]=9,22,IF(Table151516[[#This Row],[Rank]]=10,21,IF(Table151516[[#This Row],[Rank]]=11,20,IF(Table151516[[#This Row],[Rank]]=12,19,IF(Table151516[[#This Row],[Rank]]=13,18,IF(Table151516[[#This Row],[Rank]]=14,17,IF(Table151516[[#This Row],[Rank]]=15,16,IF(Table151516[[#This Row],[Rank]]=16,15,IF(Table151516[[#This Row],[Rank]]=17,14,IF(Table151516[[#This Row],[Rank]]=18,13,IF(Table151516[[#This Row],[Rank]]=19,12,IF(Table151516[[#This Row],[Rank]]=20,11,IF(Table151516[[#This Row],[Rank]]=21,10,IF(Table151516[[#This Row],[Rank]]=22,9,IF(Table151516[[#This Row],[Rank]]=23,8,IF(Table151516[[#This Row],[Rank]]=24,7,IF(Table151516[[#This Row],[Rank]]=25,6,IF(Table151516[[#This Row],[Rank]]=26,5,IF(Table151516[[#This Row],[Rank]]=27,4,IF(Table151516[[#This Row],[Rank]]=28,3,IF(Table151516[[#This Row],[Rank]]=29,2,IF(Table151516[[#This Row],[Rank]]=30,1,0)))))))))))))))))))))))))))))))</f>
        <v/>
      </c>
      <c r="D16" s="4" t="str">
        <f>IF(Table151516[[#This Row],[Category]]="","",IF(Table151516[[#This Row],[Category]]="M",COUNTIF($I$2:$I16,"M"),IF(Table151516[[#This Row],[Category]]="F",COUNTIF($I$2:$I16,"F"),0)))</f>
        <v/>
      </c>
      <c r="E16" s="26"/>
      <c r="F16" s="48"/>
      <c r="G16" s="28"/>
      <c r="H16" s="28"/>
      <c r="I16" s="29"/>
      <c r="J16" s="63"/>
      <c r="K16" s="63"/>
      <c r="L16" s="63"/>
      <c r="M16" s="63"/>
      <c r="N16" s="63"/>
    </row>
    <row r="17" spans="1:14" x14ac:dyDescent="0.3">
      <c r="A17" s="19">
        <f>Table151516[[#This Row],[Full Name]]</f>
        <v>0</v>
      </c>
      <c r="B17" s="21" t="str">
        <f>IF(Table151516[[#This Row],[Full Name]]="","",IF(IFERROR(IFERROR(VLOOKUP(Table151516[[#This Row],[Full Name]],'Mens League'!B:B,1,FALSE),VLOOKUP(Table151516[[#This Row],[Full Name]],'Women''s League'!B:B,1,FALSE)),"NEEDS ADDING")="NEEDS ADDING","NEEDS ADDING","OK"))</f>
        <v/>
      </c>
      <c r="C17" s="21" t="str">
        <f>IF(Table151516[[#This Row],[Position]]="","",IF(Table151516[[#This Row],[Rank]]=1,30,IF(Table151516[[#This Row],[Rank]]=2,29,IF(Table151516[[#This Row],[Rank]]=3,28,IF(Table151516[[#This Row],[Rank]]=4,27,IF(Table151516[[#This Row],[Rank]]=5,26,IF(Table151516[[#This Row],[Rank]]=6,25,IF(Table151516[[#This Row],[Rank]]=7,24,IF(Table151516[[#This Row],[Rank]]=8,23,IF(Table151516[[#This Row],[Rank]]=9,22,IF(Table151516[[#This Row],[Rank]]=10,21,IF(Table151516[[#This Row],[Rank]]=11,20,IF(Table151516[[#This Row],[Rank]]=12,19,IF(Table151516[[#This Row],[Rank]]=13,18,IF(Table151516[[#This Row],[Rank]]=14,17,IF(Table151516[[#This Row],[Rank]]=15,16,IF(Table151516[[#This Row],[Rank]]=16,15,IF(Table151516[[#This Row],[Rank]]=17,14,IF(Table151516[[#This Row],[Rank]]=18,13,IF(Table151516[[#This Row],[Rank]]=19,12,IF(Table151516[[#This Row],[Rank]]=20,11,IF(Table151516[[#This Row],[Rank]]=21,10,IF(Table151516[[#This Row],[Rank]]=22,9,IF(Table151516[[#This Row],[Rank]]=23,8,IF(Table151516[[#This Row],[Rank]]=24,7,IF(Table151516[[#This Row],[Rank]]=25,6,IF(Table151516[[#This Row],[Rank]]=26,5,IF(Table151516[[#This Row],[Rank]]=27,4,IF(Table151516[[#This Row],[Rank]]=28,3,IF(Table151516[[#This Row],[Rank]]=29,2,IF(Table151516[[#This Row],[Rank]]=30,1,0)))))))))))))))))))))))))))))))</f>
        <v/>
      </c>
      <c r="D17" s="4" t="str">
        <f>IF(Table151516[[#This Row],[Category]]="","",IF(Table151516[[#This Row],[Category]]="M",COUNTIF($I$2:$I17,"M"),IF(Table151516[[#This Row],[Category]]="F",COUNTIF($I$2:$I17,"F"),0)))</f>
        <v/>
      </c>
      <c r="E17" s="26"/>
      <c r="F17" s="48"/>
      <c r="G17" s="28"/>
      <c r="H17" s="28"/>
      <c r="I17" s="29"/>
      <c r="J17" s="63"/>
      <c r="K17" s="63"/>
      <c r="L17" s="63"/>
      <c r="M17" s="63"/>
      <c r="N17" s="63"/>
    </row>
    <row r="18" spans="1:14" x14ac:dyDescent="0.3">
      <c r="A18" s="19">
        <f>Table151516[[#This Row],[Full Name]]</f>
        <v>0</v>
      </c>
      <c r="B18" s="21" t="str">
        <f>IF(Table151516[[#This Row],[Full Name]]="","",IF(IFERROR(IFERROR(VLOOKUP(Table151516[[#This Row],[Full Name]],'Mens League'!B:B,1,FALSE),VLOOKUP(Table151516[[#This Row],[Full Name]],'Women''s League'!B:B,1,FALSE)),"NEEDS ADDING")="NEEDS ADDING","NEEDS ADDING","OK"))</f>
        <v/>
      </c>
      <c r="C18" s="21" t="str">
        <f>IF(Table151516[[#This Row],[Position]]="","",IF(Table151516[[#This Row],[Rank]]=1,30,IF(Table151516[[#This Row],[Rank]]=2,29,IF(Table151516[[#This Row],[Rank]]=3,28,IF(Table151516[[#This Row],[Rank]]=4,27,IF(Table151516[[#This Row],[Rank]]=5,26,IF(Table151516[[#This Row],[Rank]]=6,25,IF(Table151516[[#This Row],[Rank]]=7,24,IF(Table151516[[#This Row],[Rank]]=8,23,IF(Table151516[[#This Row],[Rank]]=9,22,IF(Table151516[[#This Row],[Rank]]=10,21,IF(Table151516[[#This Row],[Rank]]=11,20,IF(Table151516[[#This Row],[Rank]]=12,19,IF(Table151516[[#This Row],[Rank]]=13,18,IF(Table151516[[#This Row],[Rank]]=14,17,IF(Table151516[[#This Row],[Rank]]=15,16,IF(Table151516[[#This Row],[Rank]]=16,15,IF(Table151516[[#This Row],[Rank]]=17,14,IF(Table151516[[#This Row],[Rank]]=18,13,IF(Table151516[[#This Row],[Rank]]=19,12,IF(Table151516[[#This Row],[Rank]]=20,11,IF(Table151516[[#This Row],[Rank]]=21,10,IF(Table151516[[#This Row],[Rank]]=22,9,IF(Table151516[[#This Row],[Rank]]=23,8,IF(Table151516[[#This Row],[Rank]]=24,7,IF(Table151516[[#This Row],[Rank]]=25,6,IF(Table151516[[#This Row],[Rank]]=26,5,IF(Table151516[[#This Row],[Rank]]=27,4,IF(Table151516[[#This Row],[Rank]]=28,3,IF(Table151516[[#This Row],[Rank]]=29,2,IF(Table151516[[#This Row],[Rank]]=30,1,0)))))))))))))))))))))))))))))))</f>
        <v/>
      </c>
      <c r="D18" s="4" t="str">
        <f>IF(Table151516[[#This Row],[Category]]="","",IF(Table151516[[#This Row],[Category]]="M",COUNTIF($I$2:$I18,"M"),IF(Table151516[[#This Row],[Category]]="F",COUNTIF($I$2:$I18,"F"),0)))</f>
        <v/>
      </c>
      <c r="E18" s="26"/>
      <c r="F18" s="48"/>
      <c r="G18" s="28"/>
      <c r="H18" s="28"/>
      <c r="I18" s="29"/>
      <c r="J18" s="63"/>
      <c r="K18" s="63"/>
      <c r="L18" s="63"/>
      <c r="M18" s="63"/>
      <c r="N18" s="63"/>
    </row>
    <row r="19" spans="1:14" x14ac:dyDescent="0.3">
      <c r="A19" s="19">
        <f>Table151516[[#This Row],[Full Name]]</f>
        <v>0</v>
      </c>
      <c r="B19" s="21" t="str">
        <f>IF(Table151516[[#This Row],[Full Name]]="","",IF(IFERROR(IFERROR(VLOOKUP(Table151516[[#This Row],[Full Name]],'Mens League'!B:B,1,FALSE),VLOOKUP(Table151516[[#This Row],[Full Name]],'Women''s League'!B:B,1,FALSE)),"NEEDS ADDING")="NEEDS ADDING","NEEDS ADDING","OK"))</f>
        <v/>
      </c>
      <c r="C19" s="21" t="str">
        <f>IF(Table151516[[#This Row],[Position]]="","",IF(Table151516[[#This Row],[Rank]]=1,30,IF(Table151516[[#This Row],[Rank]]=2,29,IF(Table151516[[#This Row],[Rank]]=3,28,IF(Table151516[[#This Row],[Rank]]=4,27,IF(Table151516[[#This Row],[Rank]]=5,26,IF(Table151516[[#This Row],[Rank]]=6,25,IF(Table151516[[#This Row],[Rank]]=7,24,IF(Table151516[[#This Row],[Rank]]=8,23,IF(Table151516[[#This Row],[Rank]]=9,22,IF(Table151516[[#This Row],[Rank]]=10,21,IF(Table151516[[#This Row],[Rank]]=11,20,IF(Table151516[[#This Row],[Rank]]=12,19,IF(Table151516[[#This Row],[Rank]]=13,18,IF(Table151516[[#This Row],[Rank]]=14,17,IF(Table151516[[#This Row],[Rank]]=15,16,IF(Table151516[[#This Row],[Rank]]=16,15,IF(Table151516[[#This Row],[Rank]]=17,14,IF(Table151516[[#This Row],[Rank]]=18,13,IF(Table151516[[#This Row],[Rank]]=19,12,IF(Table151516[[#This Row],[Rank]]=20,11,IF(Table151516[[#This Row],[Rank]]=21,10,IF(Table151516[[#This Row],[Rank]]=22,9,IF(Table151516[[#This Row],[Rank]]=23,8,IF(Table151516[[#This Row],[Rank]]=24,7,IF(Table151516[[#This Row],[Rank]]=25,6,IF(Table151516[[#This Row],[Rank]]=26,5,IF(Table151516[[#This Row],[Rank]]=27,4,IF(Table151516[[#This Row],[Rank]]=28,3,IF(Table151516[[#This Row],[Rank]]=29,2,IF(Table151516[[#This Row],[Rank]]=30,1,0)))))))))))))))))))))))))))))))</f>
        <v/>
      </c>
      <c r="D19" s="4" t="str">
        <f>IF(Table151516[[#This Row],[Category]]="","",IF(Table151516[[#This Row],[Category]]="M",COUNTIF($I$2:$I19,"M"),IF(Table151516[[#This Row],[Category]]="F",COUNTIF($I$2:$I19,"F"),0)))</f>
        <v/>
      </c>
      <c r="E19" s="26"/>
      <c r="F19" s="48"/>
      <c r="G19" s="28"/>
      <c r="H19" s="28"/>
      <c r="I19" s="29"/>
      <c r="J19" s="63"/>
      <c r="K19" s="63"/>
      <c r="L19" s="63"/>
      <c r="M19" s="63"/>
      <c r="N19" s="63"/>
    </row>
    <row r="20" spans="1:14" x14ac:dyDescent="0.3">
      <c r="A20" s="19">
        <f>Table151516[[#This Row],[Full Name]]</f>
        <v>0</v>
      </c>
      <c r="B20" s="21" t="str">
        <f>IF(Table151516[[#This Row],[Full Name]]="","",IF(IFERROR(IFERROR(VLOOKUP(Table151516[[#This Row],[Full Name]],'Mens League'!B:B,1,FALSE),VLOOKUP(Table151516[[#This Row],[Full Name]],'Women''s League'!B:B,1,FALSE)),"NEEDS ADDING")="NEEDS ADDING","NEEDS ADDING","OK"))</f>
        <v/>
      </c>
      <c r="C20" s="21" t="str">
        <f>IF(Table151516[[#This Row],[Position]]="","",IF(Table151516[[#This Row],[Rank]]=1,30,IF(Table151516[[#This Row],[Rank]]=2,29,IF(Table151516[[#This Row],[Rank]]=3,28,IF(Table151516[[#This Row],[Rank]]=4,27,IF(Table151516[[#This Row],[Rank]]=5,26,IF(Table151516[[#This Row],[Rank]]=6,25,IF(Table151516[[#This Row],[Rank]]=7,24,IF(Table151516[[#This Row],[Rank]]=8,23,IF(Table151516[[#This Row],[Rank]]=9,22,IF(Table151516[[#This Row],[Rank]]=10,21,IF(Table151516[[#This Row],[Rank]]=11,20,IF(Table151516[[#This Row],[Rank]]=12,19,IF(Table151516[[#This Row],[Rank]]=13,18,IF(Table151516[[#This Row],[Rank]]=14,17,IF(Table151516[[#This Row],[Rank]]=15,16,IF(Table151516[[#This Row],[Rank]]=16,15,IF(Table151516[[#This Row],[Rank]]=17,14,IF(Table151516[[#This Row],[Rank]]=18,13,IF(Table151516[[#This Row],[Rank]]=19,12,IF(Table151516[[#This Row],[Rank]]=20,11,IF(Table151516[[#This Row],[Rank]]=21,10,IF(Table151516[[#This Row],[Rank]]=22,9,IF(Table151516[[#This Row],[Rank]]=23,8,IF(Table151516[[#This Row],[Rank]]=24,7,IF(Table151516[[#This Row],[Rank]]=25,6,IF(Table151516[[#This Row],[Rank]]=26,5,IF(Table151516[[#This Row],[Rank]]=27,4,IF(Table151516[[#This Row],[Rank]]=28,3,IF(Table151516[[#This Row],[Rank]]=29,2,IF(Table151516[[#This Row],[Rank]]=30,1,0)))))))))))))))))))))))))))))))</f>
        <v/>
      </c>
      <c r="D20" s="4" t="str">
        <f>IF(Table151516[[#This Row],[Category]]="","",IF(Table151516[[#This Row],[Category]]="M",COUNTIF($I$2:$I20,"M"),IF(Table151516[[#This Row],[Category]]="F",COUNTIF($I$2:$I20,"F"),0)))</f>
        <v/>
      </c>
      <c r="E20" s="26"/>
      <c r="F20" s="48"/>
      <c r="G20" s="28"/>
      <c r="H20" s="28"/>
      <c r="I20" s="29"/>
      <c r="J20" s="63"/>
      <c r="K20" s="63"/>
      <c r="L20" s="63"/>
      <c r="M20" s="63"/>
      <c r="N20" s="63"/>
    </row>
    <row r="21" spans="1:14" x14ac:dyDescent="0.3">
      <c r="A21" s="19">
        <f>Table151516[[#This Row],[Full Name]]</f>
        <v>0</v>
      </c>
      <c r="B21" s="21" t="str">
        <f>IF(Table151516[[#This Row],[Full Name]]="","",IF(IFERROR(IFERROR(VLOOKUP(Table151516[[#This Row],[Full Name]],'Mens League'!B:B,1,FALSE),VLOOKUP(Table151516[[#This Row],[Full Name]],'Women''s League'!B:B,1,FALSE)),"NEEDS ADDING")="NEEDS ADDING","NEEDS ADDING","OK"))</f>
        <v/>
      </c>
      <c r="C21" s="21" t="str">
        <f>IF(Table151516[[#This Row],[Position]]="","",IF(Table151516[[#This Row],[Rank]]=1,30,IF(Table151516[[#This Row],[Rank]]=2,29,IF(Table151516[[#This Row],[Rank]]=3,28,IF(Table151516[[#This Row],[Rank]]=4,27,IF(Table151516[[#This Row],[Rank]]=5,26,IF(Table151516[[#This Row],[Rank]]=6,25,IF(Table151516[[#This Row],[Rank]]=7,24,IF(Table151516[[#This Row],[Rank]]=8,23,IF(Table151516[[#This Row],[Rank]]=9,22,IF(Table151516[[#This Row],[Rank]]=10,21,IF(Table151516[[#This Row],[Rank]]=11,20,IF(Table151516[[#This Row],[Rank]]=12,19,IF(Table151516[[#This Row],[Rank]]=13,18,IF(Table151516[[#This Row],[Rank]]=14,17,IF(Table151516[[#This Row],[Rank]]=15,16,IF(Table151516[[#This Row],[Rank]]=16,15,IF(Table151516[[#This Row],[Rank]]=17,14,IF(Table151516[[#This Row],[Rank]]=18,13,IF(Table151516[[#This Row],[Rank]]=19,12,IF(Table151516[[#This Row],[Rank]]=20,11,IF(Table151516[[#This Row],[Rank]]=21,10,IF(Table151516[[#This Row],[Rank]]=22,9,IF(Table151516[[#This Row],[Rank]]=23,8,IF(Table151516[[#This Row],[Rank]]=24,7,IF(Table151516[[#This Row],[Rank]]=25,6,IF(Table151516[[#This Row],[Rank]]=26,5,IF(Table151516[[#This Row],[Rank]]=27,4,IF(Table151516[[#This Row],[Rank]]=28,3,IF(Table151516[[#This Row],[Rank]]=29,2,IF(Table151516[[#This Row],[Rank]]=30,1,0)))))))))))))))))))))))))))))))</f>
        <v/>
      </c>
      <c r="D21" s="4" t="str">
        <f>IF(Table151516[[#This Row],[Category]]="","",IF(Table151516[[#This Row],[Category]]="M",COUNTIF($I$2:$I21,"M"),IF(Table151516[[#This Row],[Category]]="F",COUNTIF($I$2:$I21,"F"),0)))</f>
        <v/>
      </c>
      <c r="E21" s="26"/>
      <c r="F21" s="48"/>
      <c r="G21" s="28"/>
      <c r="H21" s="28"/>
      <c r="I21" s="29"/>
      <c r="J21" s="63"/>
      <c r="K21" s="63"/>
      <c r="L21" s="63"/>
      <c r="M21" s="63"/>
      <c r="N21" s="63"/>
    </row>
    <row r="22" spans="1:14" x14ac:dyDescent="0.3">
      <c r="A22" s="19">
        <f>Table151516[[#This Row],[Full Name]]</f>
        <v>0</v>
      </c>
      <c r="B22" s="21" t="str">
        <f>IF(Table151516[[#This Row],[Full Name]]="","",IF(IFERROR(IFERROR(VLOOKUP(Table151516[[#This Row],[Full Name]],'Mens League'!B:B,1,FALSE),VLOOKUP(Table151516[[#This Row],[Full Name]],'Women''s League'!B:B,1,FALSE)),"NEEDS ADDING")="NEEDS ADDING","NEEDS ADDING","OK"))</f>
        <v/>
      </c>
      <c r="C22" s="21" t="str">
        <f>IF(Table151516[[#This Row],[Position]]="","",IF(Table151516[[#This Row],[Rank]]=1,30,IF(Table151516[[#This Row],[Rank]]=2,29,IF(Table151516[[#This Row],[Rank]]=3,28,IF(Table151516[[#This Row],[Rank]]=4,27,IF(Table151516[[#This Row],[Rank]]=5,26,IF(Table151516[[#This Row],[Rank]]=6,25,IF(Table151516[[#This Row],[Rank]]=7,24,IF(Table151516[[#This Row],[Rank]]=8,23,IF(Table151516[[#This Row],[Rank]]=9,22,IF(Table151516[[#This Row],[Rank]]=10,21,IF(Table151516[[#This Row],[Rank]]=11,20,IF(Table151516[[#This Row],[Rank]]=12,19,IF(Table151516[[#This Row],[Rank]]=13,18,IF(Table151516[[#This Row],[Rank]]=14,17,IF(Table151516[[#This Row],[Rank]]=15,16,IF(Table151516[[#This Row],[Rank]]=16,15,IF(Table151516[[#This Row],[Rank]]=17,14,IF(Table151516[[#This Row],[Rank]]=18,13,IF(Table151516[[#This Row],[Rank]]=19,12,IF(Table151516[[#This Row],[Rank]]=20,11,IF(Table151516[[#This Row],[Rank]]=21,10,IF(Table151516[[#This Row],[Rank]]=22,9,IF(Table151516[[#This Row],[Rank]]=23,8,IF(Table151516[[#This Row],[Rank]]=24,7,IF(Table151516[[#This Row],[Rank]]=25,6,IF(Table151516[[#This Row],[Rank]]=26,5,IF(Table151516[[#This Row],[Rank]]=27,4,IF(Table151516[[#This Row],[Rank]]=28,3,IF(Table151516[[#This Row],[Rank]]=29,2,IF(Table151516[[#This Row],[Rank]]=30,1,0)))))))))))))))))))))))))))))))</f>
        <v/>
      </c>
      <c r="D22" s="4" t="str">
        <f>IF(Table151516[[#This Row],[Category]]="","",IF(Table151516[[#This Row],[Category]]="M",COUNTIF($I$2:$I22,"M"),IF(Table151516[[#This Row],[Category]]="F",COUNTIF($I$2:$I22,"F"),0)))</f>
        <v/>
      </c>
      <c r="E22" s="26"/>
      <c r="F22" s="48"/>
      <c r="G22" s="28"/>
      <c r="H22" s="28"/>
      <c r="I22" s="29"/>
      <c r="J22" s="63"/>
      <c r="K22" s="63"/>
      <c r="L22" s="63"/>
      <c r="M22" s="63"/>
      <c r="N22" s="63"/>
    </row>
    <row r="23" spans="1:14" x14ac:dyDescent="0.3">
      <c r="A23" s="19">
        <f>Table151516[[#This Row],[Full Name]]</f>
        <v>0</v>
      </c>
      <c r="B23" s="21" t="str">
        <f>IF(Table151516[[#This Row],[Full Name]]="","",IF(IFERROR(IFERROR(VLOOKUP(Table151516[[#This Row],[Full Name]],'Mens League'!B:B,1,FALSE),VLOOKUP(Table151516[[#This Row],[Full Name]],'Women''s League'!B:B,1,FALSE)),"NEEDS ADDING")="NEEDS ADDING","NEEDS ADDING","OK"))</f>
        <v/>
      </c>
      <c r="C23" s="21" t="str">
        <f>IF(Table151516[[#This Row],[Position]]="","",IF(Table151516[[#This Row],[Rank]]=1,30,IF(Table151516[[#This Row],[Rank]]=2,29,IF(Table151516[[#This Row],[Rank]]=3,28,IF(Table151516[[#This Row],[Rank]]=4,27,IF(Table151516[[#This Row],[Rank]]=5,26,IF(Table151516[[#This Row],[Rank]]=6,25,IF(Table151516[[#This Row],[Rank]]=7,24,IF(Table151516[[#This Row],[Rank]]=8,23,IF(Table151516[[#This Row],[Rank]]=9,22,IF(Table151516[[#This Row],[Rank]]=10,21,IF(Table151516[[#This Row],[Rank]]=11,20,IF(Table151516[[#This Row],[Rank]]=12,19,IF(Table151516[[#This Row],[Rank]]=13,18,IF(Table151516[[#This Row],[Rank]]=14,17,IF(Table151516[[#This Row],[Rank]]=15,16,IF(Table151516[[#This Row],[Rank]]=16,15,IF(Table151516[[#This Row],[Rank]]=17,14,IF(Table151516[[#This Row],[Rank]]=18,13,IF(Table151516[[#This Row],[Rank]]=19,12,IF(Table151516[[#This Row],[Rank]]=20,11,IF(Table151516[[#This Row],[Rank]]=21,10,IF(Table151516[[#This Row],[Rank]]=22,9,IF(Table151516[[#This Row],[Rank]]=23,8,IF(Table151516[[#This Row],[Rank]]=24,7,IF(Table151516[[#This Row],[Rank]]=25,6,IF(Table151516[[#This Row],[Rank]]=26,5,IF(Table151516[[#This Row],[Rank]]=27,4,IF(Table151516[[#This Row],[Rank]]=28,3,IF(Table151516[[#This Row],[Rank]]=29,2,IF(Table151516[[#This Row],[Rank]]=30,1,0)))))))))))))))))))))))))))))))</f>
        <v/>
      </c>
      <c r="D23" s="4" t="str">
        <f>IF(Table151516[[#This Row],[Category]]="","",IF(Table151516[[#This Row],[Category]]="M",COUNTIF($I$2:$I23,"M"),IF(Table151516[[#This Row],[Category]]="F",COUNTIF($I$2:$I23,"F"),0)))</f>
        <v/>
      </c>
      <c r="E23" s="26"/>
      <c r="F23" s="48"/>
      <c r="G23" s="28"/>
      <c r="H23" s="28"/>
      <c r="I23" s="29"/>
      <c r="J23" s="63"/>
      <c r="K23" s="63"/>
      <c r="L23" s="63"/>
      <c r="M23" s="63"/>
      <c r="N23" s="63"/>
    </row>
    <row r="24" spans="1:14" x14ac:dyDescent="0.3">
      <c r="A24" s="19">
        <f>Table151516[[#This Row],[Full Name]]</f>
        <v>0</v>
      </c>
      <c r="B24" s="21" t="str">
        <f>IF(Table151516[[#This Row],[Full Name]]="","",IF(IFERROR(IFERROR(VLOOKUP(Table151516[[#This Row],[Full Name]],'Mens League'!B:B,1,FALSE),VLOOKUP(Table151516[[#This Row],[Full Name]],'Women''s League'!B:B,1,FALSE)),"NEEDS ADDING")="NEEDS ADDING","NEEDS ADDING","OK"))</f>
        <v/>
      </c>
      <c r="C24" s="21" t="str">
        <f>IF(Table151516[[#This Row],[Position]]="","",IF(Table151516[[#This Row],[Rank]]=1,30,IF(Table151516[[#This Row],[Rank]]=2,29,IF(Table151516[[#This Row],[Rank]]=3,28,IF(Table151516[[#This Row],[Rank]]=4,27,IF(Table151516[[#This Row],[Rank]]=5,26,IF(Table151516[[#This Row],[Rank]]=6,25,IF(Table151516[[#This Row],[Rank]]=7,24,IF(Table151516[[#This Row],[Rank]]=8,23,IF(Table151516[[#This Row],[Rank]]=9,22,IF(Table151516[[#This Row],[Rank]]=10,21,IF(Table151516[[#This Row],[Rank]]=11,20,IF(Table151516[[#This Row],[Rank]]=12,19,IF(Table151516[[#This Row],[Rank]]=13,18,IF(Table151516[[#This Row],[Rank]]=14,17,IF(Table151516[[#This Row],[Rank]]=15,16,IF(Table151516[[#This Row],[Rank]]=16,15,IF(Table151516[[#This Row],[Rank]]=17,14,IF(Table151516[[#This Row],[Rank]]=18,13,IF(Table151516[[#This Row],[Rank]]=19,12,IF(Table151516[[#This Row],[Rank]]=20,11,IF(Table151516[[#This Row],[Rank]]=21,10,IF(Table151516[[#This Row],[Rank]]=22,9,IF(Table151516[[#This Row],[Rank]]=23,8,IF(Table151516[[#This Row],[Rank]]=24,7,IF(Table151516[[#This Row],[Rank]]=25,6,IF(Table151516[[#This Row],[Rank]]=26,5,IF(Table151516[[#This Row],[Rank]]=27,4,IF(Table151516[[#This Row],[Rank]]=28,3,IF(Table151516[[#This Row],[Rank]]=29,2,IF(Table151516[[#This Row],[Rank]]=30,1,0)))))))))))))))))))))))))))))))</f>
        <v/>
      </c>
      <c r="D24" s="4" t="str">
        <f>IF(Table151516[[#This Row],[Category]]="","",IF(Table151516[[#This Row],[Category]]="M",COUNTIF($I$2:$I24,"M"),IF(Table151516[[#This Row],[Category]]="F",COUNTIF($I$2:$I24,"F"),0)))</f>
        <v/>
      </c>
      <c r="E24" s="26"/>
      <c r="F24" s="48"/>
      <c r="G24" s="28"/>
      <c r="H24" s="28"/>
      <c r="I24" s="29"/>
      <c r="J24" s="63"/>
      <c r="K24" s="63"/>
      <c r="L24" s="63"/>
      <c r="M24" s="63"/>
      <c r="N24" s="63"/>
    </row>
    <row r="25" spans="1:14" x14ac:dyDescent="0.3">
      <c r="A25" s="19">
        <f>Table151516[[#This Row],[Full Name]]</f>
        <v>0</v>
      </c>
      <c r="B25" s="21" t="str">
        <f>IF(Table151516[[#This Row],[Full Name]]="","",IF(IFERROR(IFERROR(VLOOKUP(Table151516[[#This Row],[Full Name]],'Mens League'!B:B,1,FALSE),VLOOKUP(Table151516[[#This Row],[Full Name]],'Women''s League'!B:B,1,FALSE)),"NEEDS ADDING")="NEEDS ADDING","NEEDS ADDING","OK"))</f>
        <v/>
      </c>
      <c r="C25" s="21" t="str">
        <f>IF(Table151516[[#This Row],[Position]]="","",IF(Table151516[[#This Row],[Rank]]=1,30,IF(Table151516[[#This Row],[Rank]]=2,29,IF(Table151516[[#This Row],[Rank]]=3,28,IF(Table151516[[#This Row],[Rank]]=4,27,IF(Table151516[[#This Row],[Rank]]=5,26,IF(Table151516[[#This Row],[Rank]]=6,25,IF(Table151516[[#This Row],[Rank]]=7,24,IF(Table151516[[#This Row],[Rank]]=8,23,IF(Table151516[[#This Row],[Rank]]=9,22,IF(Table151516[[#This Row],[Rank]]=10,21,IF(Table151516[[#This Row],[Rank]]=11,20,IF(Table151516[[#This Row],[Rank]]=12,19,IF(Table151516[[#This Row],[Rank]]=13,18,IF(Table151516[[#This Row],[Rank]]=14,17,IF(Table151516[[#This Row],[Rank]]=15,16,IF(Table151516[[#This Row],[Rank]]=16,15,IF(Table151516[[#This Row],[Rank]]=17,14,IF(Table151516[[#This Row],[Rank]]=18,13,IF(Table151516[[#This Row],[Rank]]=19,12,IF(Table151516[[#This Row],[Rank]]=20,11,IF(Table151516[[#This Row],[Rank]]=21,10,IF(Table151516[[#This Row],[Rank]]=22,9,IF(Table151516[[#This Row],[Rank]]=23,8,IF(Table151516[[#This Row],[Rank]]=24,7,IF(Table151516[[#This Row],[Rank]]=25,6,IF(Table151516[[#This Row],[Rank]]=26,5,IF(Table151516[[#This Row],[Rank]]=27,4,IF(Table151516[[#This Row],[Rank]]=28,3,IF(Table151516[[#This Row],[Rank]]=29,2,IF(Table151516[[#This Row],[Rank]]=30,1,0)))))))))))))))))))))))))))))))</f>
        <v/>
      </c>
      <c r="D25" s="4" t="str">
        <f>IF(Table151516[[#This Row],[Category]]="","",IF(Table151516[[#This Row],[Category]]="M",COUNTIF($I$2:$I25,"M"),IF(Table151516[[#This Row],[Category]]="F",COUNTIF($I$2:$I25,"F"),0)))</f>
        <v/>
      </c>
      <c r="E25" s="26"/>
      <c r="F25" s="48"/>
      <c r="G25" s="28"/>
      <c r="H25" s="28"/>
      <c r="I25" s="29"/>
      <c r="J25" s="63"/>
      <c r="K25" s="63"/>
      <c r="L25" s="63"/>
      <c r="M25" s="63"/>
      <c r="N25" s="63"/>
    </row>
    <row r="26" spans="1:14" x14ac:dyDescent="0.3">
      <c r="A26" s="19">
        <f>Table151516[[#This Row],[Full Name]]</f>
        <v>0</v>
      </c>
      <c r="B26" s="21" t="str">
        <f>IF(Table151516[[#This Row],[Full Name]]="","",IF(IFERROR(IFERROR(VLOOKUP(Table151516[[#This Row],[Full Name]],'Mens League'!B:B,1,FALSE),VLOOKUP(Table151516[[#This Row],[Full Name]],'Women''s League'!B:B,1,FALSE)),"NEEDS ADDING")="NEEDS ADDING","NEEDS ADDING","OK"))</f>
        <v/>
      </c>
      <c r="C26" s="21" t="str">
        <f>IF(Table151516[[#This Row],[Position]]="","",IF(Table151516[[#This Row],[Rank]]=1,30,IF(Table151516[[#This Row],[Rank]]=2,29,IF(Table151516[[#This Row],[Rank]]=3,28,IF(Table151516[[#This Row],[Rank]]=4,27,IF(Table151516[[#This Row],[Rank]]=5,26,IF(Table151516[[#This Row],[Rank]]=6,25,IF(Table151516[[#This Row],[Rank]]=7,24,IF(Table151516[[#This Row],[Rank]]=8,23,IF(Table151516[[#This Row],[Rank]]=9,22,IF(Table151516[[#This Row],[Rank]]=10,21,IF(Table151516[[#This Row],[Rank]]=11,20,IF(Table151516[[#This Row],[Rank]]=12,19,IF(Table151516[[#This Row],[Rank]]=13,18,IF(Table151516[[#This Row],[Rank]]=14,17,IF(Table151516[[#This Row],[Rank]]=15,16,IF(Table151516[[#This Row],[Rank]]=16,15,IF(Table151516[[#This Row],[Rank]]=17,14,IF(Table151516[[#This Row],[Rank]]=18,13,IF(Table151516[[#This Row],[Rank]]=19,12,IF(Table151516[[#This Row],[Rank]]=20,11,IF(Table151516[[#This Row],[Rank]]=21,10,IF(Table151516[[#This Row],[Rank]]=22,9,IF(Table151516[[#This Row],[Rank]]=23,8,IF(Table151516[[#This Row],[Rank]]=24,7,IF(Table151516[[#This Row],[Rank]]=25,6,IF(Table151516[[#This Row],[Rank]]=26,5,IF(Table151516[[#This Row],[Rank]]=27,4,IF(Table151516[[#This Row],[Rank]]=28,3,IF(Table151516[[#This Row],[Rank]]=29,2,IF(Table151516[[#This Row],[Rank]]=30,1,0)))))))))))))))))))))))))))))))</f>
        <v/>
      </c>
      <c r="D26" s="4" t="str">
        <f>IF(Table151516[[#This Row],[Category]]="","",IF(Table151516[[#This Row],[Category]]="M",COUNTIF($I$2:$I26,"M"),IF(Table151516[[#This Row],[Category]]="F",COUNTIF($I$2:$I26,"F"),0)))</f>
        <v/>
      </c>
      <c r="E26" s="26"/>
      <c r="F26" s="48"/>
      <c r="G26" s="28"/>
      <c r="H26" s="28"/>
      <c r="I26" s="29"/>
      <c r="J26" s="63"/>
      <c r="K26" s="63"/>
      <c r="L26" s="63"/>
      <c r="M26" s="63"/>
      <c r="N26" s="63"/>
    </row>
    <row r="27" spans="1:14" x14ac:dyDescent="0.3">
      <c r="A27" s="19">
        <f>Table151516[[#This Row],[Full Name]]</f>
        <v>0</v>
      </c>
      <c r="B27" s="21" t="str">
        <f>IF(Table151516[[#This Row],[Full Name]]="","",IF(IFERROR(IFERROR(VLOOKUP(Table151516[[#This Row],[Full Name]],'Mens League'!B:B,1,FALSE),VLOOKUP(Table151516[[#This Row],[Full Name]],'Women''s League'!B:B,1,FALSE)),"NEEDS ADDING")="NEEDS ADDING","NEEDS ADDING","OK"))</f>
        <v/>
      </c>
      <c r="C27" s="21" t="str">
        <f>IF(Table151516[[#This Row],[Position]]="","",IF(Table151516[[#This Row],[Rank]]=1,30,IF(Table151516[[#This Row],[Rank]]=2,29,IF(Table151516[[#This Row],[Rank]]=3,28,IF(Table151516[[#This Row],[Rank]]=4,27,IF(Table151516[[#This Row],[Rank]]=5,26,IF(Table151516[[#This Row],[Rank]]=6,25,IF(Table151516[[#This Row],[Rank]]=7,24,IF(Table151516[[#This Row],[Rank]]=8,23,IF(Table151516[[#This Row],[Rank]]=9,22,IF(Table151516[[#This Row],[Rank]]=10,21,IF(Table151516[[#This Row],[Rank]]=11,20,IF(Table151516[[#This Row],[Rank]]=12,19,IF(Table151516[[#This Row],[Rank]]=13,18,IF(Table151516[[#This Row],[Rank]]=14,17,IF(Table151516[[#This Row],[Rank]]=15,16,IF(Table151516[[#This Row],[Rank]]=16,15,IF(Table151516[[#This Row],[Rank]]=17,14,IF(Table151516[[#This Row],[Rank]]=18,13,IF(Table151516[[#This Row],[Rank]]=19,12,IF(Table151516[[#This Row],[Rank]]=20,11,IF(Table151516[[#This Row],[Rank]]=21,10,IF(Table151516[[#This Row],[Rank]]=22,9,IF(Table151516[[#This Row],[Rank]]=23,8,IF(Table151516[[#This Row],[Rank]]=24,7,IF(Table151516[[#This Row],[Rank]]=25,6,IF(Table151516[[#This Row],[Rank]]=26,5,IF(Table151516[[#This Row],[Rank]]=27,4,IF(Table151516[[#This Row],[Rank]]=28,3,IF(Table151516[[#This Row],[Rank]]=29,2,IF(Table151516[[#This Row],[Rank]]=30,1,0)))))))))))))))))))))))))))))))</f>
        <v/>
      </c>
      <c r="D27" s="4" t="str">
        <f>IF(Table151516[[#This Row],[Category]]="","",IF(Table151516[[#This Row],[Category]]="M",COUNTIF($I$2:$I27,"M"),IF(Table151516[[#This Row],[Category]]="F",COUNTIF($I$2:$I27,"F"),0)))</f>
        <v/>
      </c>
      <c r="E27" s="26"/>
      <c r="F27" s="48"/>
      <c r="G27" s="28"/>
      <c r="H27" s="28"/>
      <c r="I27" s="29"/>
      <c r="J27" s="63"/>
      <c r="K27" s="63"/>
      <c r="L27" s="63"/>
      <c r="M27" s="63"/>
      <c r="N27" s="63"/>
    </row>
    <row r="28" spans="1:14" x14ac:dyDescent="0.3">
      <c r="A28" s="19">
        <f>Table151516[[#This Row],[Full Name]]</f>
        <v>0</v>
      </c>
      <c r="B28" s="21" t="str">
        <f>IF(Table151516[[#This Row],[Full Name]]="","",IF(IFERROR(IFERROR(VLOOKUP(Table151516[[#This Row],[Full Name]],'Mens League'!B:B,1,FALSE),VLOOKUP(Table151516[[#This Row],[Full Name]],'Women''s League'!B:B,1,FALSE)),"NEEDS ADDING")="NEEDS ADDING","NEEDS ADDING","OK"))</f>
        <v/>
      </c>
      <c r="C28" s="21" t="str">
        <f>IF(Table151516[[#This Row],[Position]]="","",IF(Table151516[[#This Row],[Rank]]=1,30,IF(Table151516[[#This Row],[Rank]]=2,29,IF(Table151516[[#This Row],[Rank]]=3,28,IF(Table151516[[#This Row],[Rank]]=4,27,IF(Table151516[[#This Row],[Rank]]=5,26,IF(Table151516[[#This Row],[Rank]]=6,25,IF(Table151516[[#This Row],[Rank]]=7,24,IF(Table151516[[#This Row],[Rank]]=8,23,IF(Table151516[[#This Row],[Rank]]=9,22,IF(Table151516[[#This Row],[Rank]]=10,21,IF(Table151516[[#This Row],[Rank]]=11,20,IF(Table151516[[#This Row],[Rank]]=12,19,IF(Table151516[[#This Row],[Rank]]=13,18,IF(Table151516[[#This Row],[Rank]]=14,17,IF(Table151516[[#This Row],[Rank]]=15,16,IF(Table151516[[#This Row],[Rank]]=16,15,IF(Table151516[[#This Row],[Rank]]=17,14,IF(Table151516[[#This Row],[Rank]]=18,13,IF(Table151516[[#This Row],[Rank]]=19,12,IF(Table151516[[#This Row],[Rank]]=20,11,IF(Table151516[[#This Row],[Rank]]=21,10,IF(Table151516[[#This Row],[Rank]]=22,9,IF(Table151516[[#This Row],[Rank]]=23,8,IF(Table151516[[#This Row],[Rank]]=24,7,IF(Table151516[[#This Row],[Rank]]=25,6,IF(Table151516[[#This Row],[Rank]]=26,5,IF(Table151516[[#This Row],[Rank]]=27,4,IF(Table151516[[#This Row],[Rank]]=28,3,IF(Table151516[[#This Row],[Rank]]=29,2,IF(Table151516[[#This Row],[Rank]]=30,1,0)))))))))))))))))))))))))))))))</f>
        <v/>
      </c>
      <c r="D28" s="4" t="str">
        <f>IF(Table151516[[#This Row],[Category]]="","",IF(Table151516[[#This Row],[Category]]="M",COUNTIF($I$2:$I28,"M"),IF(Table151516[[#This Row],[Category]]="F",COUNTIF($I$2:$I28,"F"),0)))</f>
        <v/>
      </c>
      <c r="E28" s="26"/>
      <c r="F28" s="48"/>
      <c r="G28" s="28"/>
      <c r="H28" s="28"/>
      <c r="I28" s="29"/>
      <c r="J28" s="63"/>
      <c r="K28" s="63"/>
      <c r="L28" s="63"/>
      <c r="M28" s="63"/>
      <c r="N28" s="63"/>
    </row>
    <row r="29" spans="1:14" x14ac:dyDescent="0.3">
      <c r="A29" s="19">
        <f>Table151516[[#This Row],[Full Name]]</f>
        <v>0</v>
      </c>
      <c r="B29" s="21" t="str">
        <f>IF(Table151516[[#This Row],[Full Name]]="","",IF(IFERROR(IFERROR(VLOOKUP(Table151516[[#This Row],[Full Name]],'Mens League'!B:B,1,FALSE),VLOOKUP(Table151516[[#This Row],[Full Name]],'Women''s League'!B:B,1,FALSE)),"NEEDS ADDING")="NEEDS ADDING","NEEDS ADDING","OK"))</f>
        <v/>
      </c>
      <c r="C29" s="21" t="str">
        <f>IF(Table151516[[#This Row],[Position]]="","",IF(Table151516[[#This Row],[Rank]]=1,30,IF(Table151516[[#This Row],[Rank]]=2,29,IF(Table151516[[#This Row],[Rank]]=3,28,IF(Table151516[[#This Row],[Rank]]=4,27,IF(Table151516[[#This Row],[Rank]]=5,26,IF(Table151516[[#This Row],[Rank]]=6,25,IF(Table151516[[#This Row],[Rank]]=7,24,IF(Table151516[[#This Row],[Rank]]=8,23,IF(Table151516[[#This Row],[Rank]]=9,22,IF(Table151516[[#This Row],[Rank]]=10,21,IF(Table151516[[#This Row],[Rank]]=11,20,IF(Table151516[[#This Row],[Rank]]=12,19,IF(Table151516[[#This Row],[Rank]]=13,18,IF(Table151516[[#This Row],[Rank]]=14,17,IF(Table151516[[#This Row],[Rank]]=15,16,IF(Table151516[[#This Row],[Rank]]=16,15,IF(Table151516[[#This Row],[Rank]]=17,14,IF(Table151516[[#This Row],[Rank]]=18,13,IF(Table151516[[#This Row],[Rank]]=19,12,IF(Table151516[[#This Row],[Rank]]=20,11,IF(Table151516[[#This Row],[Rank]]=21,10,IF(Table151516[[#This Row],[Rank]]=22,9,IF(Table151516[[#This Row],[Rank]]=23,8,IF(Table151516[[#This Row],[Rank]]=24,7,IF(Table151516[[#This Row],[Rank]]=25,6,IF(Table151516[[#This Row],[Rank]]=26,5,IF(Table151516[[#This Row],[Rank]]=27,4,IF(Table151516[[#This Row],[Rank]]=28,3,IF(Table151516[[#This Row],[Rank]]=29,2,IF(Table151516[[#This Row],[Rank]]=30,1,0)))))))))))))))))))))))))))))))</f>
        <v/>
      </c>
      <c r="D29" s="4" t="str">
        <f>IF(Table151516[[#This Row],[Category]]="","",IF(Table151516[[#This Row],[Category]]="M",COUNTIF($I$2:$I29,"M"),IF(Table151516[[#This Row],[Category]]="F",COUNTIF($I$2:$I29,"F"),0)))</f>
        <v/>
      </c>
      <c r="E29" s="26"/>
      <c r="F29" s="48"/>
      <c r="G29" s="28"/>
      <c r="H29" s="28"/>
      <c r="I29" s="29"/>
      <c r="J29" s="63"/>
      <c r="K29" s="63"/>
      <c r="L29" s="63"/>
      <c r="M29" s="63"/>
      <c r="N29" s="63"/>
    </row>
    <row r="30" spans="1:14" x14ac:dyDescent="0.3">
      <c r="A30" s="19">
        <f>Table151516[[#This Row],[Full Name]]</f>
        <v>0</v>
      </c>
      <c r="B30" s="21" t="str">
        <f>IF(Table151516[[#This Row],[Full Name]]="","",IF(IFERROR(IFERROR(VLOOKUP(Table151516[[#This Row],[Full Name]],'Mens League'!B:B,1,FALSE),VLOOKUP(Table151516[[#This Row],[Full Name]],'Women''s League'!B:B,1,FALSE)),"NEEDS ADDING")="NEEDS ADDING","NEEDS ADDING","OK"))</f>
        <v/>
      </c>
      <c r="C30" s="21" t="str">
        <f>IF(Table151516[[#This Row],[Position]]="","",IF(Table151516[[#This Row],[Rank]]=1,30,IF(Table151516[[#This Row],[Rank]]=2,29,IF(Table151516[[#This Row],[Rank]]=3,28,IF(Table151516[[#This Row],[Rank]]=4,27,IF(Table151516[[#This Row],[Rank]]=5,26,IF(Table151516[[#This Row],[Rank]]=6,25,IF(Table151516[[#This Row],[Rank]]=7,24,IF(Table151516[[#This Row],[Rank]]=8,23,IF(Table151516[[#This Row],[Rank]]=9,22,IF(Table151516[[#This Row],[Rank]]=10,21,IF(Table151516[[#This Row],[Rank]]=11,20,IF(Table151516[[#This Row],[Rank]]=12,19,IF(Table151516[[#This Row],[Rank]]=13,18,IF(Table151516[[#This Row],[Rank]]=14,17,IF(Table151516[[#This Row],[Rank]]=15,16,IF(Table151516[[#This Row],[Rank]]=16,15,IF(Table151516[[#This Row],[Rank]]=17,14,IF(Table151516[[#This Row],[Rank]]=18,13,IF(Table151516[[#This Row],[Rank]]=19,12,IF(Table151516[[#This Row],[Rank]]=20,11,IF(Table151516[[#This Row],[Rank]]=21,10,IF(Table151516[[#This Row],[Rank]]=22,9,IF(Table151516[[#This Row],[Rank]]=23,8,IF(Table151516[[#This Row],[Rank]]=24,7,IF(Table151516[[#This Row],[Rank]]=25,6,IF(Table151516[[#This Row],[Rank]]=26,5,IF(Table151516[[#This Row],[Rank]]=27,4,IF(Table151516[[#This Row],[Rank]]=28,3,IF(Table151516[[#This Row],[Rank]]=29,2,IF(Table151516[[#This Row],[Rank]]=30,1,0)))))))))))))))))))))))))))))))</f>
        <v/>
      </c>
      <c r="D30" s="4" t="str">
        <f>IF(Table151516[[#This Row],[Category]]="","",IF(Table151516[[#This Row],[Category]]="M",COUNTIF($I$2:$I30,"M"),IF(Table151516[[#This Row],[Category]]="F",COUNTIF($I$2:$I30,"F"),0)))</f>
        <v/>
      </c>
      <c r="E30" s="26"/>
      <c r="F30" s="48"/>
      <c r="G30" s="28"/>
      <c r="H30" s="28"/>
      <c r="I30" s="29"/>
      <c r="J30" s="63"/>
      <c r="K30" s="63"/>
      <c r="L30" s="63"/>
      <c r="M30" s="63"/>
      <c r="N30" s="63"/>
    </row>
    <row r="31" spans="1:14" x14ac:dyDescent="0.3">
      <c r="A31" s="19">
        <f>Table151516[[#This Row],[Full Name]]</f>
        <v>0</v>
      </c>
      <c r="B31" s="21" t="str">
        <f>IF(Table151516[[#This Row],[Full Name]]="","",IF(IFERROR(IFERROR(VLOOKUP(Table151516[[#This Row],[Full Name]],'Mens League'!B:B,1,FALSE),VLOOKUP(Table151516[[#This Row],[Full Name]],'Women''s League'!B:B,1,FALSE)),"NEEDS ADDING")="NEEDS ADDING","NEEDS ADDING","OK"))</f>
        <v/>
      </c>
      <c r="C31" s="21" t="str">
        <f>IF(Table151516[[#This Row],[Position]]="","",IF(Table151516[[#This Row],[Rank]]=1,30,IF(Table151516[[#This Row],[Rank]]=2,29,IF(Table151516[[#This Row],[Rank]]=3,28,IF(Table151516[[#This Row],[Rank]]=4,27,IF(Table151516[[#This Row],[Rank]]=5,26,IF(Table151516[[#This Row],[Rank]]=6,25,IF(Table151516[[#This Row],[Rank]]=7,24,IF(Table151516[[#This Row],[Rank]]=8,23,IF(Table151516[[#This Row],[Rank]]=9,22,IF(Table151516[[#This Row],[Rank]]=10,21,IF(Table151516[[#This Row],[Rank]]=11,20,IF(Table151516[[#This Row],[Rank]]=12,19,IF(Table151516[[#This Row],[Rank]]=13,18,IF(Table151516[[#This Row],[Rank]]=14,17,IF(Table151516[[#This Row],[Rank]]=15,16,IF(Table151516[[#This Row],[Rank]]=16,15,IF(Table151516[[#This Row],[Rank]]=17,14,IF(Table151516[[#This Row],[Rank]]=18,13,IF(Table151516[[#This Row],[Rank]]=19,12,IF(Table151516[[#This Row],[Rank]]=20,11,IF(Table151516[[#This Row],[Rank]]=21,10,IF(Table151516[[#This Row],[Rank]]=22,9,IF(Table151516[[#This Row],[Rank]]=23,8,IF(Table151516[[#This Row],[Rank]]=24,7,IF(Table151516[[#This Row],[Rank]]=25,6,IF(Table151516[[#This Row],[Rank]]=26,5,IF(Table151516[[#This Row],[Rank]]=27,4,IF(Table151516[[#This Row],[Rank]]=28,3,IF(Table151516[[#This Row],[Rank]]=29,2,IF(Table151516[[#This Row],[Rank]]=30,1,0)))))))))))))))))))))))))))))))</f>
        <v/>
      </c>
      <c r="D31" s="4" t="str">
        <f>IF(Table151516[[#This Row],[Category]]="","",IF(Table151516[[#This Row],[Category]]="M",COUNTIF($I$2:$I31,"M"),IF(Table151516[[#This Row],[Category]]="F",COUNTIF($I$2:$I31,"F"),0)))</f>
        <v/>
      </c>
      <c r="E31" s="26"/>
      <c r="F31" s="48"/>
      <c r="G31" s="28"/>
      <c r="H31" s="28"/>
      <c r="I31" s="29"/>
      <c r="J31" s="63"/>
      <c r="K31" s="63"/>
      <c r="L31" s="63"/>
      <c r="M31" s="63"/>
      <c r="N31" s="63"/>
    </row>
    <row r="32" spans="1:14" x14ac:dyDescent="0.3">
      <c r="A32" s="19">
        <f>Table151516[[#This Row],[Full Name]]</f>
        <v>0</v>
      </c>
      <c r="B32" s="21" t="str">
        <f>IF(Table151516[[#This Row],[Full Name]]="","",IF(IFERROR(IFERROR(VLOOKUP(Table151516[[#This Row],[Full Name]],'Mens League'!B:B,1,FALSE),VLOOKUP(Table151516[[#This Row],[Full Name]],'Women''s League'!B:B,1,FALSE)),"NEEDS ADDING")="NEEDS ADDING","NEEDS ADDING","OK"))</f>
        <v/>
      </c>
      <c r="C32" s="21" t="str">
        <f>IF(Table151516[[#This Row],[Position]]="","",IF(Table151516[[#This Row],[Rank]]=1,30,IF(Table151516[[#This Row],[Rank]]=2,29,IF(Table151516[[#This Row],[Rank]]=3,28,IF(Table151516[[#This Row],[Rank]]=4,27,IF(Table151516[[#This Row],[Rank]]=5,26,IF(Table151516[[#This Row],[Rank]]=6,25,IF(Table151516[[#This Row],[Rank]]=7,24,IF(Table151516[[#This Row],[Rank]]=8,23,IF(Table151516[[#This Row],[Rank]]=9,22,IF(Table151516[[#This Row],[Rank]]=10,21,IF(Table151516[[#This Row],[Rank]]=11,20,IF(Table151516[[#This Row],[Rank]]=12,19,IF(Table151516[[#This Row],[Rank]]=13,18,IF(Table151516[[#This Row],[Rank]]=14,17,IF(Table151516[[#This Row],[Rank]]=15,16,IF(Table151516[[#This Row],[Rank]]=16,15,IF(Table151516[[#This Row],[Rank]]=17,14,IF(Table151516[[#This Row],[Rank]]=18,13,IF(Table151516[[#This Row],[Rank]]=19,12,IF(Table151516[[#This Row],[Rank]]=20,11,IF(Table151516[[#This Row],[Rank]]=21,10,IF(Table151516[[#This Row],[Rank]]=22,9,IF(Table151516[[#This Row],[Rank]]=23,8,IF(Table151516[[#This Row],[Rank]]=24,7,IF(Table151516[[#This Row],[Rank]]=25,6,IF(Table151516[[#This Row],[Rank]]=26,5,IF(Table151516[[#This Row],[Rank]]=27,4,IF(Table151516[[#This Row],[Rank]]=28,3,IF(Table151516[[#This Row],[Rank]]=29,2,IF(Table151516[[#This Row],[Rank]]=30,1,0)))))))))))))))))))))))))))))))</f>
        <v/>
      </c>
      <c r="D32" s="4" t="str">
        <f>IF(Table151516[[#This Row],[Category]]="","",IF(Table151516[[#This Row],[Category]]="M",COUNTIF($I$2:$I32,"M"),IF(Table151516[[#This Row],[Category]]="F",COUNTIF($I$2:$I32,"F"),0)))</f>
        <v/>
      </c>
      <c r="E32" s="26"/>
      <c r="F32" s="48"/>
      <c r="G32" s="28"/>
      <c r="H32" s="28"/>
      <c r="I32" s="29"/>
      <c r="J32" s="63"/>
      <c r="K32" s="63"/>
      <c r="L32" s="63"/>
      <c r="M32" s="63"/>
      <c r="N32" s="63"/>
    </row>
    <row r="33" spans="1:14" x14ac:dyDescent="0.3">
      <c r="A33" s="19">
        <f>Table151516[[#This Row],[Full Name]]</f>
        <v>0</v>
      </c>
      <c r="B33" s="21" t="str">
        <f>IF(Table151516[[#This Row],[Full Name]]="","",IF(IFERROR(IFERROR(VLOOKUP(Table151516[[#This Row],[Full Name]],'Mens League'!B:B,1,FALSE),VLOOKUP(Table151516[[#This Row],[Full Name]],'Women''s League'!B:B,1,FALSE)),"NEEDS ADDING")="NEEDS ADDING","NEEDS ADDING","OK"))</f>
        <v/>
      </c>
      <c r="C33" s="21" t="str">
        <f>IF(Table151516[[#This Row],[Position]]="","",IF(Table151516[[#This Row],[Rank]]=1,30,IF(Table151516[[#This Row],[Rank]]=2,29,IF(Table151516[[#This Row],[Rank]]=3,28,IF(Table151516[[#This Row],[Rank]]=4,27,IF(Table151516[[#This Row],[Rank]]=5,26,IF(Table151516[[#This Row],[Rank]]=6,25,IF(Table151516[[#This Row],[Rank]]=7,24,IF(Table151516[[#This Row],[Rank]]=8,23,IF(Table151516[[#This Row],[Rank]]=9,22,IF(Table151516[[#This Row],[Rank]]=10,21,IF(Table151516[[#This Row],[Rank]]=11,20,IF(Table151516[[#This Row],[Rank]]=12,19,IF(Table151516[[#This Row],[Rank]]=13,18,IF(Table151516[[#This Row],[Rank]]=14,17,IF(Table151516[[#This Row],[Rank]]=15,16,IF(Table151516[[#This Row],[Rank]]=16,15,IF(Table151516[[#This Row],[Rank]]=17,14,IF(Table151516[[#This Row],[Rank]]=18,13,IF(Table151516[[#This Row],[Rank]]=19,12,IF(Table151516[[#This Row],[Rank]]=20,11,IF(Table151516[[#This Row],[Rank]]=21,10,IF(Table151516[[#This Row],[Rank]]=22,9,IF(Table151516[[#This Row],[Rank]]=23,8,IF(Table151516[[#This Row],[Rank]]=24,7,IF(Table151516[[#This Row],[Rank]]=25,6,IF(Table151516[[#This Row],[Rank]]=26,5,IF(Table151516[[#This Row],[Rank]]=27,4,IF(Table151516[[#This Row],[Rank]]=28,3,IF(Table151516[[#This Row],[Rank]]=29,2,IF(Table151516[[#This Row],[Rank]]=30,1,0)))))))))))))))))))))))))))))))</f>
        <v/>
      </c>
      <c r="D33" s="4" t="str">
        <f>IF(Table151516[[#This Row],[Category]]="","",IF(Table151516[[#This Row],[Category]]="M",COUNTIF($I$2:$I33,"M"),IF(Table151516[[#This Row],[Category]]="F",COUNTIF($I$2:$I33,"F"),0)))</f>
        <v/>
      </c>
      <c r="E33" s="26"/>
      <c r="F33" s="48"/>
      <c r="G33" s="28"/>
      <c r="H33" s="28"/>
      <c r="I33" s="29"/>
      <c r="J33" s="63"/>
      <c r="K33" s="63"/>
      <c r="L33" s="63"/>
      <c r="M33" s="63"/>
      <c r="N33" s="63"/>
    </row>
    <row r="34" spans="1:14" x14ac:dyDescent="0.3">
      <c r="A34" s="19">
        <f>Table151516[[#This Row],[Full Name]]</f>
        <v>0</v>
      </c>
      <c r="B34" s="21" t="str">
        <f>IF(Table151516[[#This Row],[Full Name]]="","",IF(IFERROR(IFERROR(VLOOKUP(Table151516[[#This Row],[Full Name]],'Mens League'!B:B,1,FALSE),VLOOKUP(Table151516[[#This Row],[Full Name]],'Women''s League'!B:B,1,FALSE)),"NEEDS ADDING")="NEEDS ADDING","NEEDS ADDING","OK"))</f>
        <v/>
      </c>
      <c r="C34" s="21" t="str">
        <f>IF(Table151516[[#This Row],[Position]]="","",IF(Table151516[[#This Row],[Rank]]=1,30,IF(Table151516[[#This Row],[Rank]]=2,29,IF(Table151516[[#This Row],[Rank]]=3,28,IF(Table151516[[#This Row],[Rank]]=4,27,IF(Table151516[[#This Row],[Rank]]=5,26,IF(Table151516[[#This Row],[Rank]]=6,25,IF(Table151516[[#This Row],[Rank]]=7,24,IF(Table151516[[#This Row],[Rank]]=8,23,IF(Table151516[[#This Row],[Rank]]=9,22,IF(Table151516[[#This Row],[Rank]]=10,21,IF(Table151516[[#This Row],[Rank]]=11,20,IF(Table151516[[#This Row],[Rank]]=12,19,IF(Table151516[[#This Row],[Rank]]=13,18,IF(Table151516[[#This Row],[Rank]]=14,17,IF(Table151516[[#This Row],[Rank]]=15,16,IF(Table151516[[#This Row],[Rank]]=16,15,IF(Table151516[[#This Row],[Rank]]=17,14,IF(Table151516[[#This Row],[Rank]]=18,13,IF(Table151516[[#This Row],[Rank]]=19,12,IF(Table151516[[#This Row],[Rank]]=20,11,IF(Table151516[[#This Row],[Rank]]=21,10,IF(Table151516[[#This Row],[Rank]]=22,9,IF(Table151516[[#This Row],[Rank]]=23,8,IF(Table151516[[#This Row],[Rank]]=24,7,IF(Table151516[[#This Row],[Rank]]=25,6,IF(Table151516[[#This Row],[Rank]]=26,5,IF(Table151516[[#This Row],[Rank]]=27,4,IF(Table151516[[#This Row],[Rank]]=28,3,IF(Table151516[[#This Row],[Rank]]=29,2,IF(Table151516[[#This Row],[Rank]]=30,1,0)))))))))))))))))))))))))))))))</f>
        <v/>
      </c>
      <c r="D34" s="4" t="str">
        <f>IF(Table151516[[#This Row],[Category]]="","",IF(Table151516[[#This Row],[Category]]="M",COUNTIF($I$2:$I34,"M"),IF(Table151516[[#This Row],[Category]]="F",COUNTIF($I$2:$I34,"F"),0)))</f>
        <v/>
      </c>
      <c r="E34" s="26"/>
      <c r="F34" s="48"/>
      <c r="G34" s="28"/>
      <c r="H34" s="28"/>
      <c r="I34" s="29"/>
      <c r="J34" s="63"/>
      <c r="K34" s="63"/>
      <c r="L34" s="63"/>
      <c r="M34" s="63"/>
      <c r="N34" s="63"/>
    </row>
    <row r="35" spans="1:14" x14ac:dyDescent="0.3">
      <c r="A35" s="19">
        <f>Table151516[[#This Row],[Full Name]]</f>
        <v>0</v>
      </c>
      <c r="B35" s="21" t="str">
        <f>IF(Table151516[[#This Row],[Full Name]]="","",IF(IFERROR(IFERROR(VLOOKUP(Table151516[[#This Row],[Full Name]],'Mens League'!B:B,1,FALSE),VLOOKUP(Table151516[[#This Row],[Full Name]],'Women''s League'!B:B,1,FALSE)),"NEEDS ADDING")="NEEDS ADDING","NEEDS ADDING","OK"))</f>
        <v/>
      </c>
      <c r="C35" s="21" t="str">
        <f>IF(Table151516[[#This Row],[Position]]="","",IF(Table151516[[#This Row],[Rank]]=1,30,IF(Table151516[[#This Row],[Rank]]=2,29,IF(Table151516[[#This Row],[Rank]]=3,28,IF(Table151516[[#This Row],[Rank]]=4,27,IF(Table151516[[#This Row],[Rank]]=5,26,IF(Table151516[[#This Row],[Rank]]=6,25,IF(Table151516[[#This Row],[Rank]]=7,24,IF(Table151516[[#This Row],[Rank]]=8,23,IF(Table151516[[#This Row],[Rank]]=9,22,IF(Table151516[[#This Row],[Rank]]=10,21,IF(Table151516[[#This Row],[Rank]]=11,20,IF(Table151516[[#This Row],[Rank]]=12,19,IF(Table151516[[#This Row],[Rank]]=13,18,IF(Table151516[[#This Row],[Rank]]=14,17,IF(Table151516[[#This Row],[Rank]]=15,16,IF(Table151516[[#This Row],[Rank]]=16,15,IF(Table151516[[#This Row],[Rank]]=17,14,IF(Table151516[[#This Row],[Rank]]=18,13,IF(Table151516[[#This Row],[Rank]]=19,12,IF(Table151516[[#This Row],[Rank]]=20,11,IF(Table151516[[#This Row],[Rank]]=21,10,IF(Table151516[[#This Row],[Rank]]=22,9,IF(Table151516[[#This Row],[Rank]]=23,8,IF(Table151516[[#This Row],[Rank]]=24,7,IF(Table151516[[#This Row],[Rank]]=25,6,IF(Table151516[[#This Row],[Rank]]=26,5,IF(Table151516[[#This Row],[Rank]]=27,4,IF(Table151516[[#This Row],[Rank]]=28,3,IF(Table151516[[#This Row],[Rank]]=29,2,IF(Table151516[[#This Row],[Rank]]=30,1,0)))))))))))))))))))))))))))))))</f>
        <v/>
      </c>
      <c r="D35" s="4" t="str">
        <f>IF(Table151516[[#This Row],[Category]]="","",IF(Table151516[[#This Row],[Category]]="M",COUNTIF($I$2:$I35,"M"),IF(Table151516[[#This Row],[Category]]="F",COUNTIF($I$2:$I35,"F"),0)))</f>
        <v/>
      </c>
      <c r="E35" s="26"/>
      <c r="F35" s="48"/>
      <c r="G35" s="28"/>
      <c r="H35" s="28"/>
      <c r="I35" s="29"/>
      <c r="J35" s="63"/>
      <c r="K35" s="63"/>
      <c r="L35" s="63"/>
      <c r="M35" s="63"/>
      <c r="N35" s="63"/>
    </row>
    <row r="36" spans="1:14" x14ac:dyDescent="0.3">
      <c r="A36" s="19">
        <f>Table151516[[#This Row],[Full Name]]</f>
        <v>0</v>
      </c>
      <c r="B36" s="21" t="str">
        <f>IF(Table151516[[#This Row],[Full Name]]="","",IF(IFERROR(IFERROR(VLOOKUP(Table151516[[#This Row],[Full Name]],'Mens League'!B:B,1,FALSE),VLOOKUP(Table151516[[#This Row],[Full Name]],'Women''s League'!B:B,1,FALSE)),"NEEDS ADDING")="NEEDS ADDING","NEEDS ADDING","OK"))</f>
        <v/>
      </c>
      <c r="C36" s="21" t="str">
        <f>IF(Table151516[[#This Row],[Position]]="","",IF(Table151516[[#This Row],[Rank]]=1,30,IF(Table151516[[#This Row],[Rank]]=2,29,IF(Table151516[[#This Row],[Rank]]=3,28,IF(Table151516[[#This Row],[Rank]]=4,27,IF(Table151516[[#This Row],[Rank]]=5,26,IF(Table151516[[#This Row],[Rank]]=6,25,IF(Table151516[[#This Row],[Rank]]=7,24,IF(Table151516[[#This Row],[Rank]]=8,23,IF(Table151516[[#This Row],[Rank]]=9,22,IF(Table151516[[#This Row],[Rank]]=10,21,IF(Table151516[[#This Row],[Rank]]=11,20,IF(Table151516[[#This Row],[Rank]]=12,19,IF(Table151516[[#This Row],[Rank]]=13,18,IF(Table151516[[#This Row],[Rank]]=14,17,IF(Table151516[[#This Row],[Rank]]=15,16,IF(Table151516[[#This Row],[Rank]]=16,15,IF(Table151516[[#This Row],[Rank]]=17,14,IF(Table151516[[#This Row],[Rank]]=18,13,IF(Table151516[[#This Row],[Rank]]=19,12,IF(Table151516[[#This Row],[Rank]]=20,11,IF(Table151516[[#This Row],[Rank]]=21,10,IF(Table151516[[#This Row],[Rank]]=22,9,IF(Table151516[[#This Row],[Rank]]=23,8,IF(Table151516[[#This Row],[Rank]]=24,7,IF(Table151516[[#This Row],[Rank]]=25,6,IF(Table151516[[#This Row],[Rank]]=26,5,IF(Table151516[[#This Row],[Rank]]=27,4,IF(Table151516[[#This Row],[Rank]]=28,3,IF(Table151516[[#This Row],[Rank]]=29,2,IF(Table151516[[#This Row],[Rank]]=30,1,0)))))))))))))))))))))))))))))))</f>
        <v/>
      </c>
      <c r="D36" s="4" t="str">
        <f>IF(Table151516[[#This Row],[Category]]="","",IF(Table151516[[#This Row],[Category]]="M",COUNTIF($I$2:$I36,"M"),IF(Table151516[[#This Row],[Category]]="F",COUNTIF($I$2:$I36,"F"),0)))</f>
        <v/>
      </c>
      <c r="E36" s="26"/>
      <c r="F36" s="48"/>
      <c r="G36" s="28"/>
      <c r="H36" s="28"/>
      <c r="I36" s="29"/>
      <c r="J36" s="63"/>
      <c r="K36" s="63"/>
      <c r="L36" s="63"/>
      <c r="M36" s="63"/>
      <c r="N36" s="63"/>
    </row>
    <row r="37" spans="1:14" x14ac:dyDescent="0.3">
      <c r="A37" s="19">
        <f>Table151516[[#This Row],[Full Name]]</f>
        <v>0</v>
      </c>
      <c r="B37" s="21" t="str">
        <f>IF(Table151516[[#This Row],[Full Name]]="","",IF(IFERROR(IFERROR(VLOOKUP(Table151516[[#This Row],[Full Name]],'Mens League'!B:B,1,FALSE),VLOOKUP(Table151516[[#This Row],[Full Name]],'Women''s League'!B:B,1,FALSE)),"NEEDS ADDING")="NEEDS ADDING","NEEDS ADDING","OK"))</f>
        <v/>
      </c>
      <c r="C37" s="21" t="str">
        <f>IF(Table151516[[#This Row],[Position]]="","",IF(Table151516[[#This Row],[Rank]]=1,30,IF(Table151516[[#This Row],[Rank]]=2,29,IF(Table151516[[#This Row],[Rank]]=3,28,IF(Table151516[[#This Row],[Rank]]=4,27,IF(Table151516[[#This Row],[Rank]]=5,26,IF(Table151516[[#This Row],[Rank]]=6,25,IF(Table151516[[#This Row],[Rank]]=7,24,IF(Table151516[[#This Row],[Rank]]=8,23,IF(Table151516[[#This Row],[Rank]]=9,22,IF(Table151516[[#This Row],[Rank]]=10,21,IF(Table151516[[#This Row],[Rank]]=11,20,IF(Table151516[[#This Row],[Rank]]=12,19,IF(Table151516[[#This Row],[Rank]]=13,18,IF(Table151516[[#This Row],[Rank]]=14,17,IF(Table151516[[#This Row],[Rank]]=15,16,IF(Table151516[[#This Row],[Rank]]=16,15,IF(Table151516[[#This Row],[Rank]]=17,14,IF(Table151516[[#This Row],[Rank]]=18,13,IF(Table151516[[#This Row],[Rank]]=19,12,IF(Table151516[[#This Row],[Rank]]=20,11,IF(Table151516[[#This Row],[Rank]]=21,10,IF(Table151516[[#This Row],[Rank]]=22,9,IF(Table151516[[#This Row],[Rank]]=23,8,IF(Table151516[[#This Row],[Rank]]=24,7,IF(Table151516[[#This Row],[Rank]]=25,6,IF(Table151516[[#This Row],[Rank]]=26,5,IF(Table151516[[#This Row],[Rank]]=27,4,IF(Table151516[[#This Row],[Rank]]=28,3,IF(Table151516[[#This Row],[Rank]]=29,2,IF(Table151516[[#This Row],[Rank]]=30,1,0)))))))))))))))))))))))))))))))</f>
        <v/>
      </c>
      <c r="D37" s="4" t="str">
        <f>IF(Table151516[[#This Row],[Category]]="","",IF(Table151516[[#This Row],[Category]]="M",COUNTIF($I$2:$I37,"M"),IF(Table151516[[#This Row],[Category]]="F",COUNTIF($I$2:$I37,"F"),0)))</f>
        <v/>
      </c>
      <c r="E37" s="26"/>
      <c r="F37" s="48"/>
      <c r="G37" s="28"/>
      <c r="H37" s="28"/>
      <c r="I37" s="29"/>
      <c r="J37" s="63"/>
      <c r="K37" s="63"/>
      <c r="L37" s="63"/>
      <c r="M37" s="63"/>
      <c r="N37" s="63"/>
    </row>
    <row r="38" spans="1:14" x14ac:dyDescent="0.3">
      <c r="A38" s="19">
        <f>Table151516[[#This Row],[Full Name]]</f>
        <v>0</v>
      </c>
      <c r="B38" s="21" t="str">
        <f>IF(Table151516[[#This Row],[Full Name]]="","",IF(IFERROR(IFERROR(VLOOKUP(Table151516[[#This Row],[Full Name]],'Mens League'!B:B,1,FALSE),VLOOKUP(Table151516[[#This Row],[Full Name]],'Women''s League'!B:B,1,FALSE)),"NEEDS ADDING")="NEEDS ADDING","NEEDS ADDING","OK"))</f>
        <v/>
      </c>
      <c r="C38" s="21" t="str">
        <f>IF(Table151516[[#This Row],[Position]]="","",IF(Table151516[[#This Row],[Rank]]=1,30,IF(Table151516[[#This Row],[Rank]]=2,29,IF(Table151516[[#This Row],[Rank]]=3,28,IF(Table151516[[#This Row],[Rank]]=4,27,IF(Table151516[[#This Row],[Rank]]=5,26,IF(Table151516[[#This Row],[Rank]]=6,25,IF(Table151516[[#This Row],[Rank]]=7,24,IF(Table151516[[#This Row],[Rank]]=8,23,IF(Table151516[[#This Row],[Rank]]=9,22,IF(Table151516[[#This Row],[Rank]]=10,21,IF(Table151516[[#This Row],[Rank]]=11,20,IF(Table151516[[#This Row],[Rank]]=12,19,IF(Table151516[[#This Row],[Rank]]=13,18,IF(Table151516[[#This Row],[Rank]]=14,17,IF(Table151516[[#This Row],[Rank]]=15,16,IF(Table151516[[#This Row],[Rank]]=16,15,IF(Table151516[[#This Row],[Rank]]=17,14,IF(Table151516[[#This Row],[Rank]]=18,13,IF(Table151516[[#This Row],[Rank]]=19,12,IF(Table151516[[#This Row],[Rank]]=20,11,IF(Table151516[[#This Row],[Rank]]=21,10,IF(Table151516[[#This Row],[Rank]]=22,9,IF(Table151516[[#This Row],[Rank]]=23,8,IF(Table151516[[#This Row],[Rank]]=24,7,IF(Table151516[[#This Row],[Rank]]=25,6,IF(Table151516[[#This Row],[Rank]]=26,5,IF(Table151516[[#This Row],[Rank]]=27,4,IF(Table151516[[#This Row],[Rank]]=28,3,IF(Table151516[[#This Row],[Rank]]=29,2,IF(Table151516[[#This Row],[Rank]]=30,1,0)))))))))))))))))))))))))))))))</f>
        <v/>
      </c>
      <c r="D38" s="4" t="str">
        <f>IF(Table151516[[#This Row],[Category]]="","",IF(Table151516[[#This Row],[Category]]="M",COUNTIF($I$2:$I38,"M"),IF(Table151516[[#This Row],[Category]]="F",COUNTIF($I$2:$I38,"F"),0)))</f>
        <v/>
      </c>
      <c r="E38" s="26"/>
      <c r="F38" s="48"/>
      <c r="G38" s="28"/>
      <c r="H38" s="28"/>
      <c r="I38" s="29"/>
      <c r="J38" s="63"/>
      <c r="K38" s="63"/>
      <c r="L38" s="63"/>
      <c r="M38" s="63"/>
      <c r="N38" s="63"/>
    </row>
    <row r="39" spans="1:14" x14ac:dyDescent="0.3">
      <c r="A39" s="19">
        <f>Table151516[[#This Row],[Full Name]]</f>
        <v>0</v>
      </c>
      <c r="B39" s="21" t="str">
        <f>IF(Table151516[[#This Row],[Full Name]]="","",IF(IFERROR(IFERROR(VLOOKUP(Table151516[[#This Row],[Full Name]],'Mens League'!B:B,1,FALSE),VLOOKUP(Table151516[[#This Row],[Full Name]],'Women''s League'!B:B,1,FALSE)),"NEEDS ADDING")="NEEDS ADDING","NEEDS ADDING","OK"))</f>
        <v/>
      </c>
      <c r="C39" s="21" t="str">
        <f>IF(Table151516[[#This Row],[Position]]="","",IF(Table151516[[#This Row],[Rank]]=1,30,IF(Table151516[[#This Row],[Rank]]=2,29,IF(Table151516[[#This Row],[Rank]]=3,28,IF(Table151516[[#This Row],[Rank]]=4,27,IF(Table151516[[#This Row],[Rank]]=5,26,IF(Table151516[[#This Row],[Rank]]=6,25,IF(Table151516[[#This Row],[Rank]]=7,24,IF(Table151516[[#This Row],[Rank]]=8,23,IF(Table151516[[#This Row],[Rank]]=9,22,IF(Table151516[[#This Row],[Rank]]=10,21,IF(Table151516[[#This Row],[Rank]]=11,20,IF(Table151516[[#This Row],[Rank]]=12,19,IF(Table151516[[#This Row],[Rank]]=13,18,IF(Table151516[[#This Row],[Rank]]=14,17,IF(Table151516[[#This Row],[Rank]]=15,16,IF(Table151516[[#This Row],[Rank]]=16,15,IF(Table151516[[#This Row],[Rank]]=17,14,IF(Table151516[[#This Row],[Rank]]=18,13,IF(Table151516[[#This Row],[Rank]]=19,12,IF(Table151516[[#This Row],[Rank]]=20,11,IF(Table151516[[#This Row],[Rank]]=21,10,IF(Table151516[[#This Row],[Rank]]=22,9,IF(Table151516[[#This Row],[Rank]]=23,8,IF(Table151516[[#This Row],[Rank]]=24,7,IF(Table151516[[#This Row],[Rank]]=25,6,IF(Table151516[[#This Row],[Rank]]=26,5,IF(Table151516[[#This Row],[Rank]]=27,4,IF(Table151516[[#This Row],[Rank]]=28,3,IF(Table151516[[#This Row],[Rank]]=29,2,IF(Table151516[[#This Row],[Rank]]=30,1,0)))))))))))))))))))))))))))))))</f>
        <v/>
      </c>
      <c r="D39" s="4" t="str">
        <f>IF(Table151516[[#This Row],[Category]]="","",IF(Table151516[[#This Row],[Category]]="M",COUNTIF($I$2:$I39,"M"),IF(Table151516[[#This Row],[Category]]="F",COUNTIF($I$2:$I39,"F"),0)))</f>
        <v/>
      </c>
      <c r="E39" s="26"/>
      <c r="F39" s="48"/>
      <c r="G39" s="28"/>
      <c r="H39" s="28"/>
      <c r="I39" s="29"/>
      <c r="J39" s="63"/>
      <c r="K39" s="63"/>
      <c r="L39" s="63"/>
      <c r="M39" s="63"/>
      <c r="N39" s="63"/>
    </row>
    <row r="40" spans="1:14" x14ac:dyDescent="0.3">
      <c r="A40" s="19">
        <f>Table151516[[#This Row],[Full Name]]</f>
        <v>0</v>
      </c>
      <c r="B40" s="21" t="str">
        <f>IF(Table151516[[#This Row],[Full Name]]="","",IF(IFERROR(IFERROR(VLOOKUP(Table151516[[#This Row],[Full Name]],'Mens League'!B:B,1,FALSE),VLOOKUP(Table151516[[#This Row],[Full Name]],'Women''s League'!B:B,1,FALSE)),"NEEDS ADDING")="NEEDS ADDING","NEEDS ADDING","OK"))</f>
        <v/>
      </c>
      <c r="C40" s="21" t="str">
        <f>IF(Table151516[[#This Row],[Position]]="","",IF(Table151516[[#This Row],[Rank]]=1,30,IF(Table151516[[#This Row],[Rank]]=2,29,IF(Table151516[[#This Row],[Rank]]=3,28,IF(Table151516[[#This Row],[Rank]]=4,27,IF(Table151516[[#This Row],[Rank]]=5,26,IF(Table151516[[#This Row],[Rank]]=6,25,IF(Table151516[[#This Row],[Rank]]=7,24,IF(Table151516[[#This Row],[Rank]]=8,23,IF(Table151516[[#This Row],[Rank]]=9,22,IF(Table151516[[#This Row],[Rank]]=10,21,IF(Table151516[[#This Row],[Rank]]=11,20,IF(Table151516[[#This Row],[Rank]]=12,19,IF(Table151516[[#This Row],[Rank]]=13,18,IF(Table151516[[#This Row],[Rank]]=14,17,IF(Table151516[[#This Row],[Rank]]=15,16,IF(Table151516[[#This Row],[Rank]]=16,15,IF(Table151516[[#This Row],[Rank]]=17,14,IF(Table151516[[#This Row],[Rank]]=18,13,IF(Table151516[[#This Row],[Rank]]=19,12,IF(Table151516[[#This Row],[Rank]]=20,11,IF(Table151516[[#This Row],[Rank]]=21,10,IF(Table151516[[#This Row],[Rank]]=22,9,IF(Table151516[[#This Row],[Rank]]=23,8,IF(Table151516[[#This Row],[Rank]]=24,7,IF(Table151516[[#This Row],[Rank]]=25,6,IF(Table151516[[#This Row],[Rank]]=26,5,IF(Table151516[[#This Row],[Rank]]=27,4,IF(Table151516[[#This Row],[Rank]]=28,3,IF(Table151516[[#This Row],[Rank]]=29,2,IF(Table151516[[#This Row],[Rank]]=30,1,0)))))))))))))))))))))))))))))))</f>
        <v/>
      </c>
      <c r="D40" s="4" t="str">
        <f>IF(Table151516[[#This Row],[Category]]="","",IF(Table151516[[#This Row],[Category]]="M",COUNTIF($I$2:$I40,"M"),IF(Table151516[[#This Row],[Category]]="F",COUNTIF($I$2:$I40,"F"),0)))</f>
        <v/>
      </c>
      <c r="E40" s="26"/>
      <c r="F40" s="48"/>
      <c r="G40" s="28"/>
      <c r="H40" s="28"/>
      <c r="I40" s="29"/>
      <c r="J40" s="63"/>
      <c r="K40" s="63"/>
      <c r="L40" s="63"/>
      <c r="M40" s="63"/>
      <c r="N40" s="63"/>
    </row>
    <row r="41" spans="1:14" x14ac:dyDescent="0.3">
      <c r="A41" s="19">
        <f>Table151516[[#This Row],[Full Name]]</f>
        <v>0</v>
      </c>
      <c r="B41" s="21" t="str">
        <f>IF(Table151516[[#This Row],[Full Name]]="","",IF(IFERROR(IFERROR(VLOOKUP(Table151516[[#This Row],[Full Name]],'Mens League'!B:B,1,FALSE),VLOOKUP(Table151516[[#This Row],[Full Name]],'Women''s League'!B:B,1,FALSE)),"NEEDS ADDING")="NEEDS ADDING","NEEDS ADDING","OK"))</f>
        <v/>
      </c>
      <c r="C41" s="21" t="str">
        <f>IF(Table151516[[#This Row],[Position]]="","",IF(Table151516[[#This Row],[Rank]]=1,30,IF(Table151516[[#This Row],[Rank]]=2,29,IF(Table151516[[#This Row],[Rank]]=3,28,IF(Table151516[[#This Row],[Rank]]=4,27,IF(Table151516[[#This Row],[Rank]]=5,26,IF(Table151516[[#This Row],[Rank]]=6,25,IF(Table151516[[#This Row],[Rank]]=7,24,IF(Table151516[[#This Row],[Rank]]=8,23,IF(Table151516[[#This Row],[Rank]]=9,22,IF(Table151516[[#This Row],[Rank]]=10,21,IF(Table151516[[#This Row],[Rank]]=11,20,IF(Table151516[[#This Row],[Rank]]=12,19,IF(Table151516[[#This Row],[Rank]]=13,18,IF(Table151516[[#This Row],[Rank]]=14,17,IF(Table151516[[#This Row],[Rank]]=15,16,IF(Table151516[[#This Row],[Rank]]=16,15,IF(Table151516[[#This Row],[Rank]]=17,14,IF(Table151516[[#This Row],[Rank]]=18,13,IF(Table151516[[#This Row],[Rank]]=19,12,IF(Table151516[[#This Row],[Rank]]=20,11,IF(Table151516[[#This Row],[Rank]]=21,10,IF(Table151516[[#This Row],[Rank]]=22,9,IF(Table151516[[#This Row],[Rank]]=23,8,IF(Table151516[[#This Row],[Rank]]=24,7,IF(Table151516[[#This Row],[Rank]]=25,6,IF(Table151516[[#This Row],[Rank]]=26,5,IF(Table151516[[#This Row],[Rank]]=27,4,IF(Table151516[[#This Row],[Rank]]=28,3,IF(Table151516[[#This Row],[Rank]]=29,2,IF(Table151516[[#This Row],[Rank]]=30,1,0)))))))))))))))))))))))))))))))</f>
        <v/>
      </c>
      <c r="D41" s="4" t="str">
        <f>IF(Table151516[[#This Row],[Category]]="","",IF(Table151516[[#This Row],[Category]]="M",COUNTIF($I$2:$I41,"M"),IF(Table151516[[#This Row],[Category]]="F",COUNTIF($I$2:$I41,"F"),0)))</f>
        <v/>
      </c>
      <c r="E41" s="26"/>
      <c r="F41" s="48"/>
      <c r="G41" s="28"/>
      <c r="H41" s="28"/>
      <c r="I41" s="29"/>
      <c r="J41" s="63"/>
      <c r="K41" s="63"/>
      <c r="L41" s="63"/>
      <c r="M41" s="63"/>
      <c r="N41" s="63"/>
    </row>
    <row r="42" spans="1:14" x14ac:dyDescent="0.3">
      <c r="A42" s="19">
        <f>Table151516[[#This Row],[Full Name]]</f>
        <v>0</v>
      </c>
      <c r="B42" s="21" t="str">
        <f>IF(Table151516[[#This Row],[Full Name]]="","",IF(IFERROR(IFERROR(VLOOKUP(Table151516[[#This Row],[Full Name]],'Mens League'!B:B,1,FALSE),VLOOKUP(Table151516[[#This Row],[Full Name]],'Women''s League'!B:B,1,FALSE)),"NEEDS ADDING")="NEEDS ADDING","NEEDS ADDING","OK"))</f>
        <v/>
      </c>
      <c r="C42" s="21" t="str">
        <f>IF(Table151516[[#This Row],[Position]]="","",IF(Table151516[[#This Row],[Rank]]=1,30,IF(Table151516[[#This Row],[Rank]]=2,29,IF(Table151516[[#This Row],[Rank]]=3,28,IF(Table151516[[#This Row],[Rank]]=4,27,IF(Table151516[[#This Row],[Rank]]=5,26,IF(Table151516[[#This Row],[Rank]]=6,25,IF(Table151516[[#This Row],[Rank]]=7,24,IF(Table151516[[#This Row],[Rank]]=8,23,IF(Table151516[[#This Row],[Rank]]=9,22,IF(Table151516[[#This Row],[Rank]]=10,21,IF(Table151516[[#This Row],[Rank]]=11,20,IF(Table151516[[#This Row],[Rank]]=12,19,IF(Table151516[[#This Row],[Rank]]=13,18,IF(Table151516[[#This Row],[Rank]]=14,17,IF(Table151516[[#This Row],[Rank]]=15,16,IF(Table151516[[#This Row],[Rank]]=16,15,IF(Table151516[[#This Row],[Rank]]=17,14,IF(Table151516[[#This Row],[Rank]]=18,13,IF(Table151516[[#This Row],[Rank]]=19,12,IF(Table151516[[#This Row],[Rank]]=20,11,IF(Table151516[[#This Row],[Rank]]=21,10,IF(Table151516[[#This Row],[Rank]]=22,9,IF(Table151516[[#This Row],[Rank]]=23,8,IF(Table151516[[#This Row],[Rank]]=24,7,IF(Table151516[[#This Row],[Rank]]=25,6,IF(Table151516[[#This Row],[Rank]]=26,5,IF(Table151516[[#This Row],[Rank]]=27,4,IF(Table151516[[#This Row],[Rank]]=28,3,IF(Table151516[[#This Row],[Rank]]=29,2,IF(Table151516[[#This Row],[Rank]]=30,1,0)))))))))))))))))))))))))))))))</f>
        <v/>
      </c>
      <c r="D42" s="4" t="str">
        <f>IF(Table151516[[#This Row],[Category]]="","",IF(Table151516[[#This Row],[Category]]="M",COUNTIF($I$2:$I42,"M"),IF(Table151516[[#This Row],[Category]]="F",COUNTIF($I$2:$I42,"F"),0)))</f>
        <v/>
      </c>
      <c r="E42" s="26"/>
      <c r="F42" s="48"/>
      <c r="G42" s="28"/>
      <c r="H42" s="28"/>
      <c r="I42" s="29"/>
      <c r="J42" s="63"/>
      <c r="K42" s="63"/>
      <c r="L42" s="63"/>
      <c r="M42" s="63"/>
      <c r="N42" s="63"/>
    </row>
    <row r="43" spans="1:14" x14ac:dyDescent="0.3">
      <c r="A43" s="19">
        <f>Table151516[[#This Row],[Full Name]]</f>
        <v>0</v>
      </c>
      <c r="B43" s="21" t="str">
        <f>IF(Table151516[[#This Row],[Full Name]]="","",IF(IFERROR(IFERROR(VLOOKUP(Table151516[[#This Row],[Full Name]],'Mens League'!B:B,1,FALSE),VLOOKUP(Table151516[[#This Row],[Full Name]],'Women''s League'!B:B,1,FALSE)),"NEEDS ADDING")="NEEDS ADDING","NEEDS ADDING","OK"))</f>
        <v/>
      </c>
      <c r="C43" s="21" t="str">
        <f>IF(Table151516[[#This Row],[Position]]="","",IF(Table151516[[#This Row],[Rank]]=1,30,IF(Table151516[[#This Row],[Rank]]=2,29,IF(Table151516[[#This Row],[Rank]]=3,28,IF(Table151516[[#This Row],[Rank]]=4,27,IF(Table151516[[#This Row],[Rank]]=5,26,IF(Table151516[[#This Row],[Rank]]=6,25,IF(Table151516[[#This Row],[Rank]]=7,24,IF(Table151516[[#This Row],[Rank]]=8,23,IF(Table151516[[#This Row],[Rank]]=9,22,IF(Table151516[[#This Row],[Rank]]=10,21,IF(Table151516[[#This Row],[Rank]]=11,20,IF(Table151516[[#This Row],[Rank]]=12,19,IF(Table151516[[#This Row],[Rank]]=13,18,IF(Table151516[[#This Row],[Rank]]=14,17,IF(Table151516[[#This Row],[Rank]]=15,16,IF(Table151516[[#This Row],[Rank]]=16,15,IF(Table151516[[#This Row],[Rank]]=17,14,IF(Table151516[[#This Row],[Rank]]=18,13,IF(Table151516[[#This Row],[Rank]]=19,12,IF(Table151516[[#This Row],[Rank]]=20,11,IF(Table151516[[#This Row],[Rank]]=21,10,IF(Table151516[[#This Row],[Rank]]=22,9,IF(Table151516[[#This Row],[Rank]]=23,8,IF(Table151516[[#This Row],[Rank]]=24,7,IF(Table151516[[#This Row],[Rank]]=25,6,IF(Table151516[[#This Row],[Rank]]=26,5,IF(Table151516[[#This Row],[Rank]]=27,4,IF(Table151516[[#This Row],[Rank]]=28,3,IF(Table151516[[#This Row],[Rank]]=29,2,IF(Table151516[[#This Row],[Rank]]=30,1,0)))))))))))))))))))))))))))))))</f>
        <v/>
      </c>
      <c r="D43" s="4" t="str">
        <f>IF(Table151516[[#This Row],[Category]]="","",IF(Table151516[[#This Row],[Category]]="M",COUNTIF($I$2:$I43,"M"),IF(Table151516[[#This Row],[Category]]="F",COUNTIF($I$2:$I43,"F"),0)))</f>
        <v/>
      </c>
      <c r="E43" s="26"/>
      <c r="F43" s="48"/>
      <c r="G43" s="28"/>
      <c r="H43" s="28"/>
      <c r="I43" s="29"/>
      <c r="J43" s="63"/>
      <c r="K43" s="63"/>
      <c r="L43" s="63"/>
      <c r="M43" s="63"/>
      <c r="N43" s="63"/>
    </row>
    <row r="44" spans="1:14" x14ac:dyDescent="0.3">
      <c r="A44" s="19">
        <f>Table151516[[#This Row],[Full Name]]</f>
        <v>0</v>
      </c>
      <c r="B44" s="21" t="str">
        <f>IF(Table151516[[#This Row],[Full Name]]="","",IF(IFERROR(IFERROR(VLOOKUP(Table151516[[#This Row],[Full Name]],'Mens League'!B:B,1,FALSE),VLOOKUP(Table151516[[#This Row],[Full Name]],'Women''s League'!B:B,1,FALSE)),"NEEDS ADDING")="NEEDS ADDING","NEEDS ADDING","OK"))</f>
        <v/>
      </c>
      <c r="C44" s="21" t="str">
        <f>IF(Table151516[[#This Row],[Position]]="","",IF(Table151516[[#This Row],[Rank]]=1,30,IF(Table151516[[#This Row],[Rank]]=2,29,IF(Table151516[[#This Row],[Rank]]=3,28,IF(Table151516[[#This Row],[Rank]]=4,27,IF(Table151516[[#This Row],[Rank]]=5,26,IF(Table151516[[#This Row],[Rank]]=6,25,IF(Table151516[[#This Row],[Rank]]=7,24,IF(Table151516[[#This Row],[Rank]]=8,23,IF(Table151516[[#This Row],[Rank]]=9,22,IF(Table151516[[#This Row],[Rank]]=10,21,IF(Table151516[[#This Row],[Rank]]=11,20,IF(Table151516[[#This Row],[Rank]]=12,19,IF(Table151516[[#This Row],[Rank]]=13,18,IF(Table151516[[#This Row],[Rank]]=14,17,IF(Table151516[[#This Row],[Rank]]=15,16,IF(Table151516[[#This Row],[Rank]]=16,15,IF(Table151516[[#This Row],[Rank]]=17,14,IF(Table151516[[#This Row],[Rank]]=18,13,IF(Table151516[[#This Row],[Rank]]=19,12,IF(Table151516[[#This Row],[Rank]]=20,11,IF(Table151516[[#This Row],[Rank]]=21,10,IF(Table151516[[#This Row],[Rank]]=22,9,IF(Table151516[[#This Row],[Rank]]=23,8,IF(Table151516[[#This Row],[Rank]]=24,7,IF(Table151516[[#This Row],[Rank]]=25,6,IF(Table151516[[#This Row],[Rank]]=26,5,IF(Table151516[[#This Row],[Rank]]=27,4,IF(Table151516[[#This Row],[Rank]]=28,3,IF(Table151516[[#This Row],[Rank]]=29,2,IF(Table151516[[#This Row],[Rank]]=30,1,0)))))))))))))))))))))))))))))))</f>
        <v/>
      </c>
      <c r="D44" s="4" t="str">
        <f>IF(Table151516[[#This Row],[Category]]="","",IF(Table151516[[#This Row],[Category]]="M",COUNTIF($I$2:$I44,"M"),IF(Table151516[[#This Row],[Category]]="F",COUNTIF($I$2:$I44,"F"),0)))</f>
        <v/>
      </c>
      <c r="E44" s="26"/>
      <c r="F44" s="48"/>
      <c r="G44" s="28"/>
      <c r="H44" s="28"/>
      <c r="I44" s="29"/>
      <c r="J44" s="63"/>
      <c r="K44" s="63"/>
      <c r="L44" s="63"/>
      <c r="M44" s="63"/>
      <c r="N44" s="63"/>
    </row>
    <row r="45" spans="1:14" x14ac:dyDescent="0.3">
      <c r="A45" s="19">
        <f>Table151516[[#This Row],[Full Name]]</f>
        <v>0</v>
      </c>
      <c r="B45" s="21" t="str">
        <f>IF(Table151516[[#This Row],[Full Name]]="","",IF(IFERROR(IFERROR(VLOOKUP(Table151516[[#This Row],[Full Name]],'Mens League'!B:B,1,FALSE),VLOOKUP(Table151516[[#This Row],[Full Name]],'Women''s League'!B:B,1,FALSE)),"NEEDS ADDING")="NEEDS ADDING","NEEDS ADDING","OK"))</f>
        <v/>
      </c>
      <c r="C45" s="21" t="str">
        <f>IF(Table151516[[#This Row],[Position]]="","",IF(Table151516[[#This Row],[Rank]]=1,30,IF(Table151516[[#This Row],[Rank]]=2,29,IF(Table151516[[#This Row],[Rank]]=3,28,IF(Table151516[[#This Row],[Rank]]=4,27,IF(Table151516[[#This Row],[Rank]]=5,26,IF(Table151516[[#This Row],[Rank]]=6,25,IF(Table151516[[#This Row],[Rank]]=7,24,IF(Table151516[[#This Row],[Rank]]=8,23,IF(Table151516[[#This Row],[Rank]]=9,22,IF(Table151516[[#This Row],[Rank]]=10,21,IF(Table151516[[#This Row],[Rank]]=11,20,IF(Table151516[[#This Row],[Rank]]=12,19,IF(Table151516[[#This Row],[Rank]]=13,18,IF(Table151516[[#This Row],[Rank]]=14,17,IF(Table151516[[#This Row],[Rank]]=15,16,IF(Table151516[[#This Row],[Rank]]=16,15,IF(Table151516[[#This Row],[Rank]]=17,14,IF(Table151516[[#This Row],[Rank]]=18,13,IF(Table151516[[#This Row],[Rank]]=19,12,IF(Table151516[[#This Row],[Rank]]=20,11,IF(Table151516[[#This Row],[Rank]]=21,10,IF(Table151516[[#This Row],[Rank]]=22,9,IF(Table151516[[#This Row],[Rank]]=23,8,IF(Table151516[[#This Row],[Rank]]=24,7,IF(Table151516[[#This Row],[Rank]]=25,6,IF(Table151516[[#This Row],[Rank]]=26,5,IF(Table151516[[#This Row],[Rank]]=27,4,IF(Table151516[[#This Row],[Rank]]=28,3,IF(Table151516[[#This Row],[Rank]]=29,2,IF(Table151516[[#This Row],[Rank]]=30,1,0)))))))))))))))))))))))))))))))</f>
        <v/>
      </c>
      <c r="D45" s="4" t="str">
        <f>IF(Table151516[[#This Row],[Category]]="","",IF(Table151516[[#This Row],[Category]]="M",COUNTIF($I$2:$I45,"M"),IF(Table151516[[#This Row],[Category]]="F",COUNTIF($I$2:$I45,"F"),0)))</f>
        <v/>
      </c>
      <c r="E45" s="26"/>
      <c r="F45" s="48"/>
      <c r="G45" s="28"/>
      <c r="H45" s="28"/>
      <c r="I45" s="29"/>
      <c r="J45" s="63"/>
      <c r="K45" s="63"/>
      <c r="L45" s="63"/>
      <c r="M45" s="63"/>
      <c r="N45" s="63"/>
    </row>
    <row r="46" spans="1:14" x14ac:dyDescent="0.3">
      <c r="A46" s="19">
        <f>Table151516[[#This Row],[Full Name]]</f>
        <v>0</v>
      </c>
      <c r="B46" s="21" t="str">
        <f>IF(Table151516[[#This Row],[Full Name]]="","",IF(IFERROR(IFERROR(VLOOKUP(Table151516[[#This Row],[Full Name]],'Mens League'!B:B,1,FALSE),VLOOKUP(Table151516[[#This Row],[Full Name]],'Women''s League'!B:B,1,FALSE)),"NEEDS ADDING")="NEEDS ADDING","NEEDS ADDING","OK"))</f>
        <v/>
      </c>
      <c r="C46" s="21" t="str">
        <f>IF(Table151516[[#This Row],[Position]]="","",IF(Table151516[[#This Row],[Rank]]=1,30,IF(Table151516[[#This Row],[Rank]]=2,29,IF(Table151516[[#This Row],[Rank]]=3,28,IF(Table151516[[#This Row],[Rank]]=4,27,IF(Table151516[[#This Row],[Rank]]=5,26,IF(Table151516[[#This Row],[Rank]]=6,25,IF(Table151516[[#This Row],[Rank]]=7,24,IF(Table151516[[#This Row],[Rank]]=8,23,IF(Table151516[[#This Row],[Rank]]=9,22,IF(Table151516[[#This Row],[Rank]]=10,21,IF(Table151516[[#This Row],[Rank]]=11,20,IF(Table151516[[#This Row],[Rank]]=12,19,IF(Table151516[[#This Row],[Rank]]=13,18,IF(Table151516[[#This Row],[Rank]]=14,17,IF(Table151516[[#This Row],[Rank]]=15,16,IF(Table151516[[#This Row],[Rank]]=16,15,IF(Table151516[[#This Row],[Rank]]=17,14,IF(Table151516[[#This Row],[Rank]]=18,13,IF(Table151516[[#This Row],[Rank]]=19,12,IF(Table151516[[#This Row],[Rank]]=20,11,IF(Table151516[[#This Row],[Rank]]=21,10,IF(Table151516[[#This Row],[Rank]]=22,9,IF(Table151516[[#This Row],[Rank]]=23,8,IF(Table151516[[#This Row],[Rank]]=24,7,IF(Table151516[[#This Row],[Rank]]=25,6,IF(Table151516[[#This Row],[Rank]]=26,5,IF(Table151516[[#This Row],[Rank]]=27,4,IF(Table151516[[#This Row],[Rank]]=28,3,IF(Table151516[[#This Row],[Rank]]=29,2,IF(Table151516[[#This Row],[Rank]]=30,1,0)))))))))))))))))))))))))))))))</f>
        <v/>
      </c>
      <c r="D46" s="4" t="str">
        <f>IF(Table151516[[#This Row],[Category]]="","",IF(Table151516[[#This Row],[Category]]="M",COUNTIF($I$2:$I46,"M"),IF(Table151516[[#This Row],[Category]]="F",COUNTIF($I$2:$I46,"F"),0)))</f>
        <v/>
      </c>
      <c r="E46" s="26"/>
      <c r="F46" s="48"/>
      <c r="G46" s="28"/>
      <c r="H46" s="28"/>
      <c r="I46" s="29"/>
      <c r="J46" s="63"/>
      <c r="K46" s="63"/>
      <c r="L46" s="63"/>
      <c r="M46" s="63"/>
      <c r="N46" s="63"/>
    </row>
    <row r="47" spans="1:14" x14ac:dyDescent="0.3">
      <c r="A47" s="19">
        <f>Table151516[[#This Row],[Full Name]]</f>
        <v>0</v>
      </c>
      <c r="B47" s="21" t="str">
        <f>IF(Table151516[[#This Row],[Full Name]]="","",IF(IFERROR(IFERROR(VLOOKUP(Table151516[[#This Row],[Full Name]],'Mens League'!B:B,1,FALSE),VLOOKUP(Table151516[[#This Row],[Full Name]],'Women''s League'!B:B,1,FALSE)),"NEEDS ADDING")="NEEDS ADDING","NEEDS ADDING","OK"))</f>
        <v/>
      </c>
      <c r="C47" s="21" t="str">
        <f>IF(Table151516[[#This Row],[Position]]="","",IF(Table151516[[#This Row],[Rank]]=1,30,IF(Table151516[[#This Row],[Rank]]=2,29,IF(Table151516[[#This Row],[Rank]]=3,28,IF(Table151516[[#This Row],[Rank]]=4,27,IF(Table151516[[#This Row],[Rank]]=5,26,IF(Table151516[[#This Row],[Rank]]=6,25,IF(Table151516[[#This Row],[Rank]]=7,24,IF(Table151516[[#This Row],[Rank]]=8,23,IF(Table151516[[#This Row],[Rank]]=9,22,IF(Table151516[[#This Row],[Rank]]=10,21,IF(Table151516[[#This Row],[Rank]]=11,20,IF(Table151516[[#This Row],[Rank]]=12,19,IF(Table151516[[#This Row],[Rank]]=13,18,IF(Table151516[[#This Row],[Rank]]=14,17,IF(Table151516[[#This Row],[Rank]]=15,16,IF(Table151516[[#This Row],[Rank]]=16,15,IF(Table151516[[#This Row],[Rank]]=17,14,IF(Table151516[[#This Row],[Rank]]=18,13,IF(Table151516[[#This Row],[Rank]]=19,12,IF(Table151516[[#This Row],[Rank]]=20,11,IF(Table151516[[#This Row],[Rank]]=21,10,IF(Table151516[[#This Row],[Rank]]=22,9,IF(Table151516[[#This Row],[Rank]]=23,8,IF(Table151516[[#This Row],[Rank]]=24,7,IF(Table151516[[#This Row],[Rank]]=25,6,IF(Table151516[[#This Row],[Rank]]=26,5,IF(Table151516[[#This Row],[Rank]]=27,4,IF(Table151516[[#This Row],[Rank]]=28,3,IF(Table151516[[#This Row],[Rank]]=29,2,IF(Table151516[[#This Row],[Rank]]=30,1,0)))))))))))))))))))))))))))))))</f>
        <v/>
      </c>
      <c r="D47" s="4" t="str">
        <f>IF(Table151516[[#This Row],[Category]]="","",IF(Table151516[[#This Row],[Category]]="M",COUNTIF($I$2:$I47,"M"),IF(Table151516[[#This Row],[Category]]="F",COUNTIF($I$2:$I47,"F"),0)))</f>
        <v/>
      </c>
      <c r="E47" s="26"/>
      <c r="F47" s="48"/>
      <c r="G47" s="28"/>
      <c r="H47" s="28"/>
      <c r="I47" s="29"/>
      <c r="J47" s="63"/>
      <c r="K47" s="63"/>
      <c r="L47" s="63"/>
      <c r="M47" s="63"/>
      <c r="N47" s="63"/>
    </row>
    <row r="48" spans="1:14" x14ac:dyDescent="0.3">
      <c r="A48" s="19">
        <f>Table151516[[#This Row],[Full Name]]</f>
        <v>0</v>
      </c>
      <c r="B48" s="21" t="str">
        <f>IF(Table151516[[#This Row],[Full Name]]="","",IF(IFERROR(IFERROR(VLOOKUP(Table151516[[#This Row],[Full Name]],'Mens League'!B:B,1,FALSE),VLOOKUP(Table151516[[#This Row],[Full Name]],'Women''s League'!B:B,1,FALSE)),"NEEDS ADDING")="NEEDS ADDING","NEEDS ADDING","OK"))</f>
        <v/>
      </c>
      <c r="C48" s="21" t="str">
        <f>IF(Table151516[[#This Row],[Position]]="","",IF(Table151516[[#This Row],[Rank]]=1,30,IF(Table151516[[#This Row],[Rank]]=2,29,IF(Table151516[[#This Row],[Rank]]=3,28,IF(Table151516[[#This Row],[Rank]]=4,27,IF(Table151516[[#This Row],[Rank]]=5,26,IF(Table151516[[#This Row],[Rank]]=6,25,IF(Table151516[[#This Row],[Rank]]=7,24,IF(Table151516[[#This Row],[Rank]]=8,23,IF(Table151516[[#This Row],[Rank]]=9,22,IF(Table151516[[#This Row],[Rank]]=10,21,IF(Table151516[[#This Row],[Rank]]=11,20,IF(Table151516[[#This Row],[Rank]]=12,19,IF(Table151516[[#This Row],[Rank]]=13,18,IF(Table151516[[#This Row],[Rank]]=14,17,IF(Table151516[[#This Row],[Rank]]=15,16,IF(Table151516[[#This Row],[Rank]]=16,15,IF(Table151516[[#This Row],[Rank]]=17,14,IF(Table151516[[#This Row],[Rank]]=18,13,IF(Table151516[[#This Row],[Rank]]=19,12,IF(Table151516[[#This Row],[Rank]]=20,11,IF(Table151516[[#This Row],[Rank]]=21,10,IF(Table151516[[#This Row],[Rank]]=22,9,IF(Table151516[[#This Row],[Rank]]=23,8,IF(Table151516[[#This Row],[Rank]]=24,7,IF(Table151516[[#This Row],[Rank]]=25,6,IF(Table151516[[#This Row],[Rank]]=26,5,IF(Table151516[[#This Row],[Rank]]=27,4,IF(Table151516[[#This Row],[Rank]]=28,3,IF(Table151516[[#This Row],[Rank]]=29,2,IF(Table151516[[#This Row],[Rank]]=30,1,0)))))))))))))))))))))))))))))))</f>
        <v/>
      </c>
      <c r="D48" s="4" t="str">
        <f>IF(Table151516[[#This Row],[Category]]="","",IF(Table151516[[#This Row],[Category]]="M",COUNTIF($I$2:$I48,"M"),IF(Table151516[[#This Row],[Category]]="F",COUNTIF($I$2:$I48,"F"),0)))</f>
        <v/>
      </c>
      <c r="E48" s="26"/>
      <c r="F48" s="48"/>
      <c r="G48" s="28"/>
      <c r="H48" s="28"/>
      <c r="I48" s="29"/>
      <c r="J48" s="63"/>
      <c r="K48" s="63"/>
      <c r="L48" s="63"/>
      <c r="M48" s="63"/>
      <c r="N48" s="63"/>
    </row>
  </sheetData>
  <phoneticPr fontId="5" type="noConversion"/>
  <conditionalFormatting sqref="B2:B48">
    <cfRule type="containsText" dxfId="15" priority="1" operator="containsText" text="OK">
      <formula>NOT(ISERROR(SEARCH("OK",B2)))</formula>
    </cfRule>
    <cfRule type="containsText" dxfId="14" priority="2" operator="containsText" text="NEEDS ADDING">
      <formula>NOT(ISERROR(SEARCH("NEEDS ADDING",B2)))</formula>
    </cfRule>
  </conditionalFormatting>
  <pageMargins left="0.7" right="0.7" top="0.75" bottom="0.75" header="0.3" footer="0.3"/>
  <tableParts count="1">
    <tablePart r:id="rId1"/>
  </tablePart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E3B8D5-B120-47B6-B9BF-4A695064555D}">
  <sheetPr>
    <tabColor rgb="FF00B0F0"/>
  </sheetPr>
  <dimension ref="A1:N48"/>
  <sheetViews>
    <sheetView topLeftCell="B1" workbookViewId="0">
      <selection activeCell="E2" sqref="E2:N20"/>
    </sheetView>
  </sheetViews>
  <sheetFormatPr defaultRowHeight="14.4" x14ac:dyDescent="0.3"/>
  <cols>
    <col min="1" max="1" width="23.33203125" hidden="1" customWidth="1"/>
    <col min="2" max="2" width="23.33203125" customWidth="1"/>
    <col min="3" max="4" width="13.6640625" customWidth="1"/>
    <col min="5" max="5" width="16" bestFit="1" customWidth="1"/>
    <col min="6" max="6" width="12.109375" style="13" bestFit="1" customWidth="1"/>
    <col min="7" max="7" width="12" bestFit="1" customWidth="1"/>
    <col min="8" max="8" width="23.33203125" bestFit="1" customWidth="1"/>
    <col min="9" max="9" width="17.33203125" bestFit="1" customWidth="1"/>
  </cols>
  <sheetData>
    <row r="1" spans="1:14" ht="33.6" x14ac:dyDescent="0.3">
      <c r="A1" s="14" t="s">
        <v>17</v>
      </c>
      <c r="B1" s="14" t="s">
        <v>84</v>
      </c>
      <c r="C1" s="14" t="s">
        <v>22</v>
      </c>
      <c r="D1" s="14" t="s">
        <v>83</v>
      </c>
      <c r="E1" s="15" t="s">
        <v>18</v>
      </c>
      <c r="F1" s="16" t="s">
        <v>24</v>
      </c>
      <c r="G1" s="15" t="s">
        <v>23</v>
      </c>
      <c r="H1" s="15" t="s">
        <v>0</v>
      </c>
      <c r="I1" s="17" t="s">
        <v>25</v>
      </c>
      <c r="J1" s="64" t="s">
        <v>161</v>
      </c>
      <c r="K1" s="64" t="s">
        <v>162</v>
      </c>
      <c r="L1" s="64" t="s">
        <v>163</v>
      </c>
      <c r="M1" s="64" t="s">
        <v>164</v>
      </c>
      <c r="N1" s="64" t="s">
        <v>166</v>
      </c>
    </row>
    <row r="2" spans="1:14" x14ac:dyDescent="0.3">
      <c r="A2" s="18">
        <f>Table156789131419[[#This Row],[Full Name]]</f>
        <v>0</v>
      </c>
      <c r="B2" s="20" t="str">
        <f>IF(Table156789131419[[#This Row],[Full Name]]="","",IF(IFERROR(IFERROR(VLOOKUP(Table156789131419[[#This Row],[Full Name]],'Mens League'!B:B,1,FALSE),VLOOKUP(Table156789131419[[#This Row],[Full Name]],'Women''s League'!B:B,1,FALSE)),"NEEDS ADDING")="NEEDS ADDING","NEEDS ADDING","OK"))</f>
        <v/>
      </c>
      <c r="C2" s="20" t="str">
        <f>IF(Table156789131419[[#This Row],[Position]]="","",IF(Table156789131419[[#This Row],[Rank]]=1,30,IF(Table156789131419[[#This Row],[Rank]]=2,29,IF(Table156789131419[[#This Row],[Rank]]=3,28,IF(Table156789131419[[#This Row],[Rank]]=4,27,IF(Table156789131419[[#This Row],[Rank]]=5,26,IF(Table156789131419[[#This Row],[Rank]]=6,25,IF(Table156789131419[[#This Row],[Rank]]=7,24,IF(Table156789131419[[#This Row],[Rank]]=8,23,IF(Table156789131419[[#This Row],[Rank]]=9,22,IF(Table156789131419[[#This Row],[Rank]]=10,21,IF(Table156789131419[[#This Row],[Rank]]=11,20,IF(Table156789131419[[#This Row],[Rank]]=12,19,IF(Table156789131419[[#This Row],[Rank]]=13,18,IF(Table156789131419[[#This Row],[Rank]]=14,17,IF(Table156789131419[[#This Row],[Rank]]=15,16,IF(Table156789131419[[#This Row],[Rank]]=16,15,IF(Table156789131419[[#This Row],[Rank]]=17,14,IF(Table156789131419[[#This Row],[Rank]]=18,13,IF(Table156789131419[[#This Row],[Rank]]=19,12,IF(Table156789131419[[#This Row],[Rank]]=20,11,IF(Table156789131419[[#This Row],[Rank]]=21,10,IF(Table156789131419[[#This Row],[Rank]]=22,9,IF(Table156789131419[[#This Row],[Rank]]=23,8,IF(Table156789131419[[#This Row],[Rank]]=24,7,IF(Table156789131419[[#This Row],[Rank]]=25,6,IF(Table156789131419[[#This Row],[Rank]]=26,5,IF(Table156789131419[[#This Row],[Rank]]=27,4,IF(Table156789131419[[#This Row],[Rank]]=28,3,IF(Table156789131419[[#This Row],[Rank]]=29,2,IF(Table156789131419[[#This Row],[Rank]]=30,1,0)))))))))))))))))))))))))))))))</f>
        <v/>
      </c>
      <c r="D2" s="4" t="str">
        <f>IF(Table156789131419[[#This Row],[Category]]="","",IF(Table156789131419[[#This Row],[Category]]="M",COUNTIF($I$2:$I2,"M"),IF(Table156789131419[[#This Row],[Category]]="F",COUNTIF($I$2:$I2,"F"),0)))</f>
        <v/>
      </c>
      <c r="E2" s="26"/>
      <c r="F2" s="48"/>
      <c r="G2" s="28"/>
      <c r="H2" s="28"/>
      <c r="I2" s="29"/>
      <c r="J2" s="63"/>
      <c r="K2" s="63"/>
      <c r="L2" s="63"/>
      <c r="M2" s="63"/>
      <c r="N2" s="63"/>
    </row>
    <row r="3" spans="1:14" x14ac:dyDescent="0.3">
      <c r="A3" s="18">
        <f>Table156789131419[[#This Row],[Full Name]]</f>
        <v>0</v>
      </c>
      <c r="B3" s="20" t="str">
        <f>IF(Table156789131419[[#This Row],[Full Name]]="","",IF(IFERROR(IFERROR(VLOOKUP(Table156789131419[[#This Row],[Full Name]],'Mens League'!B:B,1,FALSE),VLOOKUP(Table156789131419[[#This Row],[Full Name]],'Women''s League'!B:B,1,FALSE)),"NEEDS ADDING")="NEEDS ADDING","NEEDS ADDING","OK"))</f>
        <v/>
      </c>
      <c r="C3" s="20" t="str">
        <f>IF(Table156789131419[[#This Row],[Position]]="","",IF(Table156789131419[[#This Row],[Rank]]=1,30,IF(Table156789131419[[#This Row],[Rank]]=2,29,IF(Table156789131419[[#This Row],[Rank]]=3,28,IF(Table156789131419[[#This Row],[Rank]]=4,27,IF(Table156789131419[[#This Row],[Rank]]=5,26,IF(Table156789131419[[#This Row],[Rank]]=6,25,IF(Table156789131419[[#This Row],[Rank]]=7,24,IF(Table156789131419[[#This Row],[Rank]]=8,23,IF(Table156789131419[[#This Row],[Rank]]=9,22,IF(Table156789131419[[#This Row],[Rank]]=10,21,IF(Table156789131419[[#This Row],[Rank]]=11,20,IF(Table156789131419[[#This Row],[Rank]]=12,19,IF(Table156789131419[[#This Row],[Rank]]=13,18,IF(Table156789131419[[#This Row],[Rank]]=14,17,IF(Table156789131419[[#This Row],[Rank]]=15,16,IF(Table156789131419[[#This Row],[Rank]]=16,15,IF(Table156789131419[[#This Row],[Rank]]=17,14,IF(Table156789131419[[#This Row],[Rank]]=18,13,IF(Table156789131419[[#This Row],[Rank]]=19,12,IF(Table156789131419[[#This Row],[Rank]]=20,11,IF(Table156789131419[[#This Row],[Rank]]=21,10,IF(Table156789131419[[#This Row],[Rank]]=22,9,IF(Table156789131419[[#This Row],[Rank]]=23,8,IF(Table156789131419[[#This Row],[Rank]]=24,7,IF(Table156789131419[[#This Row],[Rank]]=25,6,IF(Table156789131419[[#This Row],[Rank]]=26,5,IF(Table156789131419[[#This Row],[Rank]]=27,4,IF(Table156789131419[[#This Row],[Rank]]=28,3,IF(Table156789131419[[#This Row],[Rank]]=29,2,IF(Table156789131419[[#This Row],[Rank]]=30,1,0)))))))))))))))))))))))))))))))</f>
        <v/>
      </c>
      <c r="D3" s="4" t="str">
        <f>IF(Table156789131419[[#This Row],[Category]]="","",IF(Table156789131419[[#This Row],[Category]]="M",COUNTIF($I$2:$I3,"M"),IF(Table156789131419[[#This Row],[Category]]="F",COUNTIF($I$2:$I3,"F"),0)))</f>
        <v/>
      </c>
      <c r="E3" s="26"/>
      <c r="F3" s="48"/>
      <c r="G3" s="28"/>
      <c r="H3" s="28"/>
      <c r="I3" s="29"/>
      <c r="J3" s="63"/>
      <c r="K3" s="63"/>
      <c r="L3" s="63"/>
      <c r="M3" s="63"/>
      <c r="N3" s="63"/>
    </row>
    <row r="4" spans="1:14" x14ac:dyDescent="0.3">
      <c r="A4" s="18">
        <f>Table156789131419[[#This Row],[Full Name]]</f>
        <v>0</v>
      </c>
      <c r="B4" s="20" t="str">
        <f>IF(Table156789131419[[#This Row],[Full Name]]="","",IF(IFERROR(IFERROR(VLOOKUP(Table156789131419[[#This Row],[Full Name]],'Mens League'!B:B,1,FALSE),VLOOKUP(Table156789131419[[#This Row],[Full Name]],'Women''s League'!B:B,1,FALSE)),"NEEDS ADDING")="NEEDS ADDING","NEEDS ADDING","OK"))</f>
        <v/>
      </c>
      <c r="C4" s="20" t="str">
        <f>IF(Table156789131419[[#This Row],[Position]]="","",IF(Table156789131419[[#This Row],[Rank]]=1,30,IF(Table156789131419[[#This Row],[Rank]]=2,29,IF(Table156789131419[[#This Row],[Rank]]=3,28,IF(Table156789131419[[#This Row],[Rank]]=4,27,IF(Table156789131419[[#This Row],[Rank]]=5,26,IF(Table156789131419[[#This Row],[Rank]]=6,25,IF(Table156789131419[[#This Row],[Rank]]=7,24,IF(Table156789131419[[#This Row],[Rank]]=8,23,IF(Table156789131419[[#This Row],[Rank]]=9,22,IF(Table156789131419[[#This Row],[Rank]]=10,21,IF(Table156789131419[[#This Row],[Rank]]=11,20,IF(Table156789131419[[#This Row],[Rank]]=12,19,IF(Table156789131419[[#This Row],[Rank]]=13,18,IF(Table156789131419[[#This Row],[Rank]]=14,17,IF(Table156789131419[[#This Row],[Rank]]=15,16,IF(Table156789131419[[#This Row],[Rank]]=16,15,IF(Table156789131419[[#This Row],[Rank]]=17,14,IF(Table156789131419[[#This Row],[Rank]]=18,13,IF(Table156789131419[[#This Row],[Rank]]=19,12,IF(Table156789131419[[#This Row],[Rank]]=20,11,IF(Table156789131419[[#This Row],[Rank]]=21,10,IF(Table156789131419[[#This Row],[Rank]]=22,9,IF(Table156789131419[[#This Row],[Rank]]=23,8,IF(Table156789131419[[#This Row],[Rank]]=24,7,IF(Table156789131419[[#This Row],[Rank]]=25,6,IF(Table156789131419[[#This Row],[Rank]]=26,5,IF(Table156789131419[[#This Row],[Rank]]=27,4,IF(Table156789131419[[#This Row],[Rank]]=28,3,IF(Table156789131419[[#This Row],[Rank]]=29,2,IF(Table156789131419[[#This Row],[Rank]]=30,1,0)))))))))))))))))))))))))))))))</f>
        <v/>
      </c>
      <c r="D4" s="4" t="str">
        <f>IF(Table156789131419[[#This Row],[Category]]="","",IF(Table156789131419[[#This Row],[Category]]="M",COUNTIF($I$2:$I4,"M"),IF(Table156789131419[[#This Row],[Category]]="F",COUNTIF($I$2:$I4,"F"),0)))</f>
        <v/>
      </c>
      <c r="E4" s="26"/>
      <c r="F4" s="48"/>
      <c r="G4" s="28"/>
      <c r="H4" s="28"/>
      <c r="I4" s="29"/>
      <c r="J4" s="63"/>
      <c r="K4" s="63"/>
      <c r="L4" s="63"/>
      <c r="M4" s="63"/>
      <c r="N4" s="63"/>
    </row>
    <row r="5" spans="1:14" x14ac:dyDescent="0.3">
      <c r="A5" s="18">
        <f>Table156789131419[[#This Row],[Full Name]]</f>
        <v>0</v>
      </c>
      <c r="B5" s="20" t="str">
        <f>IF(Table156789131419[[#This Row],[Full Name]]="","",IF(IFERROR(IFERROR(VLOOKUP(Table156789131419[[#This Row],[Full Name]],'Mens League'!B:B,1,FALSE),VLOOKUP(Table156789131419[[#This Row],[Full Name]],'Women''s League'!B:B,1,FALSE)),"NEEDS ADDING")="NEEDS ADDING","NEEDS ADDING","OK"))</f>
        <v/>
      </c>
      <c r="C5" s="20" t="str">
        <f>IF(Table156789131419[[#This Row],[Position]]="","",IF(Table156789131419[[#This Row],[Rank]]=1,30,IF(Table156789131419[[#This Row],[Rank]]=2,29,IF(Table156789131419[[#This Row],[Rank]]=3,28,IF(Table156789131419[[#This Row],[Rank]]=4,27,IF(Table156789131419[[#This Row],[Rank]]=5,26,IF(Table156789131419[[#This Row],[Rank]]=6,25,IF(Table156789131419[[#This Row],[Rank]]=7,24,IF(Table156789131419[[#This Row],[Rank]]=8,23,IF(Table156789131419[[#This Row],[Rank]]=9,22,IF(Table156789131419[[#This Row],[Rank]]=10,21,IF(Table156789131419[[#This Row],[Rank]]=11,20,IF(Table156789131419[[#This Row],[Rank]]=12,19,IF(Table156789131419[[#This Row],[Rank]]=13,18,IF(Table156789131419[[#This Row],[Rank]]=14,17,IF(Table156789131419[[#This Row],[Rank]]=15,16,IF(Table156789131419[[#This Row],[Rank]]=16,15,IF(Table156789131419[[#This Row],[Rank]]=17,14,IF(Table156789131419[[#This Row],[Rank]]=18,13,IF(Table156789131419[[#This Row],[Rank]]=19,12,IF(Table156789131419[[#This Row],[Rank]]=20,11,IF(Table156789131419[[#This Row],[Rank]]=21,10,IF(Table156789131419[[#This Row],[Rank]]=22,9,IF(Table156789131419[[#This Row],[Rank]]=23,8,IF(Table156789131419[[#This Row],[Rank]]=24,7,IF(Table156789131419[[#This Row],[Rank]]=25,6,IF(Table156789131419[[#This Row],[Rank]]=26,5,IF(Table156789131419[[#This Row],[Rank]]=27,4,IF(Table156789131419[[#This Row],[Rank]]=28,3,IF(Table156789131419[[#This Row],[Rank]]=29,2,IF(Table156789131419[[#This Row],[Rank]]=30,1,0)))))))))))))))))))))))))))))))</f>
        <v/>
      </c>
      <c r="D5" s="4" t="str">
        <f>IF(Table156789131419[[#This Row],[Category]]="","",IF(Table156789131419[[#This Row],[Category]]="M",COUNTIF($I$2:$I5,"M"),IF(Table156789131419[[#This Row],[Category]]="F",COUNTIF($I$2:$I5,"F"),0)))</f>
        <v/>
      </c>
      <c r="E5" s="26"/>
      <c r="F5" s="48"/>
      <c r="G5" s="28"/>
      <c r="H5" s="28"/>
      <c r="I5" s="29"/>
      <c r="J5" s="63"/>
      <c r="K5" s="63"/>
      <c r="L5" s="63"/>
      <c r="M5" s="63"/>
      <c r="N5" s="63"/>
    </row>
    <row r="6" spans="1:14" x14ac:dyDescent="0.3">
      <c r="A6" s="18">
        <f>Table156789131419[[#This Row],[Full Name]]</f>
        <v>0</v>
      </c>
      <c r="B6" s="20" t="str">
        <f>IF(Table156789131419[[#This Row],[Full Name]]="","",IF(IFERROR(IFERROR(VLOOKUP(Table156789131419[[#This Row],[Full Name]],'Mens League'!B:B,1,FALSE),VLOOKUP(Table156789131419[[#This Row],[Full Name]],'Women''s League'!B:B,1,FALSE)),"NEEDS ADDING")="NEEDS ADDING","NEEDS ADDING","OK"))</f>
        <v/>
      </c>
      <c r="C6" s="20" t="str">
        <f>IF(Table156789131419[[#This Row],[Position]]="","",IF(Table156789131419[[#This Row],[Rank]]=1,30,IF(Table156789131419[[#This Row],[Rank]]=2,29,IF(Table156789131419[[#This Row],[Rank]]=3,28,IF(Table156789131419[[#This Row],[Rank]]=4,27,IF(Table156789131419[[#This Row],[Rank]]=5,26,IF(Table156789131419[[#This Row],[Rank]]=6,25,IF(Table156789131419[[#This Row],[Rank]]=7,24,IF(Table156789131419[[#This Row],[Rank]]=8,23,IF(Table156789131419[[#This Row],[Rank]]=9,22,IF(Table156789131419[[#This Row],[Rank]]=10,21,IF(Table156789131419[[#This Row],[Rank]]=11,20,IF(Table156789131419[[#This Row],[Rank]]=12,19,IF(Table156789131419[[#This Row],[Rank]]=13,18,IF(Table156789131419[[#This Row],[Rank]]=14,17,IF(Table156789131419[[#This Row],[Rank]]=15,16,IF(Table156789131419[[#This Row],[Rank]]=16,15,IF(Table156789131419[[#This Row],[Rank]]=17,14,IF(Table156789131419[[#This Row],[Rank]]=18,13,IF(Table156789131419[[#This Row],[Rank]]=19,12,IF(Table156789131419[[#This Row],[Rank]]=20,11,IF(Table156789131419[[#This Row],[Rank]]=21,10,IF(Table156789131419[[#This Row],[Rank]]=22,9,IF(Table156789131419[[#This Row],[Rank]]=23,8,IF(Table156789131419[[#This Row],[Rank]]=24,7,IF(Table156789131419[[#This Row],[Rank]]=25,6,IF(Table156789131419[[#This Row],[Rank]]=26,5,IF(Table156789131419[[#This Row],[Rank]]=27,4,IF(Table156789131419[[#This Row],[Rank]]=28,3,IF(Table156789131419[[#This Row],[Rank]]=29,2,IF(Table156789131419[[#This Row],[Rank]]=30,1,0)))))))))))))))))))))))))))))))</f>
        <v/>
      </c>
      <c r="D6" s="4" t="str">
        <f>IF(Table156789131419[[#This Row],[Category]]="","",IF(Table156789131419[[#This Row],[Category]]="M",COUNTIF($I$2:$I6,"M"),IF(Table156789131419[[#This Row],[Category]]="F",COUNTIF($I$2:$I6,"F"),0)))</f>
        <v/>
      </c>
      <c r="E6" s="26"/>
      <c r="F6" s="48"/>
      <c r="G6" s="28"/>
      <c r="H6" s="28"/>
      <c r="I6" s="29"/>
      <c r="J6" s="63"/>
      <c r="K6" s="63"/>
      <c r="L6" s="63"/>
      <c r="M6" s="63"/>
      <c r="N6" s="63"/>
    </row>
    <row r="7" spans="1:14" x14ac:dyDescent="0.3">
      <c r="A7" s="18">
        <f>Table156789131419[[#This Row],[Full Name]]</f>
        <v>0</v>
      </c>
      <c r="B7" s="20" t="str">
        <f>IF(Table156789131419[[#This Row],[Full Name]]="","",IF(IFERROR(IFERROR(VLOOKUP(Table156789131419[[#This Row],[Full Name]],'Mens League'!B:B,1,FALSE),VLOOKUP(Table156789131419[[#This Row],[Full Name]],'Women''s League'!B:B,1,FALSE)),"NEEDS ADDING")="NEEDS ADDING","NEEDS ADDING","OK"))</f>
        <v/>
      </c>
      <c r="C7" s="20" t="str">
        <f>IF(Table156789131419[[#This Row],[Position]]="","",IF(Table156789131419[[#This Row],[Rank]]=1,30,IF(Table156789131419[[#This Row],[Rank]]=2,29,IF(Table156789131419[[#This Row],[Rank]]=3,28,IF(Table156789131419[[#This Row],[Rank]]=4,27,IF(Table156789131419[[#This Row],[Rank]]=5,26,IF(Table156789131419[[#This Row],[Rank]]=6,25,IF(Table156789131419[[#This Row],[Rank]]=7,24,IF(Table156789131419[[#This Row],[Rank]]=8,23,IF(Table156789131419[[#This Row],[Rank]]=9,22,IF(Table156789131419[[#This Row],[Rank]]=10,21,IF(Table156789131419[[#This Row],[Rank]]=11,20,IF(Table156789131419[[#This Row],[Rank]]=12,19,IF(Table156789131419[[#This Row],[Rank]]=13,18,IF(Table156789131419[[#This Row],[Rank]]=14,17,IF(Table156789131419[[#This Row],[Rank]]=15,16,IF(Table156789131419[[#This Row],[Rank]]=16,15,IF(Table156789131419[[#This Row],[Rank]]=17,14,IF(Table156789131419[[#This Row],[Rank]]=18,13,IF(Table156789131419[[#This Row],[Rank]]=19,12,IF(Table156789131419[[#This Row],[Rank]]=20,11,IF(Table156789131419[[#This Row],[Rank]]=21,10,IF(Table156789131419[[#This Row],[Rank]]=22,9,IF(Table156789131419[[#This Row],[Rank]]=23,8,IF(Table156789131419[[#This Row],[Rank]]=24,7,IF(Table156789131419[[#This Row],[Rank]]=25,6,IF(Table156789131419[[#This Row],[Rank]]=26,5,IF(Table156789131419[[#This Row],[Rank]]=27,4,IF(Table156789131419[[#This Row],[Rank]]=28,3,IF(Table156789131419[[#This Row],[Rank]]=29,2,IF(Table156789131419[[#This Row],[Rank]]=30,1,0)))))))))))))))))))))))))))))))</f>
        <v/>
      </c>
      <c r="D7" s="4" t="str">
        <f>IF(Table156789131419[[#This Row],[Category]]="","",IF(Table156789131419[[#This Row],[Category]]="M",COUNTIF($I$2:$I7,"M"),IF(Table156789131419[[#This Row],[Category]]="F",COUNTIF($I$2:$I7,"F"),0)))</f>
        <v/>
      </c>
      <c r="E7" s="26"/>
      <c r="F7" s="48"/>
      <c r="G7" s="28"/>
      <c r="H7" s="28"/>
      <c r="I7" s="29"/>
      <c r="J7" s="63"/>
      <c r="K7" s="63"/>
      <c r="L7" s="63"/>
      <c r="M7" s="63"/>
      <c r="N7" s="63"/>
    </row>
    <row r="8" spans="1:14" x14ac:dyDescent="0.3">
      <c r="A8" s="18">
        <f>Table156789131419[[#This Row],[Full Name]]</f>
        <v>0</v>
      </c>
      <c r="B8" s="20" t="str">
        <f>IF(Table156789131419[[#This Row],[Full Name]]="","",IF(IFERROR(IFERROR(VLOOKUP(Table156789131419[[#This Row],[Full Name]],'Mens League'!B:B,1,FALSE),VLOOKUP(Table156789131419[[#This Row],[Full Name]],'Women''s League'!B:B,1,FALSE)),"NEEDS ADDING")="NEEDS ADDING","NEEDS ADDING","OK"))</f>
        <v/>
      </c>
      <c r="C8" s="20" t="str">
        <f>IF(Table156789131419[[#This Row],[Position]]="","",IF(Table156789131419[[#This Row],[Rank]]=1,30,IF(Table156789131419[[#This Row],[Rank]]=2,29,IF(Table156789131419[[#This Row],[Rank]]=3,28,IF(Table156789131419[[#This Row],[Rank]]=4,27,IF(Table156789131419[[#This Row],[Rank]]=5,26,IF(Table156789131419[[#This Row],[Rank]]=6,25,IF(Table156789131419[[#This Row],[Rank]]=7,24,IF(Table156789131419[[#This Row],[Rank]]=8,23,IF(Table156789131419[[#This Row],[Rank]]=9,22,IF(Table156789131419[[#This Row],[Rank]]=10,21,IF(Table156789131419[[#This Row],[Rank]]=11,20,IF(Table156789131419[[#This Row],[Rank]]=12,19,IF(Table156789131419[[#This Row],[Rank]]=13,18,IF(Table156789131419[[#This Row],[Rank]]=14,17,IF(Table156789131419[[#This Row],[Rank]]=15,16,IF(Table156789131419[[#This Row],[Rank]]=16,15,IF(Table156789131419[[#This Row],[Rank]]=17,14,IF(Table156789131419[[#This Row],[Rank]]=18,13,IF(Table156789131419[[#This Row],[Rank]]=19,12,IF(Table156789131419[[#This Row],[Rank]]=20,11,IF(Table156789131419[[#This Row],[Rank]]=21,10,IF(Table156789131419[[#This Row],[Rank]]=22,9,IF(Table156789131419[[#This Row],[Rank]]=23,8,IF(Table156789131419[[#This Row],[Rank]]=24,7,IF(Table156789131419[[#This Row],[Rank]]=25,6,IF(Table156789131419[[#This Row],[Rank]]=26,5,IF(Table156789131419[[#This Row],[Rank]]=27,4,IF(Table156789131419[[#This Row],[Rank]]=28,3,IF(Table156789131419[[#This Row],[Rank]]=29,2,IF(Table156789131419[[#This Row],[Rank]]=30,1,0)))))))))))))))))))))))))))))))</f>
        <v/>
      </c>
      <c r="D8" s="4" t="str">
        <f>IF(Table156789131419[[#This Row],[Category]]="","",IF(Table156789131419[[#This Row],[Category]]="M",COUNTIF($I$2:$I8,"M"),IF(Table156789131419[[#This Row],[Category]]="F",COUNTIF($I$2:$I8,"F"),0)))</f>
        <v/>
      </c>
      <c r="E8" s="26"/>
      <c r="F8" s="48"/>
      <c r="G8" s="28"/>
      <c r="H8" s="28"/>
      <c r="I8" s="29"/>
      <c r="J8" s="63"/>
      <c r="K8" s="63"/>
      <c r="L8" s="63"/>
      <c r="M8" s="63"/>
      <c r="N8" s="63"/>
    </row>
    <row r="9" spans="1:14" x14ac:dyDescent="0.3">
      <c r="A9" s="18">
        <f>Table156789131419[[#This Row],[Full Name]]</f>
        <v>0</v>
      </c>
      <c r="B9" s="20" t="str">
        <f>IF(Table156789131419[[#This Row],[Full Name]]="","",IF(IFERROR(IFERROR(VLOOKUP(Table156789131419[[#This Row],[Full Name]],'Mens League'!B:B,1,FALSE),VLOOKUP(Table156789131419[[#This Row],[Full Name]],'Women''s League'!B:B,1,FALSE)),"NEEDS ADDING")="NEEDS ADDING","NEEDS ADDING","OK"))</f>
        <v/>
      </c>
      <c r="C9" s="20" t="str">
        <f>IF(Table156789131419[[#This Row],[Position]]="","",IF(Table156789131419[[#This Row],[Rank]]=1,30,IF(Table156789131419[[#This Row],[Rank]]=2,29,IF(Table156789131419[[#This Row],[Rank]]=3,28,IF(Table156789131419[[#This Row],[Rank]]=4,27,IF(Table156789131419[[#This Row],[Rank]]=5,26,IF(Table156789131419[[#This Row],[Rank]]=6,25,IF(Table156789131419[[#This Row],[Rank]]=7,24,IF(Table156789131419[[#This Row],[Rank]]=8,23,IF(Table156789131419[[#This Row],[Rank]]=9,22,IF(Table156789131419[[#This Row],[Rank]]=10,21,IF(Table156789131419[[#This Row],[Rank]]=11,20,IF(Table156789131419[[#This Row],[Rank]]=12,19,IF(Table156789131419[[#This Row],[Rank]]=13,18,IF(Table156789131419[[#This Row],[Rank]]=14,17,IF(Table156789131419[[#This Row],[Rank]]=15,16,IF(Table156789131419[[#This Row],[Rank]]=16,15,IF(Table156789131419[[#This Row],[Rank]]=17,14,IF(Table156789131419[[#This Row],[Rank]]=18,13,IF(Table156789131419[[#This Row],[Rank]]=19,12,IF(Table156789131419[[#This Row],[Rank]]=20,11,IF(Table156789131419[[#This Row],[Rank]]=21,10,IF(Table156789131419[[#This Row],[Rank]]=22,9,IF(Table156789131419[[#This Row],[Rank]]=23,8,IF(Table156789131419[[#This Row],[Rank]]=24,7,IF(Table156789131419[[#This Row],[Rank]]=25,6,IF(Table156789131419[[#This Row],[Rank]]=26,5,IF(Table156789131419[[#This Row],[Rank]]=27,4,IF(Table156789131419[[#This Row],[Rank]]=28,3,IF(Table156789131419[[#This Row],[Rank]]=29,2,IF(Table156789131419[[#This Row],[Rank]]=30,1,0)))))))))))))))))))))))))))))))</f>
        <v/>
      </c>
      <c r="D9" s="4" t="str">
        <f>IF(Table156789131419[[#This Row],[Category]]="","",IF(Table156789131419[[#This Row],[Category]]="M",COUNTIF($I$2:$I9,"M"),IF(Table156789131419[[#This Row],[Category]]="F",COUNTIF($I$2:$I9,"F"),0)))</f>
        <v/>
      </c>
      <c r="E9" s="26"/>
      <c r="F9" s="48"/>
      <c r="G9" s="28"/>
      <c r="H9" s="28"/>
      <c r="I9" s="29"/>
      <c r="J9" s="63"/>
      <c r="K9" s="63"/>
      <c r="L9" s="63"/>
      <c r="M9" s="63"/>
      <c r="N9" s="63"/>
    </row>
    <row r="10" spans="1:14" x14ac:dyDescent="0.3">
      <c r="A10" s="18">
        <f>Table156789131419[[#This Row],[Full Name]]</f>
        <v>0</v>
      </c>
      <c r="B10" s="20" t="str">
        <f>IF(Table156789131419[[#This Row],[Full Name]]="","",IF(IFERROR(IFERROR(VLOOKUP(Table156789131419[[#This Row],[Full Name]],'Mens League'!B:B,1,FALSE),VLOOKUP(Table156789131419[[#This Row],[Full Name]],'Women''s League'!B:B,1,FALSE)),"NEEDS ADDING")="NEEDS ADDING","NEEDS ADDING","OK"))</f>
        <v/>
      </c>
      <c r="C10" s="20" t="str">
        <f>IF(Table156789131419[[#This Row],[Position]]="","",IF(Table156789131419[[#This Row],[Rank]]=1,30,IF(Table156789131419[[#This Row],[Rank]]=2,29,IF(Table156789131419[[#This Row],[Rank]]=3,28,IF(Table156789131419[[#This Row],[Rank]]=4,27,IF(Table156789131419[[#This Row],[Rank]]=5,26,IF(Table156789131419[[#This Row],[Rank]]=6,25,IF(Table156789131419[[#This Row],[Rank]]=7,24,IF(Table156789131419[[#This Row],[Rank]]=8,23,IF(Table156789131419[[#This Row],[Rank]]=9,22,IF(Table156789131419[[#This Row],[Rank]]=10,21,IF(Table156789131419[[#This Row],[Rank]]=11,20,IF(Table156789131419[[#This Row],[Rank]]=12,19,IF(Table156789131419[[#This Row],[Rank]]=13,18,IF(Table156789131419[[#This Row],[Rank]]=14,17,IF(Table156789131419[[#This Row],[Rank]]=15,16,IF(Table156789131419[[#This Row],[Rank]]=16,15,IF(Table156789131419[[#This Row],[Rank]]=17,14,IF(Table156789131419[[#This Row],[Rank]]=18,13,IF(Table156789131419[[#This Row],[Rank]]=19,12,IF(Table156789131419[[#This Row],[Rank]]=20,11,IF(Table156789131419[[#This Row],[Rank]]=21,10,IF(Table156789131419[[#This Row],[Rank]]=22,9,IF(Table156789131419[[#This Row],[Rank]]=23,8,IF(Table156789131419[[#This Row],[Rank]]=24,7,IF(Table156789131419[[#This Row],[Rank]]=25,6,IF(Table156789131419[[#This Row],[Rank]]=26,5,IF(Table156789131419[[#This Row],[Rank]]=27,4,IF(Table156789131419[[#This Row],[Rank]]=28,3,IF(Table156789131419[[#This Row],[Rank]]=29,2,IF(Table156789131419[[#This Row],[Rank]]=30,1,0)))))))))))))))))))))))))))))))</f>
        <v/>
      </c>
      <c r="D10" s="4" t="str">
        <f>IF(Table156789131419[[#This Row],[Category]]="","",IF(Table156789131419[[#This Row],[Category]]="M",COUNTIF($I$2:$I10,"M"),IF(Table156789131419[[#This Row],[Category]]="F",COUNTIF($I$2:$I10,"F"),0)))</f>
        <v/>
      </c>
      <c r="E10" s="26"/>
      <c r="F10" s="48"/>
      <c r="G10" s="28"/>
      <c r="H10" s="28"/>
      <c r="I10" s="29"/>
      <c r="J10" s="63"/>
      <c r="K10" s="63"/>
      <c r="L10" s="63"/>
      <c r="M10" s="63"/>
      <c r="N10" s="63"/>
    </row>
    <row r="11" spans="1:14" x14ac:dyDescent="0.3">
      <c r="A11" s="18">
        <f>Table156789131419[[#This Row],[Full Name]]</f>
        <v>0</v>
      </c>
      <c r="B11" s="20" t="str">
        <f>IF(Table156789131419[[#This Row],[Full Name]]="","",IF(IFERROR(IFERROR(VLOOKUP(Table156789131419[[#This Row],[Full Name]],'Mens League'!B:B,1,FALSE),VLOOKUP(Table156789131419[[#This Row],[Full Name]],'Women''s League'!B:B,1,FALSE)),"NEEDS ADDING")="NEEDS ADDING","NEEDS ADDING","OK"))</f>
        <v/>
      </c>
      <c r="C11" s="20" t="str">
        <f>IF(Table156789131419[[#This Row],[Position]]="","",IF(Table156789131419[[#This Row],[Rank]]=1,30,IF(Table156789131419[[#This Row],[Rank]]=2,29,IF(Table156789131419[[#This Row],[Rank]]=3,28,IF(Table156789131419[[#This Row],[Rank]]=4,27,IF(Table156789131419[[#This Row],[Rank]]=5,26,IF(Table156789131419[[#This Row],[Rank]]=6,25,IF(Table156789131419[[#This Row],[Rank]]=7,24,IF(Table156789131419[[#This Row],[Rank]]=8,23,IF(Table156789131419[[#This Row],[Rank]]=9,22,IF(Table156789131419[[#This Row],[Rank]]=10,21,IF(Table156789131419[[#This Row],[Rank]]=11,20,IF(Table156789131419[[#This Row],[Rank]]=12,19,IF(Table156789131419[[#This Row],[Rank]]=13,18,IF(Table156789131419[[#This Row],[Rank]]=14,17,IF(Table156789131419[[#This Row],[Rank]]=15,16,IF(Table156789131419[[#This Row],[Rank]]=16,15,IF(Table156789131419[[#This Row],[Rank]]=17,14,IF(Table156789131419[[#This Row],[Rank]]=18,13,IF(Table156789131419[[#This Row],[Rank]]=19,12,IF(Table156789131419[[#This Row],[Rank]]=20,11,IF(Table156789131419[[#This Row],[Rank]]=21,10,IF(Table156789131419[[#This Row],[Rank]]=22,9,IF(Table156789131419[[#This Row],[Rank]]=23,8,IF(Table156789131419[[#This Row],[Rank]]=24,7,IF(Table156789131419[[#This Row],[Rank]]=25,6,IF(Table156789131419[[#This Row],[Rank]]=26,5,IF(Table156789131419[[#This Row],[Rank]]=27,4,IF(Table156789131419[[#This Row],[Rank]]=28,3,IF(Table156789131419[[#This Row],[Rank]]=29,2,IF(Table156789131419[[#This Row],[Rank]]=30,1,0)))))))))))))))))))))))))))))))</f>
        <v/>
      </c>
      <c r="D11" s="4" t="str">
        <f>IF(Table156789131419[[#This Row],[Category]]="","",IF(Table156789131419[[#This Row],[Category]]="M",COUNTIF($I$2:$I11,"M"),IF(Table156789131419[[#This Row],[Category]]="F",COUNTIF($I$2:$I11,"F"),0)))</f>
        <v/>
      </c>
      <c r="E11" s="26"/>
      <c r="F11" s="48"/>
      <c r="G11" s="28"/>
      <c r="H11" s="28"/>
      <c r="I11" s="29"/>
      <c r="J11" s="63"/>
      <c r="K11" s="63"/>
      <c r="L11" s="63"/>
      <c r="M11" s="63"/>
      <c r="N11" s="63"/>
    </row>
    <row r="12" spans="1:14" x14ac:dyDescent="0.3">
      <c r="A12" s="18">
        <f>Table156789131419[[#This Row],[Full Name]]</f>
        <v>0</v>
      </c>
      <c r="B12" s="20" t="str">
        <f>IF(Table156789131419[[#This Row],[Full Name]]="","",IF(IFERROR(IFERROR(VLOOKUP(Table156789131419[[#This Row],[Full Name]],'Mens League'!B:B,1,FALSE),VLOOKUP(Table156789131419[[#This Row],[Full Name]],'Women''s League'!B:B,1,FALSE)),"NEEDS ADDING")="NEEDS ADDING","NEEDS ADDING","OK"))</f>
        <v/>
      </c>
      <c r="C12" s="20" t="str">
        <f>IF(Table156789131419[[#This Row],[Position]]="","",IF(Table156789131419[[#This Row],[Rank]]=1,30,IF(Table156789131419[[#This Row],[Rank]]=2,29,IF(Table156789131419[[#This Row],[Rank]]=3,28,IF(Table156789131419[[#This Row],[Rank]]=4,27,IF(Table156789131419[[#This Row],[Rank]]=5,26,IF(Table156789131419[[#This Row],[Rank]]=6,25,IF(Table156789131419[[#This Row],[Rank]]=7,24,IF(Table156789131419[[#This Row],[Rank]]=8,23,IF(Table156789131419[[#This Row],[Rank]]=9,22,IF(Table156789131419[[#This Row],[Rank]]=10,21,IF(Table156789131419[[#This Row],[Rank]]=11,20,IF(Table156789131419[[#This Row],[Rank]]=12,19,IF(Table156789131419[[#This Row],[Rank]]=13,18,IF(Table156789131419[[#This Row],[Rank]]=14,17,IF(Table156789131419[[#This Row],[Rank]]=15,16,IF(Table156789131419[[#This Row],[Rank]]=16,15,IF(Table156789131419[[#This Row],[Rank]]=17,14,IF(Table156789131419[[#This Row],[Rank]]=18,13,IF(Table156789131419[[#This Row],[Rank]]=19,12,IF(Table156789131419[[#This Row],[Rank]]=20,11,IF(Table156789131419[[#This Row],[Rank]]=21,10,IF(Table156789131419[[#This Row],[Rank]]=22,9,IF(Table156789131419[[#This Row],[Rank]]=23,8,IF(Table156789131419[[#This Row],[Rank]]=24,7,IF(Table156789131419[[#This Row],[Rank]]=25,6,IF(Table156789131419[[#This Row],[Rank]]=26,5,IF(Table156789131419[[#This Row],[Rank]]=27,4,IF(Table156789131419[[#This Row],[Rank]]=28,3,IF(Table156789131419[[#This Row],[Rank]]=29,2,IF(Table156789131419[[#This Row],[Rank]]=30,1,0)))))))))))))))))))))))))))))))</f>
        <v/>
      </c>
      <c r="D12" s="4" t="str">
        <f>IF(Table156789131419[[#This Row],[Category]]="","",IF(Table156789131419[[#This Row],[Category]]="M",COUNTIF($I$2:$I12,"M"),IF(Table156789131419[[#This Row],[Category]]="F",COUNTIF($I$2:$I12,"F"),0)))</f>
        <v/>
      </c>
      <c r="E12" s="26"/>
      <c r="F12" s="48"/>
      <c r="G12" s="28"/>
      <c r="H12" s="28"/>
      <c r="I12" s="29"/>
      <c r="J12" s="63"/>
      <c r="K12" s="63"/>
      <c r="L12" s="63"/>
      <c r="M12" s="63"/>
      <c r="N12" s="63"/>
    </row>
    <row r="13" spans="1:14" x14ac:dyDescent="0.3">
      <c r="A13" s="19">
        <f>Table156789131419[[#This Row],[Full Name]]</f>
        <v>0</v>
      </c>
      <c r="B13" s="21" t="str">
        <f>IF(Table156789131419[[#This Row],[Full Name]]="","",IF(IFERROR(IFERROR(VLOOKUP(Table156789131419[[#This Row],[Full Name]],'Mens League'!B:B,1,FALSE),VLOOKUP(Table156789131419[[#This Row],[Full Name]],'Women''s League'!B:B,1,FALSE)),"NEEDS ADDING")="NEEDS ADDING","NEEDS ADDING","OK"))</f>
        <v/>
      </c>
      <c r="C13" s="21" t="str">
        <f>IF(Table156789131419[[#This Row],[Position]]="","",IF(Table156789131419[[#This Row],[Rank]]=1,30,IF(Table156789131419[[#This Row],[Rank]]=2,29,IF(Table156789131419[[#This Row],[Rank]]=3,28,IF(Table156789131419[[#This Row],[Rank]]=4,27,IF(Table156789131419[[#This Row],[Rank]]=5,26,IF(Table156789131419[[#This Row],[Rank]]=6,25,IF(Table156789131419[[#This Row],[Rank]]=7,24,IF(Table156789131419[[#This Row],[Rank]]=8,23,IF(Table156789131419[[#This Row],[Rank]]=9,22,IF(Table156789131419[[#This Row],[Rank]]=10,21,IF(Table156789131419[[#This Row],[Rank]]=11,20,IF(Table156789131419[[#This Row],[Rank]]=12,19,IF(Table156789131419[[#This Row],[Rank]]=13,18,IF(Table156789131419[[#This Row],[Rank]]=14,17,IF(Table156789131419[[#This Row],[Rank]]=15,16,IF(Table156789131419[[#This Row],[Rank]]=16,15,IF(Table156789131419[[#This Row],[Rank]]=17,14,IF(Table156789131419[[#This Row],[Rank]]=18,13,IF(Table156789131419[[#This Row],[Rank]]=19,12,IF(Table156789131419[[#This Row],[Rank]]=20,11,IF(Table156789131419[[#This Row],[Rank]]=21,10,IF(Table156789131419[[#This Row],[Rank]]=22,9,IF(Table156789131419[[#This Row],[Rank]]=23,8,IF(Table156789131419[[#This Row],[Rank]]=24,7,IF(Table156789131419[[#This Row],[Rank]]=25,6,IF(Table156789131419[[#This Row],[Rank]]=26,5,IF(Table156789131419[[#This Row],[Rank]]=27,4,IF(Table156789131419[[#This Row],[Rank]]=28,3,IF(Table156789131419[[#This Row],[Rank]]=29,2,IF(Table156789131419[[#This Row],[Rank]]=30,1,0)))))))))))))))))))))))))))))))</f>
        <v/>
      </c>
      <c r="D13" s="4" t="str">
        <f>IF(Table156789131419[[#This Row],[Category]]="","",IF(Table156789131419[[#This Row],[Category]]="M",COUNTIF($I$2:$I13,"M"),IF(Table156789131419[[#This Row],[Category]]="F",COUNTIF($I$2:$I13,"F"),0)))</f>
        <v/>
      </c>
      <c r="E13" s="30"/>
      <c r="F13" s="48"/>
      <c r="G13" s="32"/>
      <c r="H13" s="32"/>
      <c r="I13" s="33"/>
      <c r="J13" s="63"/>
      <c r="K13" s="63"/>
      <c r="L13" s="63"/>
      <c r="M13" s="63"/>
      <c r="N13" s="63"/>
    </row>
    <row r="14" spans="1:14" x14ac:dyDescent="0.3">
      <c r="A14" s="19">
        <f>Table156789131419[[#This Row],[Full Name]]</f>
        <v>0</v>
      </c>
      <c r="B14" s="21" t="str">
        <f>IF(Table156789131419[[#This Row],[Full Name]]="","",IF(IFERROR(IFERROR(VLOOKUP(Table156789131419[[#This Row],[Full Name]],'Mens League'!B:B,1,FALSE),VLOOKUP(Table156789131419[[#This Row],[Full Name]],'Women''s League'!B:B,1,FALSE)),"NEEDS ADDING")="NEEDS ADDING","NEEDS ADDING","OK"))</f>
        <v/>
      </c>
      <c r="C14" s="21" t="str">
        <f>IF(Table156789131419[[#This Row],[Position]]="","",IF(Table156789131419[[#This Row],[Rank]]=1,30,IF(Table156789131419[[#This Row],[Rank]]=2,29,IF(Table156789131419[[#This Row],[Rank]]=3,28,IF(Table156789131419[[#This Row],[Rank]]=4,27,IF(Table156789131419[[#This Row],[Rank]]=5,26,IF(Table156789131419[[#This Row],[Rank]]=6,25,IF(Table156789131419[[#This Row],[Rank]]=7,24,IF(Table156789131419[[#This Row],[Rank]]=8,23,IF(Table156789131419[[#This Row],[Rank]]=9,22,IF(Table156789131419[[#This Row],[Rank]]=10,21,IF(Table156789131419[[#This Row],[Rank]]=11,20,IF(Table156789131419[[#This Row],[Rank]]=12,19,IF(Table156789131419[[#This Row],[Rank]]=13,18,IF(Table156789131419[[#This Row],[Rank]]=14,17,IF(Table156789131419[[#This Row],[Rank]]=15,16,IF(Table156789131419[[#This Row],[Rank]]=16,15,IF(Table156789131419[[#This Row],[Rank]]=17,14,IF(Table156789131419[[#This Row],[Rank]]=18,13,IF(Table156789131419[[#This Row],[Rank]]=19,12,IF(Table156789131419[[#This Row],[Rank]]=20,11,IF(Table156789131419[[#This Row],[Rank]]=21,10,IF(Table156789131419[[#This Row],[Rank]]=22,9,IF(Table156789131419[[#This Row],[Rank]]=23,8,IF(Table156789131419[[#This Row],[Rank]]=24,7,IF(Table156789131419[[#This Row],[Rank]]=25,6,IF(Table156789131419[[#This Row],[Rank]]=26,5,IF(Table156789131419[[#This Row],[Rank]]=27,4,IF(Table156789131419[[#This Row],[Rank]]=28,3,IF(Table156789131419[[#This Row],[Rank]]=29,2,IF(Table156789131419[[#This Row],[Rank]]=30,1,0)))))))))))))))))))))))))))))))</f>
        <v/>
      </c>
      <c r="D14" s="4" t="str">
        <f>IF(Table156789131419[[#This Row],[Category]]="","",IF(Table156789131419[[#This Row],[Category]]="M",COUNTIF($I$2:$I14,"M"),IF(Table156789131419[[#This Row],[Category]]="F",COUNTIF($I$2:$I14,"F"),0)))</f>
        <v/>
      </c>
      <c r="E14" s="26"/>
      <c r="F14" s="48"/>
      <c r="G14" s="28"/>
      <c r="H14" s="28"/>
      <c r="I14" s="29"/>
      <c r="J14" s="63"/>
      <c r="K14" s="63"/>
      <c r="L14" s="63"/>
      <c r="M14" s="63"/>
      <c r="N14" s="63"/>
    </row>
    <row r="15" spans="1:14" x14ac:dyDescent="0.3">
      <c r="A15" s="19">
        <f>Table156789131419[[#This Row],[Full Name]]</f>
        <v>0</v>
      </c>
      <c r="B15" s="21" t="str">
        <f>IF(Table156789131419[[#This Row],[Full Name]]="","",IF(IFERROR(IFERROR(VLOOKUP(Table156789131419[[#This Row],[Full Name]],'Mens League'!B:B,1,FALSE),VLOOKUP(Table156789131419[[#This Row],[Full Name]],'Women''s League'!B:B,1,FALSE)),"NEEDS ADDING")="NEEDS ADDING","NEEDS ADDING","OK"))</f>
        <v/>
      </c>
      <c r="C15" s="21" t="str">
        <f>IF(Table156789131419[[#This Row],[Position]]="","",IF(Table156789131419[[#This Row],[Rank]]=1,30,IF(Table156789131419[[#This Row],[Rank]]=2,29,IF(Table156789131419[[#This Row],[Rank]]=3,28,IF(Table156789131419[[#This Row],[Rank]]=4,27,IF(Table156789131419[[#This Row],[Rank]]=5,26,IF(Table156789131419[[#This Row],[Rank]]=6,25,IF(Table156789131419[[#This Row],[Rank]]=7,24,IF(Table156789131419[[#This Row],[Rank]]=8,23,IF(Table156789131419[[#This Row],[Rank]]=9,22,IF(Table156789131419[[#This Row],[Rank]]=10,21,IF(Table156789131419[[#This Row],[Rank]]=11,20,IF(Table156789131419[[#This Row],[Rank]]=12,19,IF(Table156789131419[[#This Row],[Rank]]=13,18,IF(Table156789131419[[#This Row],[Rank]]=14,17,IF(Table156789131419[[#This Row],[Rank]]=15,16,IF(Table156789131419[[#This Row],[Rank]]=16,15,IF(Table156789131419[[#This Row],[Rank]]=17,14,IF(Table156789131419[[#This Row],[Rank]]=18,13,IF(Table156789131419[[#This Row],[Rank]]=19,12,IF(Table156789131419[[#This Row],[Rank]]=20,11,IF(Table156789131419[[#This Row],[Rank]]=21,10,IF(Table156789131419[[#This Row],[Rank]]=22,9,IF(Table156789131419[[#This Row],[Rank]]=23,8,IF(Table156789131419[[#This Row],[Rank]]=24,7,IF(Table156789131419[[#This Row],[Rank]]=25,6,IF(Table156789131419[[#This Row],[Rank]]=26,5,IF(Table156789131419[[#This Row],[Rank]]=27,4,IF(Table156789131419[[#This Row],[Rank]]=28,3,IF(Table156789131419[[#This Row],[Rank]]=29,2,IF(Table156789131419[[#This Row],[Rank]]=30,1,0)))))))))))))))))))))))))))))))</f>
        <v/>
      </c>
      <c r="D15" s="4" t="str">
        <f>IF(Table156789131419[[#This Row],[Category]]="","",IF(Table156789131419[[#This Row],[Category]]="M",COUNTIF($I$2:$I15,"M"),IF(Table156789131419[[#This Row],[Category]]="F",COUNTIF($I$2:$I15,"F"),0)))</f>
        <v/>
      </c>
      <c r="E15" s="26"/>
      <c r="F15" s="48"/>
      <c r="G15" s="28"/>
      <c r="H15" s="28"/>
      <c r="I15" s="29"/>
      <c r="J15" s="63"/>
      <c r="K15" s="63"/>
      <c r="L15" s="63"/>
      <c r="M15" s="63"/>
      <c r="N15" s="63"/>
    </row>
    <row r="16" spans="1:14" x14ac:dyDescent="0.3">
      <c r="A16" s="19">
        <f>Table156789131419[[#This Row],[Full Name]]</f>
        <v>0</v>
      </c>
      <c r="B16" s="21" t="str">
        <f>IF(Table156789131419[[#This Row],[Full Name]]="","",IF(IFERROR(IFERROR(VLOOKUP(Table156789131419[[#This Row],[Full Name]],'Mens League'!B:B,1,FALSE),VLOOKUP(Table156789131419[[#This Row],[Full Name]],'Women''s League'!B:B,1,FALSE)),"NEEDS ADDING")="NEEDS ADDING","NEEDS ADDING","OK"))</f>
        <v/>
      </c>
      <c r="C16" s="21" t="str">
        <f>IF(Table156789131419[[#This Row],[Position]]="","",IF(Table156789131419[[#This Row],[Rank]]=1,30,IF(Table156789131419[[#This Row],[Rank]]=2,29,IF(Table156789131419[[#This Row],[Rank]]=3,28,IF(Table156789131419[[#This Row],[Rank]]=4,27,IF(Table156789131419[[#This Row],[Rank]]=5,26,IF(Table156789131419[[#This Row],[Rank]]=6,25,IF(Table156789131419[[#This Row],[Rank]]=7,24,IF(Table156789131419[[#This Row],[Rank]]=8,23,IF(Table156789131419[[#This Row],[Rank]]=9,22,IF(Table156789131419[[#This Row],[Rank]]=10,21,IF(Table156789131419[[#This Row],[Rank]]=11,20,IF(Table156789131419[[#This Row],[Rank]]=12,19,IF(Table156789131419[[#This Row],[Rank]]=13,18,IF(Table156789131419[[#This Row],[Rank]]=14,17,IF(Table156789131419[[#This Row],[Rank]]=15,16,IF(Table156789131419[[#This Row],[Rank]]=16,15,IF(Table156789131419[[#This Row],[Rank]]=17,14,IF(Table156789131419[[#This Row],[Rank]]=18,13,IF(Table156789131419[[#This Row],[Rank]]=19,12,IF(Table156789131419[[#This Row],[Rank]]=20,11,IF(Table156789131419[[#This Row],[Rank]]=21,10,IF(Table156789131419[[#This Row],[Rank]]=22,9,IF(Table156789131419[[#This Row],[Rank]]=23,8,IF(Table156789131419[[#This Row],[Rank]]=24,7,IF(Table156789131419[[#This Row],[Rank]]=25,6,IF(Table156789131419[[#This Row],[Rank]]=26,5,IF(Table156789131419[[#This Row],[Rank]]=27,4,IF(Table156789131419[[#This Row],[Rank]]=28,3,IF(Table156789131419[[#This Row],[Rank]]=29,2,IF(Table156789131419[[#This Row],[Rank]]=30,1,0)))))))))))))))))))))))))))))))</f>
        <v/>
      </c>
      <c r="D16" s="4" t="str">
        <f>IF(Table156789131419[[#This Row],[Category]]="","",IF(Table156789131419[[#This Row],[Category]]="M",COUNTIF($I$2:$I16,"M"),IF(Table156789131419[[#This Row],[Category]]="F",COUNTIF($I$2:$I16,"F"),0)))</f>
        <v/>
      </c>
      <c r="E16" s="26"/>
      <c r="F16" s="48"/>
      <c r="G16" s="28"/>
      <c r="H16" s="28"/>
      <c r="I16" s="29"/>
      <c r="J16" s="63"/>
      <c r="K16" s="63"/>
      <c r="L16" s="63"/>
      <c r="M16" s="63"/>
      <c r="N16" s="63"/>
    </row>
    <row r="17" spans="1:14" x14ac:dyDescent="0.3">
      <c r="A17" s="19">
        <f>Table156789131419[[#This Row],[Full Name]]</f>
        <v>0</v>
      </c>
      <c r="B17" s="21" t="str">
        <f>IF(Table156789131419[[#This Row],[Full Name]]="","",IF(IFERROR(IFERROR(VLOOKUP(Table156789131419[[#This Row],[Full Name]],'Mens League'!B:B,1,FALSE),VLOOKUP(Table156789131419[[#This Row],[Full Name]],'Women''s League'!B:B,1,FALSE)),"NEEDS ADDING")="NEEDS ADDING","NEEDS ADDING","OK"))</f>
        <v/>
      </c>
      <c r="C17" s="21" t="str">
        <f>IF(Table156789131419[[#This Row],[Position]]="","",IF(Table156789131419[[#This Row],[Rank]]=1,30,IF(Table156789131419[[#This Row],[Rank]]=2,29,IF(Table156789131419[[#This Row],[Rank]]=3,28,IF(Table156789131419[[#This Row],[Rank]]=4,27,IF(Table156789131419[[#This Row],[Rank]]=5,26,IF(Table156789131419[[#This Row],[Rank]]=6,25,IF(Table156789131419[[#This Row],[Rank]]=7,24,IF(Table156789131419[[#This Row],[Rank]]=8,23,IF(Table156789131419[[#This Row],[Rank]]=9,22,IF(Table156789131419[[#This Row],[Rank]]=10,21,IF(Table156789131419[[#This Row],[Rank]]=11,20,IF(Table156789131419[[#This Row],[Rank]]=12,19,IF(Table156789131419[[#This Row],[Rank]]=13,18,IF(Table156789131419[[#This Row],[Rank]]=14,17,IF(Table156789131419[[#This Row],[Rank]]=15,16,IF(Table156789131419[[#This Row],[Rank]]=16,15,IF(Table156789131419[[#This Row],[Rank]]=17,14,IF(Table156789131419[[#This Row],[Rank]]=18,13,IF(Table156789131419[[#This Row],[Rank]]=19,12,IF(Table156789131419[[#This Row],[Rank]]=20,11,IF(Table156789131419[[#This Row],[Rank]]=21,10,IF(Table156789131419[[#This Row],[Rank]]=22,9,IF(Table156789131419[[#This Row],[Rank]]=23,8,IF(Table156789131419[[#This Row],[Rank]]=24,7,IF(Table156789131419[[#This Row],[Rank]]=25,6,IF(Table156789131419[[#This Row],[Rank]]=26,5,IF(Table156789131419[[#This Row],[Rank]]=27,4,IF(Table156789131419[[#This Row],[Rank]]=28,3,IF(Table156789131419[[#This Row],[Rank]]=29,2,IF(Table156789131419[[#This Row],[Rank]]=30,1,0)))))))))))))))))))))))))))))))</f>
        <v/>
      </c>
      <c r="D17" s="4" t="str">
        <f>IF(Table156789131419[[#This Row],[Category]]="","",IF(Table156789131419[[#This Row],[Category]]="M",COUNTIF($I$2:$I17,"M"),IF(Table156789131419[[#This Row],[Category]]="F",COUNTIF($I$2:$I17,"F"),0)))</f>
        <v/>
      </c>
      <c r="E17" s="26"/>
      <c r="F17" s="48"/>
      <c r="G17" s="28"/>
      <c r="H17" s="28"/>
      <c r="I17" s="29"/>
      <c r="J17" s="63"/>
      <c r="K17" s="63"/>
      <c r="L17" s="63"/>
      <c r="M17" s="63"/>
      <c r="N17" s="63"/>
    </row>
    <row r="18" spans="1:14" x14ac:dyDescent="0.3">
      <c r="A18" s="19">
        <f>Table156789131419[[#This Row],[Full Name]]</f>
        <v>0</v>
      </c>
      <c r="B18" s="21" t="str">
        <f>IF(Table156789131419[[#This Row],[Full Name]]="","",IF(IFERROR(IFERROR(VLOOKUP(Table156789131419[[#This Row],[Full Name]],'Mens League'!B:B,1,FALSE),VLOOKUP(Table156789131419[[#This Row],[Full Name]],'Women''s League'!B:B,1,FALSE)),"NEEDS ADDING")="NEEDS ADDING","NEEDS ADDING","OK"))</f>
        <v/>
      </c>
      <c r="C18" s="21" t="str">
        <f>IF(Table156789131419[[#This Row],[Position]]="","",IF(Table156789131419[[#This Row],[Rank]]=1,30,IF(Table156789131419[[#This Row],[Rank]]=2,29,IF(Table156789131419[[#This Row],[Rank]]=3,28,IF(Table156789131419[[#This Row],[Rank]]=4,27,IF(Table156789131419[[#This Row],[Rank]]=5,26,IF(Table156789131419[[#This Row],[Rank]]=6,25,IF(Table156789131419[[#This Row],[Rank]]=7,24,IF(Table156789131419[[#This Row],[Rank]]=8,23,IF(Table156789131419[[#This Row],[Rank]]=9,22,IF(Table156789131419[[#This Row],[Rank]]=10,21,IF(Table156789131419[[#This Row],[Rank]]=11,20,IF(Table156789131419[[#This Row],[Rank]]=12,19,IF(Table156789131419[[#This Row],[Rank]]=13,18,IF(Table156789131419[[#This Row],[Rank]]=14,17,IF(Table156789131419[[#This Row],[Rank]]=15,16,IF(Table156789131419[[#This Row],[Rank]]=16,15,IF(Table156789131419[[#This Row],[Rank]]=17,14,IF(Table156789131419[[#This Row],[Rank]]=18,13,IF(Table156789131419[[#This Row],[Rank]]=19,12,IF(Table156789131419[[#This Row],[Rank]]=20,11,IF(Table156789131419[[#This Row],[Rank]]=21,10,IF(Table156789131419[[#This Row],[Rank]]=22,9,IF(Table156789131419[[#This Row],[Rank]]=23,8,IF(Table156789131419[[#This Row],[Rank]]=24,7,IF(Table156789131419[[#This Row],[Rank]]=25,6,IF(Table156789131419[[#This Row],[Rank]]=26,5,IF(Table156789131419[[#This Row],[Rank]]=27,4,IF(Table156789131419[[#This Row],[Rank]]=28,3,IF(Table156789131419[[#This Row],[Rank]]=29,2,IF(Table156789131419[[#This Row],[Rank]]=30,1,0)))))))))))))))))))))))))))))))</f>
        <v/>
      </c>
      <c r="D18" s="4" t="str">
        <f>IF(Table156789131419[[#This Row],[Category]]="","",IF(Table156789131419[[#This Row],[Category]]="M",COUNTIF($I$2:$I18,"M"),IF(Table156789131419[[#This Row],[Category]]="F",COUNTIF($I$2:$I18,"F"),0)))</f>
        <v/>
      </c>
      <c r="E18" s="26"/>
      <c r="F18" s="48"/>
      <c r="G18" s="28"/>
      <c r="H18" s="28"/>
      <c r="I18" s="29"/>
      <c r="J18" s="63"/>
      <c r="K18" s="63"/>
      <c r="L18" s="63"/>
      <c r="M18" s="63"/>
      <c r="N18" s="63"/>
    </row>
    <row r="19" spans="1:14" x14ac:dyDescent="0.3">
      <c r="A19" s="19">
        <f>Table156789131419[[#This Row],[Full Name]]</f>
        <v>0</v>
      </c>
      <c r="B19" s="21" t="str">
        <f>IF(Table156789131419[[#This Row],[Full Name]]="","",IF(IFERROR(IFERROR(VLOOKUP(Table156789131419[[#This Row],[Full Name]],'Mens League'!B:B,1,FALSE),VLOOKUP(Table156789131419[[#This Row],[Full Name]],'Women''s League'!B:B,1,FALSE)),"NEEDS ADDING")="NEEDS ADDING","NEEDS ADDING","OK"))</f>
        <v/>
      </c>
      <c r="C19" s="21" t="str">
        <f>IF(Table156789131419[[#This Row],[Position]]="","",IF(Table156789131419[[#This Row],[Rank]]=1,30,IF(Table156789131419[[#This Row],[Rank]]=2,29,IF(Table156789131419[[#This Row],[Rank]]=3,28,IF(Table156789131419[[#This Row],[Rank]]=4,27,IF(Table156789131419[[#This Row],[Rank]]=5,26,IF(Table156789131419[[#This Row],[Rank]]=6,25,IF(Table156789131419[[#This Row],[Rank]]=7,24,IF(Table156789131419[[#This Row],[Rank]]=8,23,IF(Table156789131419[[#This Row],[Rank]]=9,22,IF(Table156789131419[[#This Row],[Rank]]=10,21,IF(Table156789131419[[#This Row],[Rank]]=11,20,IF(Table156789131419[[#This Row],[Rank]]=12,19,IF(Table156789131419[[#This Row],[Rank]]=13,18,IF(Table156789131419[[#This Row],[Rank]]=14,17,IF(Table156789131419[[#This Row],[Rank]]=15,16,IF(Table156789131419[[#This Row],[Rank]]=16,15,IF(Table156789131419[[#This Row],[Rank]]=17,14,IF(Table156789131419[[#This Row],[Rank]]=18,13,IF(Table156789131419[[#This Row],[Rank]]=19,12,IF(Table156789131419[[#This Row],[Rank]]=20,11,IF(Table156789131419[[#This Row],[Rank]]=21,10,IF(Table156789131419[[#This Row],[Rank]]=22,9,IF(Table156789131419[[#This Row],[Rank]]=23,8,IF(Table156789131419[[#This Row],[Rank]]=24,7,IF(Table156789131419[[#This Row],[Rank]]=25,6,IF(Table156789131419[[#This Row],[Rank]]=26,5,IF(Table156789131419[[#This Row],[Rank]]=27,4,IF(Table156789131419[[#This Row],[Rank]]=28,3,IF(Table156789131419[[#This Row],[Rank]]=29,2,IF(Table156789131419[[#This Row],[Rank]]=30,1,0)))))))))))))))))))))))))))))))</f>
        <v/>
      </c>
      <c r="D19" s="4" t="str">
        <f>IF(Table156789131419[[#This Row],[Category]]="","",IF(Table156789131419[[#This Row],[Category]]="M",COUNTIF($I$2:$I19,"M"),IF(Table156789131419[[#This Row],[Category]]="F",COUNTIF($I$2:$I19,"F"),0)))</f>
        <v/>
      </c>
      <c r="E19" s="26"/>
      <c r="F19" s="48"/>
      <c r="G19" s="28"/>
      <c r="H19" s="28"/>
      <c r="I19" s="29"/>
      <c r="J19" s="63"/>
      <c r="K19" s="63"/>
      <c r="L19" s="63"/>
      <c r="M19" s="63"/>
      <c r="N19" s="63"/>
    </row>
    <row r="20" spans="1:14" x14ac:dyDescent="0.3">
      <c r="A20" s="19">
        <f>Table156789131419[[#This Row],[Full Name]]</f>
        <v>0</v>
      </c>
      <c r="B20" s="21" t="str">
        <f>IF(Table156789131419[[#This Row],[Full Name]]="","",IF(IFERROR(IFERROR(VLOOKUP(Table156789131419[[#This Row],[Full Name]],'Mens League'!B:B,1,FALSE),VLOOKUP(Table156789131419[[#This Row],[Full Name]],'Women''s League'!B:B,1,FALSE)),"NEEDS ADDING")="NEEDS ADDING","NEEDS ADDING","OK"))</f>
        <v/>
      </c>
      <c r="C20" s="21" t="str">
        <f>IF(Table156789131419[[#This Row],[Position]]="","",IF(Table156789131419[[#This Row],[Rank]]=1,30,IF(Table156789131419[[#This Row],[Rank]]=2,29,IF(Table156789131419[[#This Row],[Rank]]=3,28,IF(Table156789131419[[#This Row],[Rank]]=4,27,IF(Table156789131419[[#This Row],[Rank]]=5,26,IF(Table156789131419[[#This Row],[Rank]]=6,25,IF(Table156789131419[[#This Row],[Rank]]=7,24,IF(Table156789131419[[#This Row],[Rank]]=8,23,IF(Table156789131419[[#This Row],[Rank]]=9,22,IF(Table156789131419[[#This Row],[Rank]]=10,21,IF(Table156789131419[[#This Row],[Rank]]=11,20,IF(Table156789131419[[#This Row],[Rank]]=12,19,IF(Table156789131419[[#This Row],[Rank]]=13,18,IF(Table156789131419[[#This Row],[Rank]]=14,17,IF(Table156789131419[[#This Row],[Rank]]=15,16,IF(Table156789131419[[#This Row],[Rank]]=16,15,IF(Table156789131419[[#This Row],[Rank]]=17,14,IF(Table156789131419[[#This Row],[Rank]]=18,13,IF(Table156789131419[[#This Row],[Rank]]=19,12,IF(Table156789131419[[#This Row],[Rank]]=20,11,IF(Table156789131419[[#This Row],[Rank]]=21,10,IF(Table156789131419[[#This Row],[Rank]]=22,9,IF(Table156789131419[[#This Row],[Rank]]=23,8,IF(Table156789131419[[#This Row],[Rank]]=24,7,IF(Table156789131419[[#This Row],[Rank]]=25,6,IF(Table156789131419[[#This Row],[Rank]]=26,5,IF(Table156789131419[[#This Row],[Rank]]=27,4,IF(Table156789131419[[#This Row],[Rank]]=28,3,IF(Table156789131419[[#This Row],[Rank]]=29,2,IF(Table156789131419[[#This Row],[Rank]]=30,1,0)))))))))))))))))))))))))))))))</f>
        <v/>
      </c>
      <c r="D20" s="4" t="str">
        <f>IF(Table156789131419[[#This Row],[Category]]="","",IF(Table156789131419[[#This Row],[Category]]="M",COUNTIF($I$2:$I20,"M"),IF(Table156789131419[[#This Row],[Category]]="F",COUNTIF($I$2:$I20,"F"),0)))</f>
        <v/>
      </c>
      <c r="E20" s="26"/>
      <c r="F20" s="48"/>
      <c r="G20" s="28"/>
      <c r="H20" s="28"/>
      <c r="I20" s="29"/>
      <c r="J20" s="63"/>
      <c r="K20" s="63"/>
      <c r="L20" s="63"/>
      <c r="M20" s="63"/>
      <c r="N20" s="63"/>
    </row>
    <row r="21" spans="1:14" x14ac:dyDescent="0.3">
      <c r="A21" s="19">
        <f>Table156789131419[[#This Row],[Full Name]]</f>
        <v>0</v>
      </c>
      <c r="B21" s="21" t="str">
        <f>IF(Table156789131419[[#This Row],[Full Name]]="","",IF(IFERROR(IFERROR(VLOOKUP(Table156789131419[[#This Row],[Full Name]],'Mens League'!B:B,1,FALSE),VLOOKUP(Table156789131419[[#This Row],[Full Name]],'Women''s League'!B:B,1,FALSE)),"NEEDS ADDING")="NEEDS ADDING","NEEDS ADDING","OK"))</f>
        <v/>
      </c>
      <c r="C21" s="21" t="str">
        <f>IF(Table156789131419[[#This Row],[Position]]="","",IF(Table156789131419[[#This Row],[Rank]]=1,30,IF(Table156789131419[[#This Row],[Rank]]=2,29,IF(Table156789131419[[#This Row],[Rank]]=3,28,IF(Table156789131419[[#This Row],[Rank]]=4,27,IF(Table156789131419[[#This Row],[Rank]]=5,26,IF(Table156789131419[[#This Row],[Rank]]=6,25,IF(Table156789131419[[#This Row],[Rank]]=7,24,IF(Table156789131419[[#This Row],[Rank]]=8,23,IF(Table156789131419[[#This Row],[Rank]]=9,22,IF(Table156789131419[[#This Row],[Rank]]=10,21,IF(Table156789131419[[#This Row],[Rank]]=11,20,IF(Table156789131419[[#This Row],[Rank]]=12,19,IF(Table156789131419[[#This Row],[Rank]]=13,18,IF(Table156789131419[[#This Row],[Rank]]=14,17,IF(Table156789131419[[#This Row],[Rank]]=15,16,IF(Table156789131419[[#This Row],[Rank]]=16,15,IF(Table156789131419[[#This Row],[Rank]]=17,14,IF(Table156789131419[[#This Row],[Rank]]=18,13,IF(Table156789131419[[#This Row],[Rank]]=19,12,IF(Table156789131419[[#This Row],[Rank]]=20,11,IF(Table156789131419[[#This Row],[Rank]]=21,10,IF(Table156789131419[[#This Row],[Rank]]=22,9,IF(Table156789131419[[#This Row],[Rank]]=23,8,IF(Table156789131419[[#This Row],[Rank]]=24,7,IF(Table156789131419[[#This Row],[Rank]]=25,6,IF(Table156789131419[[#This Row],[Rank]]=26,5,IF(Table156789131419[[#This Row],[Rank]]=27,4,IF(Table156789131419[[#This Row],[Rank]]=28,3,IF(Table156789131419[[#This Row],[Rank]]=29,2,IF(Table156789131419[[#This Row],[Rank]]=30,1,0)))))))))))))))))))))))))))))))</f>
        <v/>
      </c>
      <c r="D21" s="4" t="str">
        <f>IF(Table156789131419[[#This Row],[Category]]="","",IF(Table156789131419[[#This Row],[Category]]="M",COUNTIF($I$2:$I21,"M"),IF(Table156789131419[[#This Row],[Category]]="F",COUNTIF($I$2:$I21,"F"),0)))</f>
        <v/>
      </c>
      <c r="E21" s="26"/>
      <c r="F21" s="48"/>
      <c r="G21" s="28"/>
      <c r="H21" s="28"/>
      <c r="I21" s="29"/>
      <c r="J21" s="63"/>
      <c r="K21" s="63"/>
      <c r="L21" s="63"/>
      <c r="M21" s="63"/>
      <c r="N21" s="63"/>
    </row>
    <row r="22" spans="1:14" x14ac:dyDescent="0.3">
      <c r="A22" s="19">
        <f>Table156789131419[[#This Row],[Full Name]]</f>
        <v>0</v>
      </c>
      <c r="B22" s="21" t="str">
        <f>IF(Table156789131419[[#This Row],[Full Name]]="","",IF(IFERROR(IFERROR(VLOOKUP(Table156789131419[[#This Row],[Full Name]],'Mens League'!B:B,1,FALSE),VLOOKUP(Table156789131419[[#This Row],[Full Name]],'Women''s League'!B:B,1,FALSE)),"NEEDS ADDING")="NEEDS ADDING","NEEDS ADDING","OK"))</f>
        <v/>
      </c>
      <c r="C22" s="21" t="str">
        <f>IF(Table156789131419[[#This Row],[Position]]="","",IF(Table156789131419[[#This Row],[Rank]]=1,30,IF(Table156789131419[[#This Row],[Rank]]=2,29,IF(Table156789131419[[#This Row],[Rank]]=3,28,IF(Table156789131419[[#This Row],[Rank]]=4,27,IF(Table156789131419[[#This Row],[Rank]]=5,26,IF(Table156789131419[[#This Row],[Rank]]=6,25,IF(Table156789131419[[#This Row],[Rank]]=7,24,IF(Table156789131419[[#This Row],[Rank]]=8,23,IF(Table156789131419[[#This Row],[Rank]]=9,22,IF(Table156789131419[[#This Row],[Rank]]=10,21,IF(Table156789131419[[#This Row],[Rank]]=11,20,IF(Table156789131419[[#This Row],[Rank]]=12,19,IF(Table156789131419[[#This Row],[Rank]]=13,18,IF(Table156789131419[[#This Row],[Rank]]=14,17,IF(Table156789131419[[#This Row],[Rank]]=15,16,IF(Table156789131419[[#This Row],[Rank]]=16,15,IF(Table156789131419[[#This Row],[Rank]]=17,14,IF(Table156789131419[[#This Row],[Rank]]=18,13,IF(Table156789131419[[#This Row],[Rank]]=19,12,IF(Table156789131419[[#This Row],[Rank]]=20,11,IF(Table156789131419[[#This Row],[Rank]]=21,10,IF(Table156789131419[[#This Row],[Rank]]=22,9,IF(Table156789131419[[#This Row],[Rank]]=23,8,IF(Table156789131419[[#This Row],[Rank]]=24,7,IF(Table156789131419[[#This Row],[Rank]]=25,6,IF(Table156789131419[[#This Row],[Rank]]=26,5,IF(Table156789131419[[#This Row],[Rank]]=27,4,IF(Table156789131419[[#This Row],[Rank]]=28,3,IF(Table156789131419[[#This Row],[Rank]]=29,2,IF(Table156789131419[[#This Row],[Rank]]=30,1,0)))))))))))))))))))))))))))))))</f>
        <v/>
      </c>
      <c r="D22" s="4" t="str">
        <f>IF(Table156789131419[[#This Row],[Category]]="","",IF(Table156789131419[[#This Row],[Category]]="M",COUNTIF($I$2:$I22,"M"),IF(Table156789131419[[#This Row],[Category]]="F",COUNTIF($I$2:$I22,"F"),0)))</f>
        <v/>
      </c>
      <c r="E22" s="26"/>
      <c r="F22" s="48"/>
      <c r="G22" s="28"/>
      <c r="H22" s="28"/>
      <c r="I22" s="29"/>
      <c r="J22" s="63"/>
      <c r="K22" s="63"/>
      <c r="L22" s="63"/>
      <c r="M22" s="63"/>
      <c r="N22" s="63"/>
    </row>
    <row r="23" spans="1:14" x14ac:dyDescent="0.3">
      <c r="A23" s="19">
        <f>Table156789131419[[#This Row],[Full Name]]</f>
        <v>0</v>
      </c>
      <c r="B23" s="21" t="str">
        <f>IF(Table156789131419[[#This Row],[Full Name]]="","",IF(IFERROR(IFERROR(VLOOKUP(Table156789131419[[#This Row],[Full Name]],'Mens League'!B:B,1,FALSE),VLOOKUP(Table156789131419[[#This Row],[Full Name]],'Women''s League'!B:B,1,FALSE)),"NEEDS ADDING")="NEEDS ADDING","NEEDS ADDING","OK"))</f>
        <v/>
      </c>
      <c r="C23" s="21" t="str">
        <f>IF(Table156789131419[[#This Row],[Position]]="","",IF(Table156789131419[[#This Row],[Rank]]=1,30,IF(Table156789131419[[#This Row],[Rank]]=2,29,IF(Table156789131419[[#This Row],[Rank]]=3,28,IF(Table156789131419[[#This Row],[Rank]]=4,27,IF(Table156789131419[[#This Row],[Rank]]=5,26,IF(Table156789131419[[#This Row],[Rank]]=6,25,IF(Table156789131419[[#This Row],[Rank]]=7,24,IF(Table156789131419[[#This Row],[Rank]]=8,23,IF(Table156789131419[[#This Row],[Rank]]=9,22,IF(Table156789131419[[#This Row],[Rank]]=10,21,IF(Table156789131419[[#This Row],[Rank]]=11,20,IF(Table156789131419[[#This Row],[Rank]]=12,19,IF(Table156789131419[[#This Row],[Rank]]=13,18,IF(Table156789131419[[#This Row],[Rank]]=14,17,IF(Table156789131419[[#This Row],[Rank]]=15,16,IF(Table156789131419[[#This Row],[Rank]]=16,15,IF(Table156789131419[[#This Row],[Rank]]=17,14,IF(Table156789131419[[#This Row],[Rank]]=18,13,IF(Table156789131419[[#This Row],[Rank]]=19,12,IF(Table156789131419[[#This Row],[Rank]]=20,11,IF(Table156789131419[[#This Row],[Rank]]=21,10,IF(Table156789131419[[#This Row],[Rank]]=22,9,IF(Table156789131419[[#This Row],[Rank]]=23,8,IF(Table156789131419[[#This Row],[Rank]]=24,7,IF(Table156789131419[[#This Row],[Rank]]=25,6,IF(Table156789131419[[#This Row],[Rank]]=26,5,IF(Table156789131419[[#This Row],[Rank]]=27,4,IF(Table156789131419[[#This Row],[Rank]]=28,3,IF(Table156789131419[[#This Row],[Rank]]=29,2,IF(Table156789131419[[#This Row],[Rank]]=30,1,0)))))))))))))))))))))))))))))))</f>
        <v/>
      </c>
      <c r="D23" s="4" t="str">
        <f>IF(Table156789131419[[#This Row],[Category]]="","",IF(Table156789131419[[#This Row],[Category]]="M",COUNTIF($I$2:$I23,"M"),IF(Table156789131419[[#This Row],[Category]]="F",COUNTIF($I$2:$I23,"F"),0)))</f>
        <v/>
      </c>
      <c r="E23" s="26"/>
      <c r="F23" s="48"/>
      <c r="G23" s="28"/>
      <c r="H23" s="28"/>
      <c r="I23" s="29"/>
      <c r="J23" s="63"/>
      <c r="K23" s="63"/>
      <c r="L23" s="63"/>
      <c r="M23" s="63"/>
      <c r="N23" s="63"/>
    </row>
    <row r="24" spans="1:14" x14ac:dyDescent="0.3">
      <c r="A24" s="19">
        <f>Table156789131419[[#This Row],[Full Name]]</f>
        <v>0</v>
      </c>
      <c r="B24" s="21" t="str">
        <f>IF(Table156789131419[[#This Row],[Full Name]]="","",IF(IFERROR(IFERROR(VLOOKUP(Table156789131419[[#This Row],[Full Name]],'Mens League'!B:B,1,FALSE),VLOOKUP(Table156789131419[[#This Row],[Full Name]],'Women''s League'!B:B,1,FALSE)),"NEEDS ADDING")="NEEDS ADDING","NEEDS ADDING","OK"))</f>
        <v/>
      </c>
      <c r="C24" s="21" t="str">
        <f>IF(Table156789131419[[#This Row],[Position]]="","",IF(Table156789131419[[#This Row],[Rank]]=1,30,IF(Table156789131419[[#This Row],[Rank]]=2,29,IF(Table156789131419[[#This Row],[Rank]]=3,28,IF(Table156789131419[[#This Row],[Rank]]=4,27,IF(Table156789131419[[#This Row],[Rank]]=5,26,IF(Table156789131419[[#This Row],[Rank]]=6,25,IF(Table156789131419[[#This Row],[Rank]]=7,24,IF(Table156789131419[[#This Row],[Rank]]=8,23,IF(Table156789131419[[#This Row],[Rank]]=9,22,IF(Table156789131419[[#This Row],[Rank]]=10,21,IF(Table156789131419[[#This Row],[Rank]]=11,20,IF(Table156789131419[[#This Row],[Rank]]=12,19,IF(Table156789131419[[#This Row],[Rank]]=13,18,IF(Table156789131419[[#This Row],[Rank]]=14,17,IF(Table156789131419[[#This Row],[Rank]]=15,16,IF(Table156789131419[[#This Row],[Rank]]=16,15,IF(Table156789131419[[#This Row],[Rank]]=17,14,IF(Table156789131419[[#This Row],[Rank]]=18,13,IF(Table156789131419[[#This Row],[Rank]]=19,12,IF(Table156789131419[[#This Row],[Rank]]=20,11,IF(Table156789131419[[#This Row],[Rank]]=21,10,IF(Table156789131419[[#This Row],[Rank]]=22,9,IF(Table156789131419[[#This Row],[Rank]]=23,8,IF(Table156789131419[[#This Row],[Rank]]=24,7,IF(Table156789131419[[#This Row],[Rank]]=25,6,IF(Table156789131419[[#This Row],[Rank]]=26,5,IF(Table156789131419[[#This Row],[Rank]]=27,4,IF(Table156789131419[[#This Row],[Rank]]=28,3,IF(Table156789131419[[#This Row],[Rank]]=29,2,IF(Table156789131419[[#This Row],[Rank]]=30,1,0)))))))))))))))))))))))))))))))</f>
        <v/>
      </c>
      <c r="D24" s="4" t="str">
        <f>IF(Table156789131419[[#This Row],[Category]]="","",IF(Table156789131419[[#This Row],[Category]]="M",COUNTIF($I$2:$I24,"M"),IF(Table156789131419[[#This Row],[Category]]="F",COUNTIF($I$2:$I24,"F"),0)))</f>
        <v/>
      </c>
      <c r="E24" s="26"/>
      <c r="F24" s="48"/>
      <c r="G24" s="28"/>
      <c r="H24" s="28"/>
      <c r="I24" s="29"/>
      <c r="J24" s="63"/>
      <c r="K24" s="63"/>
      <c r="L24" s="63"/>
      <c r="M24" s="63"/>
      <c r="N24" s="63"/>
    </row>
    <row r="25" spans="1:14" x14ac:dyDescent="0.3">
      <c r="A25" s="19">
        <f>Table156789131419[[#This Row],[Full Name]]</f>
        <v>0</v>
      </c>
      <c r="B25" s="21" t="str">
        <f>IF(Table156789131419[[#This Row],[Full Name]]="","",IF(IFERROR(IFERROR(VLOOKUP(Table156789131419[[#This Row],[Full Name]],'Mens League'!B:B,1,FALSE),VLOOKUP(Table156789131419[[#This Row],[Full Name]],'Women''s League'!B:B,1,FALSE)),"NEEDS ADDING")="NEEDS ADDING","NEEDS ADDING","OK"))</f>
        <v/>
      </c>
      <c r="C25" s="21" t="str">
        <f>IF(Table156789131419[[#This Row],[Position]]="","",IF(Table156789131419[[#This Row],[Rank]]=1,30,IF(Table156789131419[[#This Row],[Rank]]=2,29,IF(Table156789131419[[#This Row],[Rank]]=3,28,IF(Table156789131419[[#This Row],[Rank]]=4,27,IF(Table156789131419[[#This Row],[Rank]]=5,26,IF(Table156789131419[[#This Row],[Rank]]=6,25,IF(Table156789131419[[#This Row],[Rank]]=7,24,IF(Table156789131419[[#This Row],[Rank]]=8,23,IF(Table156789131419[[#This Row],[Rank]]=9,22,IF(Table156789131419[[#This Row],[Rank]]=10,21,IF(Table156789131419[[#This Row],[Rank]]=11,20,IF(Table156789131419[[#This Row],[Rank]]=12,19,IF(Table156789131419[[#This Row],[Rank]]=13,18,IF(Table156789131419[[#This Row],[Rank]]=14,17,IF(Table156789131419[[#This Row],[Rank]]=15,16,IF(Table156789131419[[#This Row],[Rank]]=16,15,IF(Table156789131419[[#This Row],[Rank]]=17,14,IF(Table156789131419[[#This Row],[Rank]]=18,13,IF(Table156789131419[[#This Row],[Rank]]=19,12,IF(Table156789131419[[#This Row],[Rank]]=20,11,IF(Table156789131419[[#This Row],[Rank]]=21,10,IF(Table156789131419[[#This Row],[Rank]]=22,9,IF(Table156789131419[[#This Row],[Rank]]=23,8,IF(Table156789131419[[#This Row],[Rank]]=24,7,IF(Table156789131419[[#This Row],[Rank]]=25,6,IF(Table156789131419[[#This Row],[Rank]]=26,5,IF(Table156789131419[[#This Row],[Rank]]=27,4,IF(Table156789131419[[#This Row],[Rank]]=28,3,IF(Table156789131419[[#This Row],[Rank]]=29,2,IF(Table156789131419[[#This Row],[Rank]]=30,1,0)))))))))))))))))))))))))))))))</f>
        <v/>
      </c>
      <c r="D25" s="4" t="str">
        <f>IF(Table156789131419[[#This Row],[Category]]="","",IF(Table156789131419[[#This Row],[Category]]="M",COUNTIF($I$2:$I25,"M"),IF(Table156789131419[[#This Row],[Category]]="F",COUNTIF($I$2:$I25,"F"),0)))</f>
        <v/>
      </c>
      <c r="E25" s="26"/>
      <c r="F25" s="48"/>
      <c r="G25" s="28"/>
      <c r="H25" s="28"/>
      <c r="I25" s="29"/>
      <c r="J25" s="63"/>
      <c r="K25" s="63"/>
      <c r="L25" s="63"/>
      <c r="M25" s="63"/>
      <c r="N25" s="63"/>
    </row>
    <row r="26" spans="1:14" x14ac:dyDescent="0.3">
      <c r="A26" s="19">
        <f>Table156789131419[[#This Row],[Full Name]]</f>
        <v>0</v>
      </c>
      <c r="B26" s="21" t="str">
        <f>IF(Table156789131419[[#This Row],[Full Name]]="","",IF(IFERROR(IFERROR(VLOOKUP(Table156789131419[[#This Row],[Full Name]],'Mens League'!B:B,1,FALSE),VLOOKUP(Table156789131419[[#This Row],[Full Name]],'Women''s League'!B:B,1,FALSE)),"NEEDS ADDING")="NEEDS ADDING","NEEDS ADDING","OK"))</f>
        <v/>
      </c>
      <c r="C26" s="21" t="str">
        <f>IF(Table156789131419[[#This Row],[Position]]="","",IF(Table156789131419[[#This Row],[Rank]]=1,30,IF(Table156789131419[[#This Row],[Rank]]=2,29,IF(Table156789131419[[#This Row],[Rank]]=3,28,IF(Table156789131419[[#This Row],[Rank]]=4,27,IF(Table156789131419[[#This Row],[Rank]]=5,26,IF(Table156789131419[[#This Row],[Rank]]=6,25,IF(Table156789131419[[#This Row],[Rank]]=7,24,IF(Table156789131419[[#This Row],[Rank]]=8,23,IF(Table156789131419[[#This Row],[Rank]]=9,22,IF(Table156789131419[[#This Row],[Rank]]=10,21,IF(Table156789131419[[#This Row],[Rank]]=11,20,IF(Table156789131419[[#This Row],[Rank]]=12,19,IF(Table156789131419[[#This Row],[Rank]]=13,18,IF(Table156789131419[[#This Row],[Rank]]=14,17,IF(Table156789131419[[#This Row],[Rank]]=15,16,IF(Table156789131419[[#This Row],[Rank]]=16,15,IF(Table156789131419[[#This Row],[Rank]]=17,14,IF(Table156789131419[[#This Row],[Rank]]=18,13,IF(Table156789131419[[#This Row],[Rank]]=19,12,IF(Table156789131419[[#This Row],[Rank]]=20,11,IF(Table156789131419[[#This Row],[Rank]]=21,10,IF(Table156789131419[[#This Row],[Rank]]=22,9,IF(Table156789131419[[#This Row],[Rank]]=23,8,IF(Table156789131419[[#This Row],[Rank]]=24,7,IF(Table156789131419[[#This Row],[Rank]]=25,6,IF(Table156789131419[[#This Row],[Rank]]=26,5,IF(Table156789131419[[#This Row],[Rank]]=27,4,IF(Table156789131419[[#This Row],[Rank]]=28,3,IF(Table156789131419[[#This Row],[Rank]]=29,2,IF(Table156789131419[[#This Row],[Rank]]=30,1,0)))))))))))))))))))))))))))))))</f>
        <v/>
      </c>
      <c r="D26" s="4" t="str">
        <f>IF(Table156789131419[[#This Row],[Category]]="","",IF(Table156789131419[[#This Row],[Category]]="M",COUNTIF($I$2:$I26,"M"),IF(Table156789131419[[#This Row],[Category]]="F",COUNTIF($I$2:$I26,"F"),0)))</f>
        <v/>
      </c>
      <c r="E26" s="26"/>
      <c r="F26" s="48"/>
      <c r="G26" s="28"/>
      <c r="H26" s="28"/>
      <c r="I26" s="29"/>
      <c r="J26" s="63"/>
      <c r="K26" s="63"/>
      <c r="L26" s="63"/>
      <c r="M26" s="63"/>
      <c r="N26" s="63"/>
    </row>
    <row r="27" spans="1:14" x14ac:dyDescent="0.3">
      <c r="A27" s="19">
        <f>Table156789131419[[#This Row],[Full Name]]</f>
        <v>0</v>
      </c>
      <c r="B27" s="21" t="str">
        <f>IF(Table156789131419[[#This Row],[Full Name]]="","",IF(IFERROR(IFERROR(VLOOKUP(Table156789131419[[#This Row],[Full Name]],'Mens League'!B:B,1,FALSE),VLOOKUP(Table156789131419[[#This Row],[Full Name]],'Women''s League'!B:B,1,FALSE)),"NEEDS ADDING")="NEEDS ADDING","NEEDS ADDING","OK"))</f>
        <v/>
      </c>
      <c r="C27" s="21" t="str">
        <f>IF(Table156789131419[[#This Row],[Position]]="","",IF(Table156789131419[[#This Row],[Rank]]=1,30,IF(Table156789131419[[#This Row],[Rank]]=2,29,IF(Table156789131419[[#This Row],[Rank]]=3,28,IF(Table156789131419[[#This Row],[Rank]]=4,27,IF(Table156789131419[[#This Row],[Rank]]=5,26,IF(Table156789131419[[#This Row],[Rank]]=6,25,IF(Table156789131419[[#This Row],[Rank]]=7,24,IF(Table156789131419[[#This Row],[Rank]]=8,23,IF(Table156789131419[[#This Row],[Rank]]=9,22,IF(Table156789131419[[#This Row],[Rank]]=10,21,IF(Table156789131419[[#This Row],[Rank]]=11,20,IF(Table156789131419[[#This Row],[Rank]]=12,19,IF(Table156789131419[[#This Row],[Rank]]=13,18,IF(Table156789131419[[#This Row],[Rank]]=14,17,IF(Table156789131419[[#This Row],[Rank]]=15,16,IF(Table156789131419[[#This Row],[Rank]]=16,15,IF(Table156789131419[[#This Row],[Rank]]=17,14,IF(Table156789131419[[#This Row],[Rank]]=18,13,IF(Table156789131419[[#This Row],[Rank]]=19,12,IF(Table156789131419[[#This Row],[Rank]]=20,11,IF(Table156789131419[[#This Row],[Rank]]=21,10,IF(Table156789131419[[#This Row],[Rank]]=22,9,IF(Table156789131419[[#This Row],[Rank]]=23,8,IF(Table156789131419[[#This Row],[Rank]]=24,7,IF(Table156789131419[[#This Row],[Rank]]=25,6,IF(Table156789131419[[#This Row],[Rank]]=26,5,IF(Table156789131419[[#This Row],[Rank]]=27,4,IF(Table156789131419[[#This Row],[Rank]]=28,3,IF(Table156789131419[[#This Row],[Rank]]=29,2,IF(Table156789131419[[#This Row],[Rank]]=30,1,0)))))))))))))))))))))))))))))))</f>
        <v/>
      </c>
      <c r="D27" s="4" t="str">
        <f>IF(Table156789131419[[#This Row],[Category]]="","",IF(Table156789131419[[#This Row],[Category]]="M",COUNTIF($I$2:$I27,"M"),IF(Table156789131419[[#This Row],[Category]]="F",COUNTIF($I$2:$I27,"F"),0)))</f>
        <v/>
      </c>
      <c r="E27" s="26"/>
      <c r="F27" s="48"/>
      <c r="G27" s="28"/>
      <c r="H27" s="28"/>
      <c r="I27" s="29"/>
      <c r="J27" s="63"/>
      <c r="K27" s="63"/>
      <c r="L27" s="63"/>
      <c r="M27" s="63"/>
      <c r="N27" s="63"/>
    </row>
    <row r="28" spans="1:14" x14ac:dyDescent="0.3">
      <c r="A28" s="19">
        <f>Table156789131419[[#This Row],[Full Name]]</f>
        <v>0</v>
      </c>
      <c r="B28" s="21" t="str">
        <f>IF(Table156789131419[[#This Row],[Full Name]]="","",IF(IFERROR(IFERROR(VLOOKUP(Table156789131419[[#This Row],[Full Name]],'Mens League'!B:B,1,FALSE),VLOOKUP(Table156789131419[[#This Row],[Full Name]],'Women''s League'!B:B,1,FALSE)),"NEEDS ADDING")="NEEDS ADDING","NEEDS ADDING","OK"))</f>
        <v/>
      </c>
      <c r="C28" s="21" t="str">
        <f>IF(Table156789131419[[#This Row],[Position]]="","",IF(Table156789131419[[#This Row],[Rank]]=1,30,IF(Table156789131419[[#This Row],[Rank]]=2,29,IF(Table156789131419[[#This Row],[Rank]]=3,28,IF(Table156789131419[[#This Row],[Rank]]=4,27,IF(Table156789131419[[#This Row],[Rank]]=5,26,IF(Table156789131419[[#This Row],[Rank]]=6,25,IF(Table156789131419[[#This Row],[Rank]]=7,24,IF(Table156789131419[[#This Row],[Rank]]=8,23,IF(Table156789131419[[#This Row],[Rank]]=9,22,IF(Table156789131419[[#This Row],[Rank]]=10,21,IF(Table156789131419[[#This Row],[Rank]]=11,20,IF(Table156789131419[[#This Row],[Rank]]=12,19,IF(Table156789131419[[#This Row],[Rank]]=13,18,IF(Table156789131419[[#This Row],[Rank]]=14,17,IF(Table156789131419[[#This Row],[Rank]]=15,16,IF(Table156789131419[[#This Row],[Rank]]=16,15,IF(Table156789131419[[#This Row],[Rank]]=17,14,IF(Table156789131419[[#This Row],[Rank]]=18,13,IF(Table156789131419[[#This Row],[Rank]]=19,12,IF(Table156789131419[[#This Row],[Rank]]=20,11,IF(Table156789131419[[#This Row],[Rank]]=21,10,IF(Table156789131419[[#This Row],[Rank]]=22,9,IF(Table156789131419[[#This Row],[Rank]]=23,8,IF(Table156789131419[[#This Row],[Rank]]=24,7,IF(Table156789131419[[#This Row],[Rank]]=25,6,IF(Table156789131419[[#This Row],[Rank]]=26,5,IF(Table156789131419[[#This Row],[Rank]]=27,4,IF(Table156789131419[[#This Row],[Rank]]=28,3,IF(Table156789131419[[#This Row],[Rank]]=29,2,IF(Table156789131419[[#This Row],[Rank]]=30,1,0)))))))))))))))))))))))))))))))</f>
        <v/>
      </c>
      <c r="D28" s="4" t="str">
        <f>IF(Table156789131419[[#This Row],[Category]]="","",IF(Table156789131419[[#This Row],[Category]]="M",COUNTIF($I$2:$I28,"M"),IF(Table156789131419[[#This Row],[Category]]="F",COUNTIF($I$2:$I28,"F"),0)))</f>
        <v/>
      </c>
      <c r="E28" s="26"/>
      <c r="F28" s="48"/>
      <c r="G28" s="28"/>
      <c r="H28" s="28"/>
      <c r="I28" s="29"/>
      <c r="J28" s="63"/>
      <c r="K28" s="63"/>
      <c r="L28" s="63"/>
      <c r="M28" s="63"/>
      <c r="N28" s="63"/>
    </row>
    <row r="29" spans="1:14" x14ac:dyDescent="0.3">
      <c r="A29" s="19">
        <f>Table156789131419[[#This Row],[Full Name]]</f>
        <v>0</v>
      </c>
      <c r="B29" s="21" t="str">
        <f>IF(Table156789131419[[#This Row],[Full Name]]="","",IF(IFERROR(IFERROR(VLOOKUP(Table156789131419[[#This Row],[Full Name]],'Mens League'!B:B,1,FALSE),VLOOKUP(Table156789131419[[#This Row],[Full Name]],'Women''s League'!B:B,1,FALSE)),"NEEDS ADDING")="NEEDS ADDING","NEEDS ADDING","OK"))</f>
        <v/>
      </c>
      <c r="C29" s="21" t="str">
        <f>IF(Table156789131419[[#This Row],[Position]]="","",IF(Table156789131419[[#This Row],[Rank]]=1,30,IF(Table156789131419[[#This Row],[Rank]]=2,29,IF(Table156789131419[[#This Row],[Rank]]=3,28,IF(Table156789131419[[#This Row],[Rank]]=4,27,IF(Table156789131419[[#This Row],[Rank]]=5,26,IF(Table156789131419[[#This Row],[Rank]]=6,25,IF(Table156789131419[[#This Row],[Rank]]=7,24,IF(Table156789131419[[#This Row],[Rank]]=8,23,IF(Table156789131419[[#This Row],[Rank]]=9,22,IF(Table156789131419[[#This Row],[Rank]]=10,21,IF(Table156789131419[[#This Row],[Rank]]=11,20,IF(Table156789131419[[#This Row],[Rank]]=12,19,IF(Table156789131419[[#This Row],[Rank]]=13,18,IF(Table156789131419[[#This Row],[Rank]]=14,17,IF(Table156789131419[[#This Row],[Rank]]=15,16,IF(Table156789131419[[#This Row],[Rank]]=16,15,IF(Table156789131419[[#This Row],[Rank]]=17,14,IF(Table156789131419[[#This Row],[Rank]]=18,13,IF(Table156789131419[[#This Row],[Rank]]=19,12,IF(Table156789131419[[#This Row],[Rank]]=20,11,IF(Table156789131419[[#This Row],[Rank]]=21,10,IF(Table156789131419[[#This Row],[Rank]]=22,9,IF(Table156789131419[[#This Row],[Rank]]=23,8,IF(Table156789131419[[#This Row],[Rank]]=24,7,IF(Table156789131419[[#This Row],[Rank]]=25,6,IF(Table156789131419[[#This Row],[Rank]]=26,5,IF(Table156789131419[[#This Row],[Rank]]=27,4,IF(Table156789131419[[#This Row],[Rank]]=28,3,IF(Table156789131419[[#This Row],[Rank]]=29,2,IF(Table156789131419[[#This Row],[Rank]]=30,1,0)))))))))))))))))))))))))))))))</f>
        <v/>
      </c>
      <c r="D29" s="4" t="str">
        <f>IF(Table156789131419[[#This Row],[Category]]="","",IF(Table156789131419[[#This Row],[Category]]="M",COUNTIF($I$2:$I29,"M"),IF(Table156789131419[[#This Row],[Category]]="F",COUNTIF($I$2:$I29,"F"),0)))</f>
        <v/>
      </c>
      <c r="E29" s="26"/>
      <c r="F29" s="48"/>
      <c r="G29" s="28"/>
      <c r="H29" s="28"/>
      <c r="I29" s="29"/>
      <c r="J29" s="63"/>
      <c r="K29" s="63"/>
      <c r="L29" s="63"/>
      <c r="M29" s="63"/>
      <c r="N29" s="63"/>
    </row>
    <row r="30" spans="1:14" x14ac:dyDescent="0.3">
      <c r="A30" s="19">
        <f>Table156789131419[[#This Row],[Full Name]]</f>
        <v>0</v>
      </c>
      <c r="B30" s="21" t="str">
        <f>IF(Table156789131419[[#This Row],[Full Name]]="","",IF(IFERROR(IFERROR(VLOOKUP(Table156789131419[[#This Row],[Full Name]],'Mens League'!B:B,1,FALSE),VLOOKUP(Table156789131419[[#This Row],[Full Name]],'Women''s League'!B:B,1,FALSE)),"NEEDS ADDING")="NEEDS ADDING","NEEDS ADDING","OK"))</f>
        <v/>
      </c>
      <c r="C30" s="21" t="str">
        <f>IF(Table156789131419[[#This Row],[Position]]="","",IF(Table156789131419[[#This Row],[Rank]]=1,30,IF(Table156789131419[[#This Row],[Rank]]=2,29,IF(Table156789131419[[#This Row],[Rank]]=3,28,IF(Table156789131419[[#This Row],[Rank]]=4,27,IF(Table156789131419[[#This Row],[Rank]]=5,26,IF(Table156789131419[[#This Row],[Rank]]=6,25,IF(Table156789131419[[#This Row],[Rank]]=7,24,IF(Table156789131419[[#This Row],[Rank]]=8,23,IF(Table156789131419[[#This Row],[Rank]]=9,22,IF(Table156789131419[[#This Row],[Rank]]=10,21,IF(Table156789131419[[#This Row],[Rank]]=11,20,IF(Table156789131419[[#This Row],[Rank]]=12,19,IF(Table156789131419[[#This Row],[Rank]]=13,18,IF(Table156789131419[[#This Row],[Rank]]=14,17,IF(Table156789131419[[#This Row],[Rank]]=15,16,IF(Table156789131419[[#This Row],[Rank]]=16,15,IF(Table156789131419[[#This Row],[Rank]]=17,14,IF(Table156789131419[[#This Row],[Rank]]=18,13,IF(Table156789131419[[#This Row],[Rank]]=19,12,IF(Table156789131419[[#This Row],[Rank]]=20,11,IF(Table156789131419[[#This Row],[Rank]]=21,10,IF(Table156789131419[[#This Row],[Rank]]=22,9,IF(Table156789131419[[#This Row],[Rank]]=23,8,IF(Table156789131419[[#This Row],[Rank]]=24,7,IF(Table156789131419[[#This Row],[Rank]]=25,6,IF(Table156789131419[[#This Row],[Rank]]=26,5,IF(Table156789131419[[#This Row],[Rank]]=27,4,IF(Table156789131419[[#This Row],[Rank]]=28,3,IF(Table156789131419[[#This Row],[Rank]]=29,2,IF(Table156789131419[[#This Row],[Rank]]=30,1,0)))))))))))))))))))))))))))))))</f>
        <v/>
      </c>
      <c r="D30" s="4" t="str">
        <f>IF(Table156789131419[[#This Row],[Category]]="","",IF(Table156789131419[[#This Row],[Category]]="M",COUNTIF($I$2:$I30,"M"),IF(Table156789131419[[#This Row],[Category]]="F",COUNTIF($I$2:$I30,"F"),0)))</f>
        <v/>
      </c>
      <c r="E30" s="26"/>
      <c r="F30" s="48"/>
      <c r="G30" s="28"/>
      <c r="H30" s="28"/>
      <c r="I30" s="29"/>
      <c r="J30" s="63"/>
      <c r="K30" s="63"/>
      <c r="L30" s="63"/>
      <c r="M30" s="63"/>
      <c r="N30" s="63"/>
    </row>
    <row r="31" spans="1:14" x14ac:dyDescent="0.3">
      <c r="A31" s="19">
        <f>Table156789131419[[#This Row],[Full Name]]</f>
        <v>0</v>
      </c>
      <c r="B31" s="21" t="str">
        <f>IF(Table156789131419[[#This Row],[Full Name]]="","",IF(IFERROR(IFERROR(VLOOKUP(Table156789131419[[#This Row],[Full Name]],'Mens League'!B:B,1,FALSE),VLOOKUP(Table156789131419[[#This Row],[Full Name]],'Women''s League'!B:B,1,FALSE)),"NEEDS ADDING")="NEEDS ADDING","NEEDS ADDING","OK"))</f>
        <v/>
      </c>
      <c r="C31" s="21" t="str">
        <f>IF(Table156789131419[[#This Row],[Position]]="","",IF(Table156789131419[[#This Row],[Rank]]=1,30,IF(Table156789131419[[#This Row],[Rank]]=2,29,IF(Table156789131419[[#This Row],[Rank]]=3,28,IF(Table156789131419[[#This Row],[Rank]]=4,27,IF(Table156789131419[[#This Row],[Rank]]=5,26,IF(Table156789131419[[#This Row],[Rank]]=6,25,IF(Table156789131419[[#This Row],[Rank]]=7,24,IF(Table156789131419[[#This Row],[Rank]]=8,23,IF(Table156789131419[[#This Row],[Rank]]=9,22,IF(Table156789131419[[#This Row],[Rank]]=10,21,IF(Table156789131419[[#This Row],[Rank]]=11,20,IF(Table156789131419[[#This Row],[Rank]]=12,19,IF(Table156789131419[[#This Row],[Rank]]=13,18,IF(Table156789131419[[#This Row],[Rank]]=14,17,IF(Table156789131419[[#This Row],[Rank]]=15,16,IF(Table156789131419[[#This Row],[Rank]]=16,15,IF(Table156789131419[[#This Row],[Rank]]=17,14,IF(Table156789131419[[#This Row],[Rank]]=18,13,IF(Table156789131419[[#This Row],[Rank]]=19,12,IF(Table156789131419[[#This Row],[Rank]]=20,11,IF(Table156789131419[[#This Row],[Rank]]=21,10,IF(Table156789131419[[#This Row],[Rank]]=22,9,IF(Table156789131419[[#This Row],[Rank]]=23,8,IF(Table156789131419[[#This Row],[Rank]]=24,7,IF(Table156789131419[[#This Row],[Rank]]=25,6,IF(Table156789131419[[#This Row],[Rank]]=26,5,IF(Table156789131419[[#This Row],[Rank]]=27,4,IF(Table156789131419[[#This Row],[Rank]]=28,3,IF(Table156789131419[[#This Row],[Rank]]=29,2,IF(Table156789131419[[#This Row],[Rank]]=30,1,0)))))))))))))))))))))))))))))))</f>
        <v/>
      </c>
      <c r="D31" s="4" t="str">
        <f>IF(Table156789131419[[#This Row],[Category]]="","",IF(Table156789131419[[#This Row],[Category]]="M",COUNTIF($I$2:$I31,"M"),IF(Table156789131419[[#This Row],[Category]]="F",COUNTIF($I$2:$I31,"F"),0)))</f>
        <v/>
      </c>
      <c r="E31" s="26"/>
      <c r="F31" s="48"/>
      <c r="G31" s="28"/>
      <c r="H31" s="28"/>
      <c r="I31" s="29"/>
      <c r="J31" s="63"/>
      <c r="K31" s="63"/>
      <c r="L31" s="63"/>
      <c r="M31" s="63"/>
      <c r="N31" s="63"/>
    </row>
    <row r="32" spans="1:14" x14ac:dyDescent="0.3">
      <c r="A32" s="19">
        <f>Table156789131419[[#This Row],[Full Name]]</f>
        <v>0</v>
      </c>
      <c r="B32" s="21" t="str">
        <f>IF(Table156789131419[[#This Row],[Full Name]]="","",IF(IFERROR(IFERROR(VLOOKUP(Table156789131419[[#This Row],[Full Name]],'Mens League'!B:B,1,FALSE),VLOOKUP(Table156789131419[[#This Row],[Full Name]],'Women''s League'!B:B,1,FALSE)),"NEEDS ADDING")="NEEDS ADDING","NEEDS ADDING","OK"))</f>
        <v/>
      </c>
      <c r="C32" s="21" t="str">
        <f>IF(Table156789131419[[#This Row],[Position]]="","",IF(Table156789131419[[#This Row],[Rank]]=1,30,IF(Table156789131419[[#This Row],[Rank]]=2,29,IF(Table156789131419[[#This Row],[Rank]]=3,28,IF(Table156789131419[[#This Row],[Rank]]=4,27,IF(Table156789131419[[#This Row],[Rank]]=5,26,IF(Table156789131419[[#This Row],[Rank]]=6,25,IF(Table156789131419[[#This Row],[Rank]]=7,24,IF(Table156789131419[[#This Row],[Rank]]=8,23,IF(Table156789131419[[#This Row],[Rank]]=9,22,IF(Table156789131419[[#This Row],[Rank]]=10,21,IF(Table156789131419[[#This Row],[Rank]]=11,20,IF(Table156789131419[[#This Row],[Rank]]=12,19,IF(Table156789131419[[#This Row],[Rank]]=13,18,IF(Table156789131419[[#This Row],[Rank]]=14,17,IF(Table156789131419[[#This Row],[Rank]]=15,16,IF(Table156789131419[[#This Row],[Rank]]=16,15,IF(Table156789131419[[#This Row],[Rank]]=17,14,IF(Table156789131419[[#This Row],[Rank]]=18,13,IF(Table156789131419[[#This Row],[Rank]]=19,12,IF(Table156789131419[[#This Row],[Rank]]=20,11,IF(Table156789131419[[#This Row],[Rank]]=21,10,IF(Table156789131419[[#This Row],[Rank]]=22,9,IF(Table156789131419[[#This Row],[Rank]]=23,8,IF(Table156789131419[[#This Row],[Rank]]=24,7,IF(Table156789131419[[#This Row],[Rank]]=25,6,IF(Table156789131419[[#This Row],[Rank]]=26,5,IF(Table156789131419[[#This Row],[Rank]]=27,4,IF(Table156789131419[[#This Row],[Rank]]=28,3,IF(Table156789131419[[#This Row],[Rank]]=29,2,IF(Table156789131419[[#This Row],[Rank]]=30,1,0)))))))))))))))))))))))))))))))</f>
        <v/>
      </c>
      <c r="D32" s="4" t="str">
        <f>IF(Table156789131419[[#This Row],[Category]]="","",IF(Table156789131419[[#This Row],[Category]]="M",COUNTIF($I$2:$I32,"M"),IF(Table156789131419[[#This Row],[Category]]="F",COUNTIF($I$2:$I32,"F"),0)))</f>
        <v/>
      </c>
      <c r="E32" s="26"/>
      <c r="F32" s="48"/>
      <c r="G32" s="28"/>
      <c r="H32" s="28"/>
      <c r="I32" s="29"/>
      <c r="J32" s="63"/>
      <c r="K32" s="63"/>
      <c r="L32" s="63"/>
      <c r="M32" s="63"/>
      <c r="N32" s="63"/>
    </row>
    <row r="33" spans="1:14" x14ac:dyDescent="0.3">
      <c r="A33" s="19">
        <f>Table156789131419[[#This Row],[Full Name]]</f>
        <v>0</v>
      </c>
      <c r="B33" s="21" t="str">
        <f>IF(Table156789131419[[#This Row],[Full Name]]="","",IF(IFERROR(IFERROR(VLOOKUP(Table156789131419[[#This Row],[Full Name]],'Mens League'!B:B,1,FALSE),VLOOKUP(Table156789131419[[#This Row],[Full Name]],'Women''s League'!B:B,1,FALSE)),"NEEDS ADDING")="NEEDS ADDING","NEEDS ADDING","OK"))</f>
        <v/>
      </c>
      <c r="C33" s="21" t="str">
        <f>IF(Table156789131419[[#This Row],[Position]]="","",IF(Table156789131419[[#This Row],[Rank]]=1,30,IF(Table156789131419[[#This Row],[Rank]]=2,29,IF(Table156789131419[[#This Row],[Rank]]=3,28,IF(Table156789131419[[#This Row],[Rank]]=4,27,IF(Table156789131419[[#This Row],[Rank]]=5,26,IF(Table156789131419[[#This Row],[Rank]]=6,25,IF(Table156789131419[[#This Row],[Rank]]=7,24,IF(Table156789131419[[#This Row],[Rank]]=8,23,IF(Table156789131419[[#This Row],[Rank]]=9,22,IF(Table156789131419[[#This Row],[Rank]]=10,21,IF(Table156789131419[[#This Row],[Rank]]=11,20,IF(Table156789131419[[#This Row],[Rank]]=12,19,IF(Table156789131419[[#This Row],[Rank]]=13,18,IF(Table156789131419[[#This Row],[Rank]]=14,17,IF(Table156789131419[[#This Row],[Rank]]=15,16,IF(Table156789131419[[#This Row],[Rank]]=16,15,IF(Table156789131419[[#This Row],[Rank]]=17,14,IF(Table156789131419[[#This Row],[Rank]]=18,13,IF(Table156789131419[[#This Row],[Rank]]=19,12,IF(Table156789131419[[#This Row],[Rank]]=20,11,IF(Table156789131419[[#This Row],[Rank]]=21,10,IF(Table156789131419[[#This Row],[Rank]]=22,9,IF(Table156789131419[[#This Row],[Rank]]=23,8,IF(Table156789131419[[#This Row],[Rank]]=24,7,IF(Table156789131419[[#This Row],[Rank]]=25,6,IF(Table156789131419[[#This Row],[Rank]]=26,5,IF(Table156789131419[[#This Row],[Rank]]=27,4,IF(Table156789131419[[#This Row],[Rank]]=28,3,IF(Table156789131419[[#This Row],[Rank]]=29,2,IF(Table156789131419[[#This Row],[Rank]]=30,1,0)))))))))))))))))))))))))))))))</f>
        <v/>
      </c>
      <c r="D33" s="4" t="str">
        <f>IF(Table156789131419[[#This Row],[Category]]="","",IF(Table156789131419[[#This Row],[Category]]="M",COUNTIF($I$2:$I33,"M"),IF(Table156789131419[[#This Row],[Category]]="F",COUNTIF($I$2:$I33,"F"),0)))</f>
        <v/>
      </c>
      <c r="E33" s="26"/>
      <c r="F33" s="48"/>
      <c r="G33" s="28"/>
      <c r="H33" s="28"/>
      <c r="I33" s="29"/>
      <c r="J33" s="63"/>
      <c r="K33" s="63"/>
      <c r="L33" s="63"/>
      <c r="M33" s="63"/>
      <c r="N33" s="63"/>
    </row>
    <row r="34" spans="1:14" x14ac:dyDescent="0.3">
      <c r="A34" s="19">
        <f>Table156789131419[[#This Row],[Full Name]]</f>
        <v>0</v>
      </c>
      <c r="B34" s="21" t="str">
        <f>IF(Table156789131419[[#This Row],[Full Name]]="","",IF(IFERROR(IFERROR(VLOOKUP(Table156789131419[[#This Row],[Full Name]],'Mens League'!B:B,1,FALSE),VLOOKUP(Table156789131419[[#This Row],[Full Name]],'Women''s League'!B:B,1,FALSE)),"NEEDS ADDING")="NEEDS ADDING","NEEDS ADDING","OK"))</f>
        <v/>
      </c>
      <c r="C34" s="21" t="str">
        <f>IF(Table156789131419[[#This Row],[Position]]="","",IF(Table156789131419[[#This Row],[Rank]]=1,30,IF(Table156789131419[[#This Row],[Rank]]=2,29,IF(Table156789131419[[#This Row],[Rank]]=3,28,IF(Table156789131419[[#This Row],[Rank]]=4,27,IF(Table156789131419[[#This Row],[Rank]]=5,26,IF(Table156789131419[[#This Row],[Rank]]=6,25,IF(Table156789131419[[#This Row],[Rank]]=7,24,IF(Table156789131419[[#This Row],[Rank]]=8,23,IF(Table156789131419[[#This Row],[Rank]]=9,22,IF(Table156789131419[[#This Row],[Rank]]=10,21,IF(Table156789131419[[#This Row],[Rank]]=11,20,IF(Table156789131419[[#This Row],[Rank]]=12,19,IF(Table156789131419[[#This Row],[Rank]]=13,18,IF(Table156789131419[[#This Row],[Rank]]=14,17,IF(Table156789131419[[#This Row],[Rank]]=15,16,IF(Table156789131419[[#This Row],[Rank]]=16,15,IF(Table156789131419[[#This Row],[Rank]]=17,14,IF(Table156789131419[[#This Row],[Rank]]=18,13,IF(Table156789131419[[#This Row],[Rank]]=19,12,IF(Table156789131419[[#This Row],[Rank]]=20,11,IF(Table156789131419[[#This Row],[Rank]]=21,10,IF(Table156789131419[[#This Row],[Rank]]=22,9,IF(Table156789131419[[#This Row],[Rank]]=23,8,IF(Table156789131419[[#This Row],[Rank]]=24,7,IF(Table156789131419[[#This Row],[Rank]]=25,6,IF(Table156789131419[[#This Row],[Rank]]=26,5,IF(Table156789131419[[#This Row],[Rank]]=27,4,IF(Table156789131419[[#This Row],[Rank]]=28,3,IF(Table156789131419[[#This Row],[Rank]]=29,2,IF(Table156789131419[[#This Row],[Rank]]=30,1,0)))))))))))))))))))))))))))))))</f>
        <v/>
      </c>
      <c r="D34" s="4" t="str">
        <f>IF(Table156789131419[[#This Row],[Category]]="","",IF(Table156789131419[[#This Row],[Category]]="M",COUNTIF($I$2:$I34,"M"),IF(Table156789131419[[#This Row],[Category]]="F",COUNTIF($I$2:$I34,"F"),0)))</f>
        <v/>
      </c>
      <c r="E34" s="26"/>
      <c r="F34" s="48"/>
      <c r="G34" s="28"/>
      <c r="H34" s="28"/>
      <c r="I34" s="29"/>
      <c r="J34" s="63"/>
      <c r="K34" s="63"/>
      <c r="L34" s="63"/>
      <c r="M34" s="63"/>
      <c r="N34" s="63"/>
    </row>
    <row r="35" spans="1:14" x14ac:dyDescent="0.3">
      <c r="A35" s="19">
        <f>Table156789131419[[#This Row],[Full Name]]</f>
        <v>0</v>
      </c>
      <c r="B35" s="21" t="str">
        <f>IF(Table156789131419[[#This Row],[Full Name]]="","",IF(IFERROR(IFERROR(VLOOKUP(Table156789131419[[#This Row],[Full Name]],'Mens League'!B:B,1,FALSE),VLOOKUP(Table156789131419[[#This Row],[Full Name]],'Women''s League'!B:B,1,FALSE)),"NEEDS ADDING")="NEEDS ADDING","NEEDS ADDING","OK"))</f>
        <v/>
      </c>
      <c r="C35" s="21" t="str">
        <f>IF(Table156789131419[[#This Row],[Position]]="","",IF(Table156789131419[[#This Row],[Rank]]=1,30,IF(Table156789131419[[#This Row],[Rank]]=2,29,IF(Table156789131419[[#This Row],[Rank]]=3,28,IF(Table156789131419[[#This Row],[Rank]]=4,27,IF(Table156789131419[[#This Row],[Rank]]=5,26,IF(Table156789131419[[#This Row],[Rank]]=6,25,IF(Table156789131419[[#This Row],[Rank]]=7,24,IF(Table156789131419[[#This Row],[Rank]]=8,23,IF(Table156789131419[[#This Row],[Rank]]=9,22,IF(Table156789131419[[#This Row],[Rank]]=10,21,IF(Table156789131419[[#This Row],[Rank]]=11,20,IF(Table156789131419[[#This Row],[Rank]]=12,19,IF(Table156789131419[[#This Row],[Rank]]=13,18,IF(Table156789131419[[#This Row],[Rank]]=14,17,IF(Table156789131419[[#This Row],[Rank]]=15,16,IF(Table156789131419[[#This Row],[Rank]]=16,15,IF(Table156789131419[[#This Row],[Rank]]=17,14,IF(Table156789131419[[#This Row],[Rank]]=18,13,IF(Table156789131419[[#This Row],[Rank]]=19,12,IF(Table156789131419[[#This Row],[Rank]]=20,11,IF(Table156789131419[[#This Row],[Rank]]=21,10,IF(Table156789131419[[#This Row],[Rank]]=22,9,IF(Table156789131419[[#This Row],[Rank]]=23,8,IF(Table156789131419[[#This Row],[Rank]]=24,7,IF(Table156789131419[[#This Row],[Rank]]=25,6,IF(Table156789131419[[#This Row],[Rank]]=26,5,IF(Table156789131419[[#This Row],[Rank]]=27,4,IF(Table156789131419[[#This Row],[Rank]]=28,3,IF(Table156789131419[[#This Row],[Rank]]=29,2,IF(Table156789131419[[#This Row],[Rank]]=30,1,0)))))))))))))))))))))))))))))))</f>
        <v/>
      </c>
      <c r="D35" s="4" t="str">
        <f>IF(Table156789131419[[#This Row],[Category]]="","",IF(Table156789131419[[#This Row],[Category]]="M",COUNTIF($I$2:$I35,"M"),IF(Table156789131419[[#This Row],[Category]]="F",COUNTIF($I$2:$I35,"F"),0)))</f>
        <v/>
      </c>
      <c r="E35" s="26"/>
      <c r="F35" s="48"/>
      <c r="G35" s="28"/>
      <c r="H35" s="28"/>
      <c r="I35" s="29"/>
      <c r="J35" s="63"/>
      <c r="K35" s="63"/>
      <c r="L35" s="63"/>
      <c r="M35" s="63"/>
      <c r="N35" s="63"/>
    </row>
    <row r="36" spans="1:14" x14ac:dyDescent="0.3">
      <c r="A36" s="19">
        <f>Table156789131419[[#This Row],[Full Name]]</f>
        <v>0</v>
      </c>
      <c r="B36" s="21" t="str">
        <f>IF(Table156789131419[[#This Row],[Full Name]]="","",IF(IFERROR(IFERROR(VLOOKUP(Table156789131419[[#This Row],[Full Name]],'Mens League'!B:B,1,FALSE),VLOOKUP(Table156789131419[[#This Row],[Full Name]],'Women''s League'!B:B,1,FALSE)),"NEEDS ADDING")="NEEDS ADDING","NEEDS ADDING","OK"))</f>
        <v/>
      </c>
      <c r="C36" s="21" t="str">
        <f>IF(Table156789131419[[#This Row],[Position]]="","",IF(Table156789131419[[#This Row],[Rank]]=1,30,IF(Table156789131419[[#This Row],[Rank]]=2,29,IF(Table156789131419[[#This Row],[Rank]]=3,28,IF(Table156789131419[[#This Row],[Rank]]=4,27,IF(Table156789131419[[#This Row],[Rank]]=5,26,IF(Table156789131419[[#This Row],[Rank]]=6,25,IF(Table156789131419[[#This Row],[Rank]]=7,24,IF(Table156789131419[[#This Row],[Rank]]=8,23,IF(Table156789131419[[#This Row],[Rank]]=9,22,IF(Table156789131419[[#This Row],[Rank]]=10,21,IF(Table156789131419[[#This Row],[Rank]]=11,20,IF(Table156789131419[[#This Row],[Rank]]=12,19,IF(Table156789131419[[#This Row],[Rank]]=13,18,IF(Table156789131419[[#This Row],[Rank]]=14,17,IF(Table156789131419[[#This Row],[Rank]]=15,16,IF(Table156789131419[[#This Row],[Rank]]=16,15,IF(Table156789131419[[#This Row],[Rank]]=17,14,IF(Table156789131419[[#This Row],[Rank]]=18,13,IF(Table156789131419[[#This Row],[Rank]]=19,12,IF(Table156789131419[[#This Row],[Rank]]=20,11,IF(Table156789131419[[#This Row],[Rank]]=21,10,IF(Table156789131419[[#This Row],[Rank]]=22,9,IF(Table156789131419[[#This Row],[Rank]]=23,8,IF(Table156789131419[[#This Row],[Rank]]=24,7,IF(Table156789131419[[#This Row],[Rank]]=25,6,IF(Table156789131419[[#This Row],[Rank]]=26,5,IF(Table156789131419[[#This Row],[Rank]]=27,4,IF(Table156789131419[[#This Row],[Rank]]=28,3,IF(Table156789131419[[#This Row],[Rank]]=29,2,IF(Table156789131419[[#This Row],[Rank]]=30,1,0)))))))))))))))))))))))))))))))</f>
        <v/>
      </c>
      <c r="D36" s="4" t="str">
        <f>IF(Table156789131419[[#This Row],[Category]]="","",IF(Table156789131419[[#This Row],[Category]]="M",COUNTIF($I$2:$I36,"M"),IF(Table156789131419[[#This Row],[Category]]="F",COUNTIF($I$2:$I36,"F"),0)))</f>
        <v/>
      </c>
      <c r="E36" s="26"/>
      <c r="F36" s="48"/>
      <c r="G36" s="28"/>
      <c r="H36" s="28"/>
      <c r="I36" s="29"/>
      <c r="J36" s="63"/>
      <c r="K36" s="63"/>
      <c r="L36" s="63"/>
      <c r="M36" s="63"/>
      <c r="N36" s="63"/>
    </row>
    <row r="37" spans="1:14" x14ac:dyDescent="0.3">
      <c r="A37" s="19">
        <f>Table156789131419[[#This Row],[Full Name]]</f>
        <v>0</v>
      </c>
      <c r="B37" s="21" t="str">
        <f>IF(Table156789131419[[#This Row],[Full Name]]="","",IF(IFERROR(IFERROR(VLOOKUP(Table156789131419[[#This Row],[Full Name]],'Mens League'!B:B,1,FALSE),VLOOKUP(Table156789131419[[#This Row],[Full Name]],'Women''s League'!B:B,1,FALSE)),"NEEDS ADDING")="NEEDS ADDING","NEEDS ADDING","OK"))</f>
        <v/>
      </c>
      <c r="C37" s="21" t="str">
        <f>IF(Table156789131419[[#This Row],[Position]]="","",IF(Table156789131419[[#This Row],[Rank]]=1,30,IF(Table156789131419[[#This Row],[Rank]]=2,29,IF(Table156789131419[[#This Row],[Rank]]=3,28,IF(Table156789131419[[#This Row],[Rank]]=4,27,IF(Table156789131419[[#This Row],[Rank]]=5,26,IF(Table156789131419[[#This Row],[Rank]]=6,25,IF(Table156789131419[[#This Row],[Rank]]=7,24,IF(Table156789131419[[#This Row],[Rank]]=8,23,IF(Table156789131419[[#This Row],[Rank]]=9,22,IF(Table156789131419[[#This Row],[Rank]]=10,21,IF(Table156789131419[[#This Row],[Rank]]=11,20,IF(Table156789131419[[#This Row],[Rank]]=12,19,IF(Table156789131419[[#This Row],[Rank]]=13,18,IF(Table156789131419[[#This Row],[Rank]]=14,17,IF(Table156789131419[[#This Row],[Rank]]=15,16,IF(Table156789131419[[#This Row],[Rank]]=16,15,IF(Table156789131419[[#This Row],[Rank]]=17,14,IF(Table156789131419[[#This Row],[Rank]]=18,13,IF(Table156789131419[[#This Row],[Rank]]=19,12,IF(Table156789131419[[#This Row],[Rank]]=20,11,IF(Table156789131419[[#This Row],[Rank]]=21,10,IF(Table156789131419[[#This Row],[Rank]]=22,9,IF(Table156789131419[[#This Row],[Rank]]=23,8,IF(Table156789131419[[#This Row],[Rank]]=24,7,IF(Table156789131419[[#This Row],[Rank]]=25,6,IF(Table156789131419[[#This Row],[Rank]]=26,5,IF(Table156789131419[[#This Row],[Rank]]=27,4,IF(Table156789131419[[#This Row],[Rank]]=28,3,IF(Table156789131419[[#This Row],[Rank]]=29,2,IF(Table156789131419[[#This Row],[Rank]]=30,1,0)))))))))))))))))))))))))))))))</f>
        <v/>
      </c>
      <c r="D37" s="4" t="str">
        <f>IF(Table156789131419[[#This Row],[Category]]="","",IF(Table156789131419[[#This Row],[Category]]="M",COUNTIF($I$2:$I37,"M"),IF(Table156789131419[[#This Row],[Category]]="F",COUNTIF($I$2:$I37,"F"),0)))</f>
        <v/>
      </c>
      <c r="E37" s="26"/>
      <c r="F37" s="48"/>
      <c r="G37" s="28"/>
      <c r="H37" s="28"/>
      <c r="I37" s="29"/>
      <c r="J37" s="63"/>
      <c r="K37" s="63"/>
      <c r="L37" s="63"/>
      <c r="M37" s="63"/>
      <c r="N37" s="63"/>
    </row>
    <row r="38" spans="1:14" x14ac:dyDescent="0.3">
      <c r="A38" s="19">
        <f>Table156789131419[[#This Row],[Full Name]]</f>
        <v>0</v>
      </c>
      <c r="B38" s="21" t="str">
        <f>IF(Table156789131419[[#This Row],[Full Name]]="","",IF(IFERROR(IFERROR(VLOOKUP(Table156789131419[[#This Row],[Full Name]],'Mens League'!B:B,1,FALSE),VLOOKUP(Table156789131419[[#This Row],[Full Name]],'Women''s League'!B:B,1,FALSE)),"NEEDS ADDING")="NEEDS ADDING","NEEDS ADDING","OK"))</f>
        <v/>
      </c>
      <c r="C38" s="21" t="str">
        <f>IF(Table156789131419[[#This Row],[Position]]="","",IF(Table156789131419[[#This Row],[Rank]]=1,30,IF(Table156789131419[[#This Row],[Rank]]=2,29,IF(Table156789131419[[#This Row],[Rank]]=3,28,IF(Table156789131419[[#This Row],[Rank]]=4,27,IF(Table156789131419[[#This Row],[Rank]]=5,26,IF(Table156789131419[[#This Row],[Rank]]=6,25,IF(Table156789131419[[#This Row],[Rank]]=7,24,IF(Table156789131419[[#This Row],[Rank]]=8,23,IF(Table156789131419[[#This Row],[Rank]]=9,22,IF(Table156789131419[[#This Row],[Rank]]=10,21,IF(Table156789131419[[#This Row],[Rank]]=11,20,IF(Table156789131419[[#This Row],[Rank]]=12,19,IF(Table156789131419[[#This Row],[Rank]]=13,18,IF(Table156789131419[[#This Row],[Rank]]=14,17,IF(Table156789131419[[#This Row],[Rank]]=15,16,IF(Table156789131419[[#This Row],[Rank]]=16,15,IF(Table156789131419[[#This Row],[Rank]]=17,14,IF(Table156789131419[[#This Row],[Rank]]=18,13,IF(Table156789131419[[#This Row],[Rank]]=19,12,IF(Table156789131419[[#This Row],[Rank]]=20,11,IF(Table156789131419[[#This Row],[Rank]]=21,10,IF(Table156789131419[[#This Row],[Rank]]=22,9,IF(Table156789131419[[#This Row],[Rank]]=23,8,IF(Table156789131419[[#This Row],[Rank]]=24,7,IF(Table156789131419[[#This Row],[Rank]]=25,6,IF(Table156789131419[[#This Row],[Rank]]=26,5,IF(Table156789131419[[#This Row],[Rank]]=27,4,IF(Table156789131419[[#This Row],[Rank]]=28,3,IF(Table156789131419[[#This Row],[Rank]]=29,2,IF(Table156789131419[[#This Row],[Rank]]=30,1,0)))))))))))))))))))))))))))))))</f>
        <v/>
      </c>
      <c r="D38" s="4" t="str">
        <f>IF(Table156789131419[[#This Row],[Category]]="","",IF(Table156789131419[[#This Row],[Category]]="M",COUNTIF($I$2:$I38,"M"),IF(Table156789131419[[#This Row],[Category]]="F",COUNTIF($I$2:$I38,"F"),0)))</f>
        <v/>
      </c>
      <c r="E38" s="26"/>
      <c r="F38" s="48"/>
      <c r="G38" s="28"/>
      <c r="H38" s="28"/>
      <c r="I38" s="29"/>
      <c r="J38" s="63"/>
      <c r="K38" s="63"/>
      <c r="L38" s="63"/>
      <c r="M38" s="63"/>
      <c r="N38" s="63"/>
    </row>
    <row r="39" spans="1:14" x14ac:dyDescent="0.3">
      <c r="A39" s="19">
        <f>Table156789131419[[#This Row],[Full Name]]</f>
        <v>0</v>
      </c>
      <c r="B39" s="21" t="str">
        <f>IF(Table156789131419[[#This Row],[Full Name]]="","",IF(IFERROR(IFERROR(VLOOKUP(Table156789131419[[#This Row],[Full Name]],'Mens League'!B:B,1,FALSE),VLOOKUP(Table156789131419[[#This Row],[Full Name]],'Women''s League'!B:B,1,FALSE)),"NEEDS ADDING")="NEEDS ADDING","NEEDS ADDING","OK"))</f>
        <v/>
      </c>
      <c r="C39" s="21" t="str">
        <f>IF(Table156789131419[[#This Row],[Position]]="","",IF(Table156789131419[[#This Row],[Rank]]=1,30,IF(Table156789131419[[#This Row],[Rank]]=2,29,IF(Table156789131419[[#This Row],[Rank]]=3,28,IF(Table156789131419[[#This Row],[Rank]]=4,27,IF(Table156789131419[[#This Row],[Rank]]=5,26,IF(Table156789131419[[#This Row],[Rank]]=6,25,IF(Table156789131419[[#This Row],[Rank]]=7,24,IF(Table156789131419[[#This Row],[Rank]]=8,23,IF(Table156789131419[[#This Row],[Rank]]=9,22,IF(Table156789131419[[#This Row],[Rank]]=10,21,IF(Table156789131419[[#This Row],[Rank]]=11,20,IF(Table156789131419[[#This Row],[Rank]]=12,19,IF(Table156789131419[[#This Row],[Rank]]=13,18,IF(Table156789131419[[#This Row],[Rank]]=14,17,IF(Table156789131419[[#This Row],[Rank]]=15,16,IF(Table156789131419[[#This Row],[Rank]]=16,15,IF(Table156789131419[[#This Row],[Rank]]=17,14,IF(Table156789131419[[#This Row],[Rank]]=18,13,IF(Table156789131419[[#This Row],[Rank]]=19,12,IF(Table156789131419[[#This Row],[Rank]]=20,11,IF(Table156789131419[[#This Row],[Rank]]=21,10,IF(Table156789131419[[#This Row],[Rank]]=22,9,IF(Table156789131419[[#This Row],[Rank]]=23,8,IF(Table156789131419[[#This Row],[Rank]]=24,7,IF(Table156789131419[[#This Row],[Rank]]=25,6,IF(Table156789131419[[#This Row],[Rank]]=26,5,IF(Table156789131419[[#This Row],[Rank]]=27,4,IF(Table156789131419[[#This Row],[Rank]]=28,3,IF(Table156789131419[[#This Row],[Rank]]=29,2,IF(Table156789131419[[#This Row],[Rank]]=30,1,0)))))))))))))))))))))))))))))))</f>
        <v/>
      </c>
      <c r="D39" s="4" t="str">
        <f>IF(Table156789131419[[#This Row],[Category]]="","",IF(Table156789131419[[#This Row],[Category]]="M",COUNTIF($I$2:$I39,"M"),IF(Table156789131419[[#This Row],[Category]]="F",COUNTIF($I$2:$I39,"F"),0)))</f>
        <v/>
      </c>
      <c r="E39" s="26"/>
      <c r="F39" s="48"/>
      <c r="G39" s="28"/>
      <c r="H39" s="28"/>
      <c r="I39" s="29"/>
      <c r="J39" s="63"/>
      <c r="K39" s="63"/>
      <c r="L39" s="63"/>
      <c r="M39" s="63"/>
      <c r="N39" s="63"/>
    </row>
    <row r="40" spans="1:14" x14ac:dyDescent="0.3">
      <c r="A40" s="19">
        <f>Table156789131419[[#This Row],[Full Name]]</f>
        <v>0</v>
      </c>
      <c r="B40" s="21" t="str">
        <f>IF(Table156789131419[[#This Row],[Full Name]]="","",IF(IFERROR(IFERROR(VLOOKUP(Table156789131419[[#This Row],[Full Name]],'Mens League'!B:B,1,FALSE),VLOOKUP(Table156789131419[[#This Row],[Full Name]],'Women''s League'!B:B,1,FALSE)),"NEEDS ADDING")="NEEDS ADDING","NEEDS ADDING","OK"))</f>
        <v/>
      </c>
      <c r="C40" s="21" t="str">
        <f>IF(Table156789131419[[#This Row],[Position]]="","",IF(Table156789131419[[#This Row],[Rank]]=1,30,IF(Table156789131419[[#This Row],[Rank]]=2,29,IF(Table156789131419[[#This Row],[Rank]]=3,28,IF(Table156789131419[[#This Row],[Rank]]=4,27,IF(Table156789131419[[#This Row],[Rank]]=5,26,IF(Table156789131419[[#This Row],[Rank]]=6,25,IF(Table156789131419[[#This Row],[Rank]]=7,24,IF(Table156789131419[[#This Row],[Rank]]=8,23,IF(Table156789131419[[#This Row],[Rank]]=9,22,IF(Table156789131419[[#This Row],[Rank]]=10,21,IF(Table156789131419[[#This Row],[Rank]]=11,20,IF(Table156789131419[[#This Row],[Rank]]=12,19,IF(Table156789131419[[#This Row],[Rank]]=13,18,IF(Table156789131419[[#This Row],[Rank]]=14,17,IF(Table156789131419[[#This Row],[Rank]]=15,16,IF(Table156789131419[[#This Row],[Rank]]=16,15,IF(Table156789131419[[#This Row],[Rank]]=17,14,IF(Table156789131419[[#This Row],[Rank]]=18,13,IF(Table156789131419[[#This Row],[Rank]]=19,12,IF(Table156789131419[[#This Row],[Rank]]=20,11,IF(Table156789131419[[#This Row],[Rank]]=21,10,IF(Table156789131419[[#This Row],[Rank]]=22,9,IF(Table156789131419[[#This Row],[Rank]]=23,8,IF(Table156789131419[[#This Row],[Rank]]=24,7,IF(Table156789131419[[#This Row],[Rank]]=25,6,IF(Table156789131419[[#This Row],[Rank]]=26,5,IF(Table156789131419[[#This Row],[Rank]]=27,4,IF(Table156789131419[[#This Row],[Rank]]=28,3,IF(Table156789131419[[#This Row],[Rank]]=29,2,IF(Table156789131419[[#This Row],[Rank]]=30,1,0)))))))))))))))))))))))))))))))</f>
        <v/>
      </c>
      <c r="D40" s="4" t="str">
        <f>IF(Table156789131419[[#This Row],[Category]]="","",IF(Table156789131419[[#This Row],[Category]]="M",COUNTIF($I$2:$I40,"M"),IF(Table156789131419[[#This Row],[Category]]="F",COUNTIF($I$2:$I40,"F"),0)))</f>
        <v/>
      </c>
      <c r="E40" s="26"/>
      <c r="F40" s="48"/>
      <c r="G40" s="28"/>
      <c r="H40" s="28"/>
      <c r="I40" s="29"/>
      <c r="J40" s="63"/>
      <c r="K40" s="63"/>
      <c r="L40" s="63"/>
      <c r="M40" s="63"/>
      <c r="N40" s="63"/>
    </row>
    <row r="41" spans="1:14" x14ac:dyDescent="0.3">
      <c r="A41" s="19">
        <f>Table156789131419[[#This Row],[Full Name]]</f>
        <v>0</v>
      </c>
      <c r="B41" s="21" t="str">
        <f>IF(Table156789131419[[#This Row],[Full Name]]="","",IF(IFERROR(IFERROR(VLOOKUP(Table156789131419[[#This Row],[Full Name]],'Mens League'!B:B,1,FALSE),VLOOKUP(Table156789131419[[#This Row],[Full Name]],'Women''s League'!B:B,1,FALSE)),"NEEDS ADDING")="NEEDS ADDING","NEEDS ADDING","OK"))</f>
        <v/>
      </c>
      <c r="C41" s="21" t="str">
        <f>IF(Table156789131419[[#This Row],[Position]]="","",IF(Table156789131419[[#This Row],[Rank]]=1,30,IF(Table156789131419[[#This Row],[Rank]]=2,29,IF(Table156789131419[[#This Row],[Rank]]=3,28,IF(Table156789131419[[#This Row],[Rank]]=4,27,IF(Table156789131419[[#This Row],[Rank]]=5,26,IF(Table156789131419[[#This Row],[Rank]]=6,25,IF(Table156789131419[[#This Row],[Rank]]=7,24,IF(Table156789131419[[#This Row],[Rank]]=8,23,IF(Table156789131419[[#This Row],[Rank]]=9,22,IF(Table156789131419[[#This Row],[Rank]]=10,21,IF(Table156789131419[[#This Row],[Rank]]=11,20,IF(Table156789131419[[#This Row],[Rank]]=12,19,IF(Table156789131419[[#This Row],[Rank]]=13,18,IF(Table156789131419[[#This Row],[Rank]]=14,17,IF(Table156789131419[[#This Row],[Rank]]=15,16,IF(Table156789131419[[#This Row],[Rank]]=16,15,IF(Table156789131419[[#This Row],[Rank]]=17,14,IF(Table156789131419[[#This Row],[Rank]]=18,13,IF(Table156789131419[[#This Row],[Rank]]=19,12,IF(Table156789131419[[#This Row],[Rank]]=20,11,IF(Table156789131419[[#This Row],[Rank]]=21,10,IF(Table156789131419[[#This Row],[Rank]]=22,9,IF(Table156789131419[[#This Row],[Rank]]=23,8,IF(Table156789131419[[#This Row],[Rank]]=24,7,IF(Table156789131419[[#This Row],[Rank]]=25,6,IF(Table156789131419[[#This Row],[Rank]]=26,5,IF(Table156789131419[[#This Row],[Rank]]=27,4,IF(Table156789131419[[#This Row],[Rank]]=28,3,IF(Table156789131419[[#This Row],[Rank]]=29,2,IF(Table156789131419[[#This Row],[Rank]]=30,1,0)))))))))))))))))))))))))))))))</f>
        <v/>
      </c>
      <c r="D41" s="4" t="str">
        <f>IF(Table156789131419[[#This Row],[Category]]="","",IF(Table156789131419[[#This Row],[Category]]="M",COUNTIF($I$2:$I41,"M"),IF(Table156789131419[[#This Row],[Category]]="F",COUNTIF($I$2:$I41,"F"),0)))</f>
        <v/>
      </c>
      <c r="E41" s="26"/>
      <c r="F41" s="48"/>
      <c r="G41" s="28"/>
      <c r="H41" s="28"/>
      <c r="I41" s="29"/>
      <c r="J41" s="63"/>
      <c r="K41" s="63"/>
      <c r="L41" s="63"/>
      <c r="M41" s="63"/>
      <c r="N41" s="63"/>
    </row>
    <row r="42" spans="1:14" x14ac:dyDescent="0.3">
      <c r="A42" s="19">
        <f>Table156789131419[[#This Row],[Full Name]]</f>
        <v>0</v>
      </c>
      <c r="B42" s="21" t="str">
        <f>IF(Table156789131419[[#This Row],[Full Name]]="","",IF(IFERROR(IFERROR(VLOOKUP(Table156789131419[[#This Row],[Full Name]],'Mens League'!B:B,1,FALSE),VLOOKUP(Table156789131419[[#This Row],[Full Name]],'Women''s League'!B:B,1,FALSE)),"NEEDS ADDING")="NEEDS ADDING","NEEDS ADDING","OK"))</f>
        <v/>
      </c>
      <c r="C42" s="21" t="str">
        <f>IF(Table156789131419[[#This Row],[Position]]="","",IF(Table156789131419[[#This Row],[Rank]]=1,30,IF(Table156789131419[[#This Row],[Rank]]=2,29,IF(Table156789131419[[#This Row],[Rank]]=3,28,IF(Table156789131419[[#This Row],[Rank]]=4,27,IF(Table156789131419[[#This Row],[Rank]]=5,26,IF(Table156789131419[[#This Row],[Rank]]=6,25,IF(Table156789131419[[#This Row],[Rank]]=7,24,IF(Table156789131419[[#This Row],[Rank]]=8,23,IF(Table156789131419[[#This Row],[Rank]]=9,22,IF(Table156789131419[[#This Row],[Rank]]=10,21,IF(Table156789131419[[#This Row],[Rank]]=11,20,IF(Table156789131419[[#This Row],[Rank]]=12,19,IF(Table156789131419[[#This Row],[Rank]]=13,18,IF(Table156789131419[[#This Row],[Rank]]=14,17,IF(Table156789131419[[#This Row],[Rank]]=15,16,IF(Table156789131419[[#This Row],[Rank]]=16,15,IF(Table156789131419[[#This Row],[Rank]]=17,14,IF(Table156789131419[[#This Row],[Rank]]=18,13,IF(Table156789131419[[#This Row],[Rank]]=19,12,IF(Table156789131419[[#This Row],[Rank]]=20,11,IF(Table156789131419[[#This Row],[Rank]]=21,10,IF(Table156789131419[[#This Row],[Rank]]=22,9,IF(Table156789131419[[#This Row],[Rank]]=23,8,IF(Table156789131419[[#This Row],[Rank]]=24,7,IF(Table156789131419[[#This Row],[Rank]]=25,6,IF(Table156789131419[[#This Row],[Rank]]=26,5,IF(Table156789131419[[#This Row],[Rank]]=27,4,IF(Table156789131419[[#This Row],[Rank]]=28,3,IF(Table156789131419[[#This Row],[Rank]]=29,2,IF(Table156789131419[[#This Row],[Rank]]=30,1,0)))))))))))))))))))))))))))))))</f>
        <v/>
      </c>
      <c r="D42" s="4" t="str">
        <f>IF(Table156789131419[[#This Row],[Category]]="","",IF(Table156789131419[[#This Row],[Category]]="M",COUNTIF($I$2:$I42,"M"),IF(Table156789131419[[#This Row],[Category]]="F",COUNTIF($I$2:$I42,"F"),0)))</f>
        <v/>
      </c>
      <c r="E42" s="26"/>
      <c r="F42" s="48"/>
      <c r="G42" s="28"/>
      <c r="H42" s="28"/>
      <c r="I42" s="29"/>
      <c r="J42" s="63"/>
      <c r="K42" s="63"/>
      <c r="L42" s="63"/>
      <c r="M42" s="63"/>
      <c r="N42" s="63"/>
    </row>
    <row r="43" spans="1:14" x14ac:dyDescent="0.3">
      <c r="A43" s="19">
        <f>Table156789131419[[#This Row],[Full Name]]</f>
        <v>0</v>
      </c>
      <c r="B43" s="21" t="str">
        <f>IF(Table156789131419[[#This Row],[Full Name]]="","",IF(IFERROR(IFERROR(VLOOKUP(Table156789131419[[#This Row],[Full Name]],'Mens League'!B:B,1,FALSE),VLOOKUP(Table156789131419[[#This Row],[Full Name]],'Women''s League'!B:B,1,FALSE)),"NEEDS ADDING")="NEEDS ADDING","NEEDS ADDING","OK"))</f>
        <v/>
      </c>
      <c r="C43" s="21" t="str">
        <f>IF(Table156789131419[[#This Row],[Position]]="","",IF(Table156789131419[[#This Row],[Rank]]=1,30,IF(Table156789131419[[#This Row],[Rank]]=2,29,IF(Table156789131419[[#This Row],[Rank]]=3,28,IF(Table156789131419[[#This Row],[Rank]]=4,27,IF(Table156789131419[[#This Row],[Rank]]=5,26,IF(Table156789131419[[#This Row],[Rank]]=6,25,IF(Table156789131419[[#This Row],[Rank]]=7,24,IF(Table156789131419[[#This Row],[Rank]]=8,23,IF(Table156789131419[[#This Row],[Rank]]=9,22,IF(Table156789131419[[#This Row],[Rank]]=10,21,IF(Table156789131419[[#This Row],[Rank]]=11,20,IF(Table156789131419[[#This Row],[Rank]]=12,19,IF(Table156789131419[[#This Row],[Rank]]=13,18,IF(Table156789131419[[#This Row],[Rank]]=14,17,IF(Table156789131419[[#This Row],[Rank]]=15,16,IF(Table156789131419[[#This Row],[Rank]]=16,15,IF(Table156789131419[[#This Row],[Rank]]=17,14,IF(Table156789131419[[#This Row],[Rank]]=18,13,IF(Table156789131419[[#This Row],[Rank]]=19,12,IF(Table156789131419[[#This Row],[Rank]]=20,11,IF(Table156789131419[[#This Row],[Rank]]=21,10,IF(Table156789131419[[#This Row],[Rank]]=22,9,IF(Table156789131419[[#This Row],[Rank]]=23,8,IF(Table156789131419[[#This Row],[Rank]]=24,7,IF(Table156789131419[[#This Row],[Rank]]=25,6,IF(Table156789131419[[#This Row],[Rank]]=26,5,IF(Table156789131419[[#This Row],[Rank]]=27,4,IF(Table156789131419[[#This Row],[Rank]]=28,3,IF(Table156789131419[[#This Row],[Rank]]=29,2,IF(Table156789131419[[#This Row],[Rank]]=30,1,0)))))))))))))))))))))))))))))))</f>
        <v/>
      </c>
      <c r="D43" s="4" t="str">
        <f>IF(Table156789131419[[#This Row],[Category]]="","",IF(Table156789131419[[#This Row],[Category]]="M",COUNTIF($I$2:$I43,"M"),IF(Table156789131419[[#This Row],[Category]]="F",COUNTIF($I$2:$I43,"F"),0)))</f>
        <v/>
      </c>
      <c r="E43" s="26"/>
      <c r="F43" s="48"/>
      <c r="G43" s="28"/>
      <c r="H43" s="28"/>
      <c r="I43" s="29"/>
      <c r="J43" s="63"/>
      <c r="K43" s="63"/>
      <c r="L43" s="63"/>
      <c r="M43" s="63"/>
      <c r="N43" s="63"/>
    </row>
    <row r="44" spans="1:14" x14ac:dyDescent="0.3">
      <c r="A44" s="19">
        <f>Table156789131419[[#This Row],[Full Name]]</f>
        <v>0</v>
      </c>
      <c r="B44" s="21" t="str">
        <f>IF(Table156789131419[[#This Row],[Full Name]]="","",IF(IFERROR(IFERROR(VLOOKUP(Table156789131419[[#This Row],[Full Name]],'Mens League'!B:B,1,FALSE),VLOOKUP(Table156789131419[[#This Row],[Full Name]],'Women''s League'!B:B,1,FALSE)),"NEEDS ADDING")="NEEDS ADDING","NEEDS ADDING","OK"))</f>
        <v/>
      </c>
      <c r="C44" s="21" t="str">
        <f>IF(Table156789131419[[#This Row],[Position]]="","",IF(Table156789131419[[#This Row],[Rank]]=1,30,IF(Table156789131419[[#This Row],[Rank]]=2,29,IF(Table156789131419[[#This Row],[Rank]]=3,28,IF(Table156789131419[[#This Row],[Rank]]=4,27,IF(Table156789131419[[#This Row],[Rank]]=5,26,IF(Table156789131419[[#This Row],[Rank]]=6,25,IF(Table156789131419[[#This Row],[Rank]]=7,24,IF(Table156789131419[[#This Row],[Rank]]=8,23,IF(Table156789131419[[#This Row],[Rank]]=9,22,IF(Table156789131419[[#This Row],[Rank]]=10,21,IF(Table156789131419[[#This Row],[Rank]]=11,20,IF(Table156789131419[[#This Row],[Rank]]=12,19,IF(Table156789131419[[#This Row],[Rank]]=13,18,IF(Table156789131419[[#This Row],[Rank]]=14,17,IF(Table156789131419[[#This Row],[Rank]]=15,16,IF(Table156789131419[[#This Row],[Rank]]=16,15,IF(Table156789131419[[#This Row],[Rank]]=17,14,IF(Table156789131419[[#This Row],[Rank]]=18,13,IF(Table156789131419[[#This Row],[Rank]]=19,12,IF(Table156789131419[[#This Row],[Rank]]=20,11,IF(Table156789131419[[#This Row],[Rank]]=21,10,IF(Table156789131419[[#This Row],[Rank]]=22,9,IF(Table156789131419[[#This Row],[Rank]]=23,8,IF(Table156789131419[[#This Row],[Rank]]=24,7,IF(Table156789131419[[#This Row],[Rank]]=25,6,IF(Table156789131419[[#This Row],[Rank]]=26,5,IF(Table156789131419[[#This Row],[Rank]]=27,4,IF(Table156789131419[[#This Row],[Rank]]=28,3,IF(Table156789131419[[#This Row],[Rank]]=29,2,IF(Table156789131419[[#This Row],[Rank]]=30,1,0)))))))))))))))))))))))))))))))</f>
        <v/>
      </c>
      <c r="D44" s="4" t="str">
        <f>IF(Table156789131419[[#This Row],[Category]]="","",IF(Table156789131419[[#This Row],[Category]]="M",COUNTIF($I$2:$I44,"M"),IF(Table156789131419[[#This Row],[Category]]="F",COUNTIF($I$2:$I44,"F"),0)))</f>
        <v/>
      </c>
      <c r="E44" s="26"/>
      <c r="F44" s="48"/>
      <c r="G44" s="28"/>
      <c r="H44" s="28"/>
      <c r="I44" s="29"/>
      <c r="J44" s="63"/>
      <c r="K44" s="63"/>
      <c r="L44" s="63"/>
      <c r="M44" s="63"/>
      <c r="N44" s="63"/>
    </row>
    <row r="45" spans="1:14" x14ac:dyDescent="0.3">
      <c r="A45" s="19">
        <f>Table156789131419[[#This Row],[Full Name]]</f>
        <v>0</v>
      </c>
      <c r="B45" s="21" t="str">
        <f>IF(Table156789131419[[#This Row],[Full Name]]="","",IF(IFERROR(IFERROR(VLOOKUP(Table156789131419[[#This Row],[Full Name]],'Mens League'!B:B,1,FALSE),VLOOKUP(Table156789131419[[#This Row],[Full Name]],'Women''s League'!B:B,1,FALSE)),"NEEDS ADDING")="NEEDS ADDING","NEEDS ADDING","OK"))</f>
        <v/>
      </c>
      <c r="C45" s="21" t="str">
        <f>IF(Table156789131419[[#This Row],[Position]]="","",IF(Table156789131419[[#This Row],[Rank]]=1,30,IF(Table156789131419[[#This Row],[Rank]]=2,29,IF(Table156789131419[[#This Row],[Rank]]=3,28,IF(Table156789131419[[#This Row],[Rank]]=4,27,IF(Table156789131419[[#This Row],[Rank]]=5,26,IF(Table156789131419[[#This Row],[Rank]]=6,25,IF(Table156789131419[[#This Row],[Rank]]=7,24,IF(Table156789131419[[#This Row],[Rank]]=8,23,IF(Table156789131419[[#This Row],[Rank]]=9,22,IF(Table156789131419[[#This Row],[Rank]]=10,21,IF(Table156789131419[[#This Row],[Rank]]=11,20,IF(Table156789131419[[#This Row],[Rank]]=12,19,IF(Table156789131419[[#This Row],[Rank]]=13,18,IF(Table156789131419[[#This Row],[Rank]]=14,17,IF(Table156789131419[[#This Row],[Rank]]=15,16,IF(Table156789131419[[#This Row],[Rank]]=16,15,IF(Table156789131419[[#This Row],[Rank]]=17,14,IF(Table156789131419[[#This Row],[Rank]]=18,13,IF(Table156789131419[[#This Row],[Rank]]=19,12,IF(Table156789131419[[#This Row],[Rank]]=20,11,IF(Table156789131419[[#This Row],[Rank]]=21,10,IF(Table156789131419[[#This Row],[Rank]]=22,9,IF(Table156789131419[[#This Row],[Rank]]=23,8,IF(Table156789131419[[#This Row],[Rank]]=24,7,IF(Table156789131419[[#This Row],[Rank]]=25,6,IF(Table156789131419[[#This Row],[Rank]]=26,5,IF(Table156789131419[[#This Row],[Rank]]=27,4,IF(Table156789131419[[#This Row],[Rank]]=28,3,IF(Table156789131419[[#This Row],[Rank]]=29,2,IF(Table156789131419[[#This Row],[Rank]]=30,1,0)))))))))))))))))))))))))))))))</f>
        <v/>
      </c>
      <c r="D45" s="4" t="str">
        <f>IF(Table156789131419[[#This Row],[Category]]="","",IF(Table156789131419[[#This Row],[Category]]="M",COUNTIF($I$2:$I45,"M"),IF(Table156789131419[[#This Row],[Category]]="F",COUNTIF($I$2:$I45,"F"),0)))</f>
        <v/>
      </c>
      <c r="E45" s="26"/>
      <c r="F45" s="48"/>
      <c r="G45" s="28"/>
      <c r="H45" s="28"/>
      <c r="I45" s="29"/>
      <c r="J45" s="63"/>
      <c r="K45" s="63"/>
      <c r="L45" s="63"/>
      <c r="M45" s="63"/>
      <c r="N45" s="63"/>
    </row>
    <row r="46" spans="1:14" x14ac:dyDescent="0.3">
      <c r="A46" s="19">
        <f>Table156789131419[[#This Row],[Full Name]]</f>
        <v>0</v>
      </c>
      <c r="B46" s="21" t="str">
        <f>IF(Table156789131419[[#This Row],[Full Name]]="","",IF(IFERROR(IFERROR(VLOOKUP(Table156789131419[[#This Row],[Full Name]],'Mens League'!B:B,1,FALSE),VLOOKUP(Table156789131419[[#This Row],[Full Name]],'Women''s League'!B:B,1,FALSE)),"NEEDS ADDING")="NEEDS ADDING","NEEDS ADDING","OK"))</f>
        <v/>
      </c>
      <c r="C46" s="21" t="str">
        <f>IF(Table156789131419[[#This Row],[Position]]="","",IF(Table156789131419[[#This Row],[Rank]]=1,30,IF(Table156789131419[[#This Row],[Rank]]=2,29,IF(Table156789131419[[#This Row],[Rank]]=3,28,IF(Table156789131419[[#This Row],[Rank]]=4,27,IF(Table156789131419[[#This Row],[Rank]]=5,26,IF(Table156789131419[[#This Row],[Rank]]=6,25,IF(Table156789131419[[#This Row],[Rank]]=7,24,IF(Table156789131419[[#This Row],[Rank]]=8,23,IF(Table156789131419[[#This Row],[Rank]]=9,22,IF(Table156789131419[[#This Row],[Rank]]=10,21,IF(Table156789131419[[#This Row],[Rank]]=11,20,IF(Table156789131419[[#This Row],[Rank]]=12,19,IF(Table156789131419[[#This Row],[Rank]]=13,18,IF(Table156789131419[[#This Row],[Rank]]=14,17,IF(Table156789131419[[#This Row],[Rank]]=15,16,IF(Table156789131419[[#This Row],[Rank]]=16,15,IF(Table156789131419[[#This Row],[Rank]]=17,14,IF(Table156789131419[[#This Row],[Rank]]=18,13,IF(Table156789131419[[#This Row],[Rank]]=19,12,IF(Table156789131419[[#This Row],[Rank]]=20,11,IF(Table156789131419[[#This Row],[Rank]]=21,10,IF(Table156789131419[[#This Row],[Rank]]=22,9,IF(Table156789131419[[#This Row],[Rank]]=23,8,IF(Table156789131419[[#This Row],[Rank]]=24,7,IF(Table156789131419[[#This Row],[Rank]]=25,6,IF(Table156789131419[[#This Row],[Rank]]=26,5,IF(Table156789131419[[#This Row],[Rank]]=27,4,IF(Table156789131419[[#This Row],[Rank]]=28,3,IF(Table156789131419[[#This Row],[Rank]]=29,2,IF(Table156789131419[[#This Row],[Rank]]=30,1,0)))))))))))))))))))))))))))))))</f>
        <v/>
      </c>
      <c r="D46" s="4" t="str">
        <f>IF(Table156789131419[[#This Row],[Category]]="","",IF(Table156789131419[[#This Row],[Category]]="M",COUNTIF($I$2:$I46,"M"),IF(Table156789131419[[#This Row],[Category]]="F",COUNTIF($I$2:$I46,"F"),0)))</f>
        <v/>
      </c>
      <c r="E46" s="26"/>
      <c r="F46" s="48"/>
      <c r="G46" s="28"/>
      <c r="H46" s="28"/>
      <c r="I46" s="29"/>
      <c r="J46" s="63"/>
      <c r="K46" s="63"/>
      <c r="L46" s="63"/>
      <c r="M46" s="63"/>
      <c r="N46" s="63"/>
    </row>
    <row r="47" spans="1:14" x14ac:dyDescent="0.3">
      <c r="A47" s="19">
        <f>Table156789131419[[#This Row],[Full Name]]</f>
        <v>0</v>
      </c>
      <c r="B47" s="21" t="str">
        <f>IF(Table156789131419[[#This Row],[Full Name]]="","",IF(IFERROR(IFERROR(VLOOKUP(Table156789131419[[#This Row],[Full Name]],'Mens League'!B:B,1,FALSE),VLOOKUP(Table156789131419[[#This Row],[Full Name]],'Women''s League'!B:B,1,FALSE)),"NEEDS ADDING")="NEEDS ADDING","NEEDS ADDING","OK"))</f>
        <v/>
      </c>
      <c r="C47" s="21" t="str">
        <f>IF(Table156789131419[[#This Row],[Position]]="","",IF(Table156789131419[[#This Row],[Rank]]=1,30,IF(Table156789131419[[#This Row],[Rank]]=2,29,IF(Table156789131419[[#This Row],[Rank]]=3,28,IF(Table156789131419[[#This Row],[Rank]]=4,27,IF(Table156789131419[[#This Row],[Rank]]=5,26,IF(Table156789131419[[#This Row],[Rank]]=6,25,IF(Table156789131419[[#This Row],[Rank]]=7,24,IF(Table156789131419[[#This Row],[Rank]]=8,23,IF(Table156789131419[[#This Row],[Rank]]=9,22,IF(Table156789131419[[#This Row],[Rank]]=10,21,IF(Table156789131419[[#This Row],[Rank]]=11,20,IF(Table156789131419[[#This Row],[Rank]]=12,19,IF(Table156789131419[[#This Row],[Rank]]=13,18,IF(Table156789131419[[#This Row],[Rank]]=14,17,IF(Table156789131419[[#This Row],[Rank]]=15,16,IF(Table156789131419[[#This Row],[Rank]]=16,15,IF(Table156789131419[[#This Row],[Rank]]=17,14,IF(Table156789131419[[#This Row],[Rank]]=18,13,IF(Table156789131419[[#This Row],[Rank]]=19,12,IF(Table156789131419[[#This Row],[Rank]]=20,11,IF(Table156789131419[[#This Row],[Rank]]=21,10,IF(Table156789131419[[#This Row],[Rank]]=22,9,IF(Table156789131419[[#This Row],[Rank]]=23,8,IF(Table156789131419[[#This Row],[Rank]]=24,7,IF(Table156789131419[[#This Row],[Rank]]=25,6,IF(Table156789131419[[#This Row],[Rank]]=26,5,IF(Table156789131419[[#This Row],[Rank]]=27,4,IF(Table156789131419[[#This Row],[Rank]]=28,3,IF(Table156789131419[[#This Row],[Rank]]=29,2,IF(Table156789131419[[#This Row],[Rank]]=30,1,0)))))))))))))))))))))))))))))))</f>
        <v/>
      </c>
      <c r="D47" s="4" t="str">
        <f>IF(Table156789131419[[#This Row],[Category]]="","",IF(Table156789131419[[#This Row],[Category]]="M",COUNTIF($I$2:$I47,"M"),IF(Table156789131419[[#This Row],[Category]]="F",COUNTIF($I$2:$I47,"F"),0)))</f>
        <v/>
      </c>
      <c r="E47" s="26"/>
      <c r="F47" s="48"/>
      <c r="G47" s="28"/>
      <c r="H47" s="28"/>
      <c r="I47" s="29"/>
      <c r="J47" s="63"/>
      <c r="K47" s="63"/>
      <c r="L47" s="63"/>
      <c r="M47" s="63"/>
      <c r="N47" s="63"/>
    </row>
    <row r="48" spans="1:14" x14ac:dyDescent="0.3">
      <c r="A48" s="19">
        <f>Table156789131419[[#This Row],[Full Name]]</f>
        <v>0</v>
      </c>
      <c r="B48" s="21" t="str">
        <f>IF(Table156789131419[[#This Row],[Full Name]]="","",IF(IFERROR(IFERROR(VLOOKUP(Table156789131419[[#This Row],[Full Name]],'Mens League'!B:B,1,FALSE),VLOOKUP(Table156789131419[[#This Row],[Full Name]],'Women''s League'!B:B,1,FALSE)),"NEEDS ADDING")="NEEDS ADDING","NEEDS ADDING","OK"))</f>
        <v/>
      </c>
      <c r="C48" s="21" t="str">
        <f>IF(Table156789131419[[#This Row],[Position]]="","",IF(Table156789131419[[#This Row],[Rank]]=1,30,IF(Table156789131419[[#This Row],[Rank]]=2,29,IF(Table156789131419[[#This Row],[Rank]]=3,28,IF(Table156789131419[[#This Row],[Rank]]=4,27,IF(Table156789131419[[#This Row],[Rank]]=5,26,IF(Table156789131419[[#This Row],[Rank]]=6,25,IF(Table156789131419[[#This Row],[Rank]]=7,24,IF(Table156789131419[[#This Row],[Rank]]=8,23,IF(Table156789131419[[#This Row],[Rank]]=9,22,IF(Table156789131419[[#This Row],[Rank]]=10,21,IF(Table156789131419[[#This Row],[Rank]]=11,20,IF(Table156789131419[[#This Row],[Rank]]=12,19,IF(Table156789131419[[#This Row],[Rank]]=13,18,IF(Table156789131419[[#This Row],[Rank]]=14,17,IF(Table156789131419[[#This Row],[Rank]]=15,16,IF(Table156789131419[[#This Row],[Rank]]=16,15,IF(Table156789131419[[#This Row],[Rank]]=17,14,IF(Table156789131419[[#This Row],[Rank]]=18,13,IF(Table156789131419[[#This Row],[Rank]]=19,12,IF(Table156789131419[[#This Row],[Rank]]=20,11,IF(Table156789131419[[#This Row],[Rank]]=21,10,IF(Table156789131419[[#This Row],[Rank]]=22,9,IF(Table156789131419[[#This Row],[Rank]]=23,8,IF(Table156789131419[[#This Row],[Rank]]=24,7,IF(Table156789131419[[#This Row],[Rank]]=25,6,IF(Table156789131419[[#This Row],[Rank]]=26,5,IF(Table156789131419[[#This Row],[Rank]]=27,4,IF(Table156789131419[[#This Row],[Rank]]=28,3,IF(Table156789131419[[#This Row],[Rank]]=29,2,IF(Table156789131419[[#This Row],[Rank]]=30,1,0)))))))))))))))))))))))))))))))</f>
        <v/>
      </c>
      <c r="D48" s="4" t="str">
        <f>IF(Table156789131419[[#This Row],[Category]]="","",IF(Table156789131419[[#This Row],[Category]]="M",COUNTIF($I$2:$I48,"M"),IF(Table156789131419[[#This Row],[Category]]="F",COUNTIF($I$2:$I48,"F"),0)))</f>
        <v/>
      </c>
      <c r="E48" s="26"/>
      <c r="F48" s="48"/>
      <c r="G48" s="28"/>
      <c r="H48" s="28"/>
      <c r="I48" s="29"/>
      <c r="J48" s="63"/>
      <c r="K48" s="63"/>
      <c r="L48" s="63"/>
      <c r="M48" s="63"/>
      <c r="N48" s="63"/>
    </row>
  </sheetData>
  <phoneticPr fontId="5" type="noConversion"/>
  <conditionalFormatting sqref="B2:B48">
    <cfRule type="containsText" dxfId="13" priority="1" operator="containsText" text="OK">
      <formula>NOT(ISERROR(SEARCH("OK",B2)))</formula>
    </cfRule>
    <cfRule type="containsText" dxfId="12" priority="2" operator="containsText" text="NEEDS ADDING">
      <formula>NOT(ISERROR(SEARCH("NEEDS ADDING",B2)))</formula>
    </cfRule>
  </conditionalFormatting>
  <pageMargins left="0.7" right="0.7" top="0.75" bottom="0.75" header="0.3" footer="0.3"/>
  <pageSetup orientation="portrait" r:id="rId1"/>
  <tableParts count="1">
    <tablePart r:id="rId2"/>
  </tablePart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22F5D4-8301-4578-B803-0C5C56305013}">
  <sheetPr>
    <tabColor rgb="FF00B0F0"/>
  </sheetPr>
  <dimension ref="A1:N48"/>
  <sheetViews>
    <sheetView topLeftCell="B1" workbookViewId="0">
      <selection activeCell="E2" sqref="E2:N16"/>
    </sheetView>
  </sheetViews>
  <sheetFormatPr defaultRowHeight="14.4" x14ac:dyDescent="0.3"/>
  <cols>
    <col min="1" max="1" width="23.33203125" hidden="1" customWidth="1"/>
    <col min="2" max="2" width="23.33203125" customWidth="1"/>
    <col min="3" max="4" width="13.6640625" customWidth="1"/>
    <col min="5" max="5" width="16" bestFit="1" customWidth="1"/>
    <col min="6" max="6" width="12.109375" style="13" bestFit="1" customWidth="1"/>
    <col min="7" max="7" width="12" bestFit="1" customWidth="1"/>
    <col min="8" max="8" width="23.33203125" bestFit="1" customWidth="1"/>
    <col min="9" max="9" width="17.33203125" bestFit="1" customWidth="1"/>
  </cols>
  <sheetData>
    <row r="1" spans="1:14" ht="33.6" x14ac:dyDescent="0.3">
      <c r="A1" s="14" t="s">
        <v>17</v>
      </c>
      <c r="B1" s="14" t="s">
        <v>84</v>
      </c>
      <c r="C1" s="14" t="s">
        <v>22</v>
      </c>
      <c r="D1" s="14" t="s">
        <v>83</v>
      </c>
      <c r="E1" s="15" t="s">
        <v>18</v>
      </c>
      <c r="F1" s="16" t="s">
        <v>24</v>
      </c>
      <c r="G1" s="15" t="s">
        <v>23</v>
      </c>
      <c r="H1" s="15" t="s">
        <v>0</v>
      </c>
      <c r="I1" s="17" t="s">
        <v>25</v>
      </c>
      <c r="J1" s="64" t="s">
        <v>161</v>
      </c>
      <c r="K1" s="64" t="s">
        <v>162</v>
      </c>
      <c r="L1" s="64" t="s">
        <v>163</v>
      </c>
      <c r="M1" s="64" t="s">
        <v>164</v>
      </c>
      <c r="N1" s="64" t="s">
        <v>166</v>
      </c>
    </row>
    <row r="2" spans="1:14" x14ac:dyDescent="0.3">
      <c r="A2" s="18">
        <f>Table15678913141920[[#This Row],[Full Name]]</f>
        <v>0</v>
      </c>
      <c r="B2" s="20" t="str">
        <f>IF(Table15678913141920[[#This Row],[Full Name]]="","",IF(IFERROR(IFERROR(VLOOKUP(Table15678913141920[[#This Row],[Full Name]],'Mens League'!B:B,1,FALSE),VLOOKUP(Table15678913141920[[#This Row],[Full Name]],'Women''s League'!B:B,1,FALSE)),"NEEDS ADDING")="NEEDS ADDING","NEEDS ADDING","OK"))</f>
        <v/>
      </c>
      <c r="C2" s="20" t="str">
        <f>IF(Table15678913141920[[#This Row],[Position]]="","",IF(Table15678913141920[[#This Row],[Rank]]=1,30,IF(Table15678913141920[[#This Row],[Rank]]=2,29,IF(Table15678913141920[[#This Row],[Rank]]=3,28,IF(Table15678913141920[[#This Row],[Rank]]=4,27,IF(Table15678913141920[[#This Row],[Rank]]=5,26,IF(Table15678913141920[[#This Row],[Rank]]=6,25,IF(Table15678913141920[[#This Row],[Rank]]=7,24,IF(Table15678913141920[[#This Row],[Rank]]=8,23,IF(Table15678913141920[[#This Row],[Rank]]=9,22,IF(Table15678913141920[[#This Row],[Rank]]=10,21,IF(Table15678913141920[[#This Row],[Rank]]=11,20,IF(Table15678913141920[[#This Row],[Rank]]=12,19,IF(Table15678913141920[[#This Row],[Rank]]=13,18,IF(Table15678913141920[[#This Row],[Rank]]=14,17,IF(Table15678913141920[[#This Row],[Rank]]=15,16,IF(Table15678913141920[[#This Row],[Rank]]=16,15,IF(Table15678913141920[[#This Row],[Rank]]=17,14,IF(Table15678913141920[[#This Row],[Rank]]=18,13,IF(Table15678913141920[[#This Row],[Rank]]=19,12,IF(Table15678913141920[[#This Row],[Rank]]=20,11,IF(Table15678913141920[[#This Row],[Rank]]=21,10,IF(Table15678913141920[[#This Row],[Rank]]=22,9,IF(Table15678913141920[[#This Row],[Rank]]=23,8,IF(Table15678913141920[[#This Row],[Rank]]=24,7,IF(Table15678913141920[[#This Row],[Rank]]=25,6,IF(Table15678913141920[[#This Row],[Rank]]=26,5,IF(Table15678913141920[[#This Row],[Rank]]=27,4,IF(Table15678913141920[[#This Row],[Rank]]=28,3,IF(Table15678913141920[[#This Row],[Rank]]=29,2,IF(Table15678913141920[[#This Row],[Rank]]=30,1,0)))))))))))))))))))))))))))))))</f>
        <v/>
      </c>
      <c r="D2" s="4" t="str">
        <f>IF(Table15678913141920[[#This Row],[Category]]="","",IF(Table15678913141920[[#This Row],[Category]]="M",COUNTIF($I$2:$I2,"M"),IF(Table15678913141920[[#This Row],[Category]]="F",COUNTIF($I$2:$I2,"F"),0)))</f>
        <v/>
      </c>
      <c r="E2" s="26"/>
      <c r="F2" s="27"/>
      <c r="G2" s="28"/>
      <c r="H2" s="28"/>
      <c r="I2" s="29"/>
      <c r="J2" s="63"/>
      <c r="K2" s="63"/>
      <c r="L2" s="63"/>
      <c r="M2" s="63"/>
      <c r="N2" s="63"/>
    </row>
    <row r="3" spans="1:14" x14ac:dyDescent="0.3">
      <c r="A3" s="18">
        <f>Table15678913141920[[#This Row],[Full Name]]</f>
        <v>0</v>
      </c>
      <c r="B3" s="20" t="str">
        <f>IF(Table15678913141920[[#This Row],[Full Name]]="","",IF(IFERROR(IFERROR(VLOOKUP(Table15678913141920[[#This Row],[Full Name]],'Mens League'!B:B,1,FALSE),VLOOKUP(Table15678913141920[[#This Row],[Full Name]],'Women''s League'!B:B,1,FALSE)),"NEEDS ADDING")="NEEDS ADDING","NEEDS ADDING","OK"))</f>
        <v/>
      </c>
      <c r="C3" s="20" t="str">
        <f>IF(Table15678913141920[[#This Row],[Position]]="","",IF(Table15678913141920[[#This Row],[Rank]]=1,30,IF(Table15678913141920[[#This Row],[Rank]]=2,29,IF(Table15678913141920[[#This Row],[Rank]]=3,28,IF(Table15678913141920[[#This Row],[Rank]]=4,27,IF(Table15678913141920[[#This Row],[Rank]]=5,26,IF(Table15678913141920[[#This Row],[Rank]]=6,25,IF(Table15678913141920[[#This Row],[Rank]]=7,24,IF(Table15678913141920[[#This Row],[Rank]]=8,23,IF(Table15678913141920[[#This Row],[Rank]]=9,22,IF(Table15678913141920[[#This Row],[Rank]]=10,21,IF(Table15678913141920[[#This Row],[Rank]]=11,20,IF(Table15678913141920[[#This Row],[Rank]]=12,19,IF(Table15678913141920[[#This Row],[Rank]]=13,18,IF(Table15678913141920[[#This Row],[Rank]]=14,17,IF(Table15678913141920[[#This Row],[Rank]]=15,16,IF(Table15678913141920[[#This Row],[Rank]]=16,15,IF(Table15678913141920[[#This Row],[Rank]]=17,14,IF(Table15678913141920[[#This Row],[Rank]]=18,13,IF(Table15678913141920[[#This Row],[Rank]]=19,12,IF(Table15678913141920[[#This Row],[Rank]]=20,11,IF(Table15678913141920[[#This Row],[Rank]]=21,10,IF(Table15678913141920[[#This Row],[Rank]]=22,9,IF(Table15678913141920[[#This Row],[Rank]]=23,8,IF(Table15678913141920[[#This Row],[Rank]]=24,7,IF(Table15678913141920[[#This Row],[Rank]]=25,6,IF(Table15678913141920[[#This Row],[Rank]]=26,5,IF(Table15678913141920[[#This Row],[Rank]]=27,4,IF(Table15678913141920[[#This Row],[Rank]]=28,3,IF(Table15678913141920[[#This Row],[Rank]]=29,2,IF(Table15678913141920[[#This Row],[Rank]]=30,1,0)))))))))))))))))))))))))))))))</f>
        <v/>
      </c>
      <c r="D3" s="4" t="str">
        <f>IF(Table15678913141920[[#This Row],[Category]]="","",IF(Table15678913141920[[#This Row],[Category]]="M",COUNTIF($I$2:$I3,"M"),IF(Table15678913141920[[#This Row],[Category]]="F",COUNTIF($I$2:$I3,"F"),0)))</f>
        <v/>
      </c>
      <c r="E3" s="26"/>
      <c r="F3" s="27"/>
      <c r="G3" s="28"/>
      <c r="H3" s="28"/>
      <c r="I3" s="29"/>
      <c r="J3" s="63"/>
      <c r="K3" s="63"/>
      <c r="L3" s="63"/>
      <c r="M3" s="63"/>
      <c r="N3" s="63"/>
    </row>
    <row r="4" spans="1:14" x14ac:dyDescent="0.3">
      <c r="A4" s="18">
        <f>Table15678913141920[[#This Row],[Full Name]]</f>
        <v>0</v>
      </c>
      <c r="B4" s="20" t="str">
        <f>IF(Table15678913141920[[#This Row],[Full Name]]="","",IF(IFERROR(IFERROR(VLOOKUP(Table15678913141920[[#This Row],[Full Name]],'Mens League'!B:B,1,FALSE),VLOOKUP(Table15678913141920[[#This Row],[Full Name]],'Women''s League'!B:B,1,FALSE)),"NEEDS ADDING")="NEEDS ADDING","NEEDS ADDING","OK"))</f>
        <v/>
      </c>
      <c r="C4" s="20" t="str">
        <f>IF(Table15678913141920[[#This Row],[Position]]="","",IF(Table15678913141920[[#This Row],[Rank]]=1,30,IF(Table15678913141920[[#This Row],[Rank]]=2,29,IF(Table15678913141920[[#This Row],[Rank]]=3,28,IF(Table15678913141920[[#This Row],[Rank]]=4,27,IF(Table15678913141920[[#This Row],[Rank]]=5,26,IF(Table15678913141920[[#This Row],[Rank]]=6,25,IF(Table15678913141920[[#This Row],[Rank]]=7,24,IF(Table15678913141920[[#This Row],[Rank]]=8,23,IF(Table15678913141920[[#This Row],[Rank]]=9,22,IF(Table15678913141920[[#This Row],[Rank]]=10,21,IF(Table15678913141920[[#This Row],[Rank]]=11,20,IF(Table15678913141920[[#This Row],[Rank]]=12,19,IF(Table15678913141920[[#This Row],[Rank]]=13,18,IF(Table15678913141920[[#This Row],[Rank]]=14,17,IF(Table15678913141920[[#This Row],[Rank]]=15,16,IF(Table15678913141920[[#This Row],[Rank]]=16,15,IF(Table15678913141920[[#This Row],[Rank]]=17,14,IF(Table15678913141920[[#This Row],[Rank]]=18,13,IF(Table15678913141920[[#This Row],[Rank]]=19,12,IF(Table15678913141920[[#This Row],[Rank]]=20,11,IF(Table15678913141920[[#This Row],[Rank]]=21,10,IF(Table15678913141920[[#This Row],[Rank]]=22,9,IF(Table15678913141920[[#This Row],[Rank]]=23,8,IF(Table15678913141920[[#This Row],[Rank]]=24,7,IF(Table15678913141920[[#This Row],[Rank]]=25,6,IF(Table15678913141920[[#This Row],[Rank]]=26,5,IF(Table15678913141920[[#This Row],[Rank]]=27,4,IF(Table15678913141920[[#This Row],[Rank]]=28,3,IF(Table15678913141920[[#This Row],[Rank]]=29,2,IF(Table15678913141920[[#This Row],[Rank]]=30,1,0)))))))))))))))))))))))))))))))</f>
        <v/>
      </c>
      <c r="D4" s="4" t="str">
        <f>IF(Table15678913141920[[#This Row],[Category]]="","",IF(Table15678913141920[[#This Row],[Category]]="M",COUNTIF($I$2:$I4,"M"),IF(Table15678913141920[[#This Row],[Category]]="F",COUNTIF($I$2:$I4,"F"),0)))</f>
        <v/>
      </c>
      <c r="E4" s="26"/>
      <c r="F4" s="27"/>
      <c r="G4" s="28"/>
      <c r="H4" s="28"/>
      <c r="I4" s="29"/>
      <c r="J4" s="63"/>
      <c r="K4" s="63"/>
      <c r="L4" s="63"/>
      <c r="M4" s="63"/>
      <c r="N4" s="63"/>
    </row>
    <row r="5" spans="1:14" x14ac:dyDescent="0.3">
      <c r="A5" s="18">
        <f>Table15678913141920[[#This Row],[Full Name]]</f>
        <v>0</v>
      </c>
      <c r="B5" s="20" t="str">
        <f>IF(Table15678913141920[[#This Row],[Full Name]]="","",IF(IFERROR(IFERROR(VLOOKUP(Table15678913141920[[#This Row],[Full Name]],'Mens League'!B:B,1,FALSE),VLOOKUP(Table15678913141920[[#This Row],[Full Name]],'Women''s League'!B:B,1,FALSE)),"NEEDS ADDING")="NEEDS ADDING","NEEDS ADDING","OK"))</f>
        <v/>
      </c>
      <c r="C5" s="20" t="str">
        <f>IF(Table15678913141920[[#This Row],[Position]]="","",IF(Table15678913141920[[#This Row],[Rank]]=1,30,IF(Table15678913141920[[#This Row],[Rank]]=2,29,IF(Table15678913141920[[#This Row],[Rank]]=3,28,IF(Table15678913141920[[#This Row],[Rank]]=4,27,IF(Table15678913141920[[#This Row],[Rank]]=5,26,IF(Table15678913141920[[#This Row],[Rank]]=6,25,IF(Table15678913141920[[#This Row],[Rank]]=7,24,IF(Table15678913141920[[#This Row],[Rank]]=8,23,IF(Table15678913141920[[#This Row],[Rank]]=9,22,IF(Table15678913141920[[#This Row],[Rank]]=10,21,IF(Table15678913141920[[#This Row],[Rank]]=11,20,IF(Table15678913141920[[#This Row],[Rank]]=12,19,IF(Table15678913141920[[#This Row],[Rank]]=13,18,IF(Table15678913141920[[#This Row],[Rank]]=14,17,IF(Table15678913141920[[#This Row],[Rank]]=15,16,IF(Table15678913141920[[#This Row],[Rank]]=16,15,IF(Table15678913141920[[#This Row],[Rank]]=17,14,IF(Table15678913141920[[#This Row],[Rank]]=18,13,IF(Table15678913141920[[#This Row],[Rank]]=19,12,IF(Table15678913141920[[#This Row],[Rank]]=20,11,IF(Table15678913141920[[#This Row],[Rank]]=21,10,IF(Table15678913141920[[#This Row],[Rank]]=22,9,IF(Table15678913141920[[#This Row],[Rank]]=23,8,IF(Table15678913141920[[#This Row],[Rank]]=24,7,IF(Table15678913141920[[#This Row],[Rank]]=25,6,IF(Table15678913141920[[#This Row],[Rank]]=26,5,IF(Table15678913141920[[#This Row],[Rank]]=27,4,IF(Table15678913141920[[#This Row],[Rank]]=28,3,IF(Table15678913141920[[#This Row],[Rank]]=29,2,IF(Table15678913141920[[#This Row],[Rank]]=30,1,0)))))))))))))))))))))))))))))))</f>
        <v/>
      </c>
      <c r="D5" s="4" t="str">
        <f>IF(Table15678913141920[[#This Row],[Category]]="","",IF(Table15678913141920[[#This Row],[Category]]="M",COUNTIF($I$2:$I5,"M"),IF(Table15678913141920[[#This Row],[Category]]="F",COUNTIF($I$2:$I5,"F"),0)))</f>
        <v/>
      </c>
      <c r="E5" s="26"/>
      <c r="F5" s="27"/>
      <c r="G5" s="28"/>
      <c r="H5" s="28"/>
      <c r="I5" s="29"/>
      <c r="J5" s="63"/>
      <c r="K5" s="63"/>
      <c r="L5" s="63"/>
      <c r="M5" s="63"/>
      <c r="N5" s="63"/>
    </row>
    <row r="6" spans="1:14" x14ac:dyDescent="0.3">
      <c r="A6" s="18">
        <f>Table15678913141920[[#This Row],[Full Name]]</f>
        <v>0</v>
      </c>
      <c r="B6" s="20" t="str">
        <f>IF(Table15678913141920[[#This Row],[Full Name]]="","",IF(IFERROR(IFERROR(VLOOKUP(Table15678913141920[[#This Row],[Full Name]],'Mens League'!B:B,1,FALSE),VLOOKUP(Table15678913141920[[#This Row],[Full Name]],'Women''s League'!B:B,1,FALSE)),"NEEDS ADDING")="NEEDS ADDING","NEEDS ADDING","OK"))</f>
        <v/>
      </c>
      <c r="C6" s="20" t="str">
        <f>IF(Table15678913141920[[#This Row],[Position]]="","",IF(Table15678913141920[[#This Row],[Rank]]=1,30,IF(Table15678913141920[[#This Row],[Rank]]=2,29,IF(Table15678913141920[[#This Row],[Rank]]=3,28,IF(Table15678913141920[[#This Row],[Rank]]=4,27,IF(Table15678913141920[[#This Row],[Rank]]=5,26,IF(Table15678913141920[[#This Row],[Rank]]=6,25,IF(Table15678913141920[[#This Row],[Rank]]=7,24,IF(Table15678913141920[[#This Row],[Rank]]=8,23,IF(Table15678913141920[[#This Row],[Rank]]=9,22,IF(Table15678913141920[[#This Row],[Rank]]=10,21,IF(Table15678913141920[[#This Row],[Rank]]=11,20,IF(Table15678913141920[[#This Row],[Rank]]=12,19,IF(Table15678913141920[[#This Row],[Rank]]=13,18,IF(Table15678913141920[[#This Row],[Rank]]=14,17,IF(Table15678913141920[[#This Row],[Rank]]=15,16,IF(Table15678913141920[[#This Row],[Rank]]=16,15,IF(Table15678913141920[[#This Row],[Rank]]=17,14,IF(Table15678913141920[[#This Row],[Rank]]=18,13,IF(Table15678913141920[[#This Row],[Rank]]=19,12,IF(Table15678913141920[[#This Row],[Rank]]=20,11,IF(Table15678913141920[[#This Row],[Rank]]=21,10,IF(Table15678913141920[[#This Row],[Rank]]=22,9,IF(Table15678913141920[[#This Row],[Rank]]=23,8,IF(Table15678913141920[[#This Row],[Rank]]=24,7,IF(Table15678913141920[[#This Row],[Rank]]=25,6,IF(Table15678913141920[[#This Row],[Rank]]=26,5,IF(Table15678913141920[[#This Row],[Rank]]=27,4,IF(Table15678913141920[[#This Row],[Rank]]=28,3,IF(Table15678913141920[[#This Row],[Rank]]=29,2,IF(Table15678913141920[[#This Row],[Rank]]=30,1,0)))))))))))))))))))))))))))))))</f>
        <v/>
      </c>
      <c r="D6" s="4" t="str">
        <f>IF(Table15678913141920[[#This Row],[Category]]="","",IF(Table15678913141920[[#This Row],[Category]]="M",COUNTIF($I$2:$I6,"M"),IF(Table15678913141920[[#This Row],[Category]]="F",COUNTIF($I$2:$I6,"F"),0)))</f>
        <v/>
      </c>
      <c r="E6" s="26"/>
      <c r="F6" s="27"/>
      <c r="G6" s="28"/>
      <c r="H6" s="28"/>
      <c r="I6" s="29"/>
      <c r="J6" s="63"/>
      <c r="K6" s="63"/>
      <c r="L6" s="63"/>
      <c r="M6" s="63"/>
      <c r="N6" s="63"/>
    </row>
    <row r="7" spans="1:14" x14ac:dyDescent="0.3">
      <c r="A7" s="18">
        <f>Table15678913141920[[#This Row],[Full Name]]</f>
        <v>0</v>
      </c>
      <c r="B7" s="20" t="str">
        <f>IF(Table15678913141920[[#This Row],[Full Name]]="","",IF(IFERROR(IFERROR(VLOOKUP(Table15678913141920[[#This Row],[Full Name]],'Mens League'!B:B,1,FALSE),VLOOKUP(Table15678913141920[[#This Row],[Full Name]],'Women''s League'!B:B,1,FALSE)),"NEEDS ADDING")="NEEDS ADDING","NEEDS ADDING","OK"))</f>
        <v/>
      </c>
      <c r="C7" s="20" t="str">
        <f>IF(Table15678913141920[[#This Row],[Position]]="","",IF(Table15678913141920[[#This Row],[Rank]]=1,30,IF(Table15678913141920[[#This Row],[Rank]]=2,29,IF(Table15678913141920[[#This Row],[Rank]]=3,28,IF(Table15678913141920[[#This Row],[Rank]]=4,27,IF(Table15678913141920[[#This Row],[Rank]]=5,26,IF(Table15678913141920[[#This Row],[Rank]]=6,25,IF(Table15678913141920[[#This Row],[Rank]]=7,24,IF(Table15678913141920[[#This Row],[Rank]]=8,23,IF(Table15678913141920[[#This Row],[Rank]]=9,22,IF(Table15678913141920[[#This Row],[Rank]]=10,21,IF(Table15678913141920[[#This Row],[Rank]]=11,20,IF(Table15678913141920[[#This Row],[Rank]]=12,19,IF(Table15678913141920[[#This Row],[Rank]]=13,18,IF(Table15678913141920[[#This Row],[Rank]]=14,17,IF(Table15678913141920[[#This Row],[Rank]]=15,16,IF(Table15678913141920[[#This Row],[Rank]]=16,15,IF(Table15678913141920[[#This Row],[Rank]]=17,14,IF(Table15678913141920[[#This Row],[Rank]]=18,13,IF(Table15678913141920[[#This Row],[Rank]]=19,12,IF(Table15678913141920[[#This Row],[Rank]]=20,11,IF(Table15678913141920[[#This Row],[Rank]]=21,10,IF(Table15678913141920[[#This Row],[Rank]]=22,9,IF(Table15678913141920[[#This Row],[Rank]]=23,8,IF(Table15678913141920[[#This Row],[Rank]]=24,7,IF(Table15678913141920[[#This Row],[Rank]]=25,6,IF(Table15678913141920[[#This Row],[Rank]]=26,5,IF(Table15678913141920[[#This Row],[Rank]]=27,4,IF(Table15678913141920[[#This Row],[Rank]]=28,3,IF(Table15678913141920[[#This Row],[Rank]]=29,2,IF(Table15678913141920[[#This Row],[Rank]]=30,1,0)))))))))))))))))))))))))))))))</f>
        <v/>
      </c>
      <c r="D7" s="4" t="str">
        <f>IF(Table15678913141920[[#This Row],[Category]]="","",IF(Table15678913141920[[#This Row],[Category]]="M",COUNTIF($I$2:$I7,"M"),IF(Table15678913141920[[#This Row],[Category]]="F",COUNTIF($I$2:$I7,"F"),0)))</f>
        <v/>
      </c>
      <c r="E7" s="26"/>
      <c r="F7" s="27"/>
      <c r="G7" s="28"/>
      <c r="H7" s="28"/>
      <c r="I7" s="29"/>
      <c r="J7" s="63"/>
      <c r="K7" s="63"/>
      <c r="L7" s="63"/>
      <c r="M7" s="63"/>
      <c r="N7" s="63"/>
    </row>
    <row r="8" spans="1:14" x14ac:dyDescent="0.3">
      <c r="A8" s="18">
        <f>Table15678913141920[[#This Row],[Full Name]]</f>
        <v>0</v>
      </c>
      <c r="B8" s="20" t="str">
        <f>IF(Table15678913141920[[#This Row],[Full Name]]="","",IF(IFERROR(IFERROR(VLOOKUP(Table15678913141920[[#This Row],[Full Name]],'Mens League'!B:B,1,FALSE),VLOOKUP(Table15678913141920[[#This Row],[Full Name]],'Women''s League'!B:B,1,FALSE)),"NEEDS ADDING")="NEEDS ADDING","NEEDS ADDING","OK"))</f>
        <v/>
      </c>
      <c r="C8" s="20" t="str">
        <f>IF(Table15678913141920[[#This Row],[Position]]="","",IF(Table15678913141920[[#This Row],[Rank]]=1,30,IF(Table15678913141920[[#This Row],[Rank]]=2,29,IF(Table15678913141920[[#This Row],[Rank]]=3,28,IF(Table15678913141920[[#This Row],[Rank]]=4,27,IF(Table15678913141920[[#This Row],[Rank]]=5,26,IF(Table15678913141920[[#This Row],[Rank]]=6,25,IF(Table15678913141920[[#This Row],[Rank]]=7,24,IF(Table15678913141920[[#This Row],[Rank]]=8,23,IF(Table15678913141920[[#This Row],[Rank]]=9,22,IF(Table15678913141920[[#This Row],[Rank]]=10,21,IF(Table15678913141920[[#This Row],[Rank]]=11,20,IF(Table15678913141920[[#This Row],[Rank]]=12,19,IF(Table15678913141920[[#This Row],[Rank]]=13,18,IF(Table15678913141920[[#This Row],[Rank]]=14,17,IF(Table15678913141920[[#This Row],[Rank]]=15,16,IF(Table15678913141920[[#This Row],[Rank]]=16,15,IF(Table15678913141920[[#This Row],[Rank]]=17,14,IF(Table15678913141920[[#This Row],[Rank]]=18,13,IF(Table15678913141920[[#This Row],[Rank]]=19,12,IF(Table15678913141920[[#This Row],[Rank]]=20,11,IF(Table15678913141920[[#This Row],[Rank]]=21,10,IF(Table15678913141920[[#This Row],[Rank]]=22,9,IF(Table15678913141920[[#This Row],[Rank]]=23,8,IF(Table15678913141920[[#This Row],[Rank]]=24,7,IF(Table15678913141920[[#This Row],[Rank]]=25,6,IF(Table15678913141920[[#This Row],[Rank]]=26,5,IF(Table15678913141920[[#This Row],[Rank]]=27,4,IF(Table15678913141920[[#This Row],[Rank]]=28,3,IF(Table15678913141920[[#This Row],[Rank]]=29,2,IF(Table15678913141920[[#This Row],[Rank]]=30,1,0)))))))))))))))))))))))))))))))</f>
        <v/>
      </c>
      <c r="D8" s="4" t="str">
        <f>IF(Table15678913141920[[#This Row],[Category]]="","",IF(Table15678913141920[[#This Row],[Category]]="M",COUNTIF($I$2:$I8,"M"),IF(Table15678913141920[[#This Row],[Category]]="F",COUNTIF($I$2:$I8,"F"),0)))</f>
        <v/>
      </c>
      <c r="E8" s="26"/>
      <c r="F8" s="27"/>
      <c r="G8" s="28"/>
      <c r="H8" s="28"/>
      <c r="I8" s="29"/>
      <c r="J8" s="63"/>
      <c r="K8" s="63"/>
      <c r="L8" s="63"/>
      <c r="M8" s="63"/>
      <c r="N8" s="63"/>
    </row>
    <row r="9" spans="1:14" x14ac:dyDescent="0.3">
      <c r="A9" s="18">
        <f>Table15678913141920[[#This Row],[Full Name]]</f>
        <v>0</v>
      </c>
      <c r="B9" s="20" t="str">
        <f>IF(Table15678913141920[[#This Row],[Full Name]]="","",IF(IFERROR(IFERROR(VLOOKUP(Table15678913141920[[#This Row],[Full Name]],'Mens League'!B:B,1,FALSE),VLOOKUP(Table15678913141920[[#This Row],[Full Name]],'Women''s League'!B:B,1,FALSE)),"NEEDS ADDING")="NEEDS ADDING","NEEDS ADDING","OK"))</f>
        <v/>
      </c>
      <c r="C9" s="20" t="str">
        <f>IF(Table15678913141920[[#This Row],[Position]]="","",IF(Table15678913141920[[#This Row],[Rank]]=1,30,IF(Table15678913141920[[#This Row],[Rank]]=2,29,IF(Table15678913141920[[#This Row],[Rank]]=3,28,IF(Table15678913141920[[#This Row],[Rank]]=4,27,IF(Table15678913141920[[#This Row],[Rank]]=5,26,IF(Table15678913141920[[#This Row],[Rank]]=6,25,IF(Table15678913141920[[#This Row],[Rank]]=7,24,IF(Table15678913141920[[#This Row],[Rank]]=8,23,IF(Table15678913141920[[#This Row],[Rank]]=9,22,IF(Table15678913141920[[#This Row],[Rank]]=10,21,IF(Table15678913141920[[#This Row],[Rank]]=11,20,IF(Table15678913141920[[#This Row],[Rank]]=12,19,IF(Table15678913141920[[#This Row],[Rank]]=13,18,IF(Table15678913141920[[#This Row],[Rank]]=14,17,IF(Table15678913141920[[#This Row],[Rank]]=15,16,IF(Table15678913141920[[#This Row],[Rank]]=16,15,IF(Table15678913141920[[#This Row],[Rank]]=17,14,IF(Table15678913141920[[#This Row],[Rank]]=18,13,IF(Table15678913141920[[#This Row],[Rank]]=19,12,IF(Table15678913141920[[#This Row],[Rank]]=20,11,IF(Table15678913141920[[#This Row],[Rank]]=21,10,IF(Table15678913141920[[#This Row],[Rank]]=22,9,IF(Table15678913141920[[#This Row],[Rank]]=23,8,IF(Table15678913141920[[#This Row],[Rank]]=24,7,IF(Table15678913141920[[#This Row],[Rank]]=25,6,IF(Table15678913141920[[#This Row],[Rank]]=26,5,IF(Table15678913141920[[#This Row],[Rank]]=27,4,IF(Table15678913141920[[#This Row],[Rank]]=28,3,IF(Table15678913141920[[#This Row],[Rank]]=29,2,IF(Table15678913141920[[#This Row],[Rank]]=30,1,0)))))))))))))))))))))))))))))))</f>
        <v/>
      </c>
      <c r="D9" s="4" t="str">
        <f>IF(Table15678913141920[[#This Row],[Category]]="","",IF(Table15678913141920[[#This Row],[Category]]="M",COUNTIF($I$2:$I9,"M"),IF(Table15678913141920[[#This Row],[Category]]="F",COUNTIF($I$2:$I9,"F"),0)))</f>
        <v/>
      </c>
      <c r="E9" s="26"/>
      <c r="F9" s="27"/>
      <c r="G9" s="28"/>
      <c r="H9" s="28"/>
      <c r="I9" s="29"/>
      <c r="J9" s="63"/>
      <c r="K9" s="63"/>
      <c r="L9" s="63"/>
      <c r="M9" s="63"/>
      <c r="N9" s="63"/>
    </row>
    <row r="10" spans="1:14" x14ac:dyDescent="0.3">
      <c r="A10" s="18">
        <f>Table15678913141920[[#This Row],[Full Name]]</f>
        <v>0</v>
      </c>
      <c r="B10" s="20" t="str">
        <f>IF(Table15678913141920[[#This Row],[Full Name]]="","",IF(IFERROR(IFERROR(VLOOKUP(Table15678913141920[[#This Row],[Full Name]],'Mens League'!B:B,1,FALSE),VLOOKUP(Table15678913141920[[#This Row],[Full Name]],'Women''s League'!B:B,1,FALSE)),"NEEDS ADDING")="NEEDS ADDING","NEEDS ADDING","OK"))</f>
        <v/>
      </c>
      <c r="C10" s="20" t="str">
        <f>IF(Table15678913141920[[#This Row],[Position]]="","",IF(Table15678913141920[[#This Row],[Rank]]=1,30,IF(Table15678913141920[[#This Row],[Rank]]=2,29,IF(Table15678913141920[[#This Row],[Rank]]=3,28,IF(Table15678913141920[[#This Row],[Rank]]=4,27,IF(Table15678913141920[[#This Row],[Rank]]=5,26,IF(Table15678913141920[[#This Row],[Rank]]=6,25,IF(Table15678913141920[[#This Row],[Rank]]=7,24,IF(Table15678913141920[[#This Row],[Rank]]=8,23,IF(Table15678913141920[[#This Row],[Rank]]=9,22,IF(Table15678913141920[[#This Row],[Rank]]=10,21,IF(Table15678913141920[[#This Row],[Rank]]=11,20,IF(Table15678913141920[[#This Row],[Rank]]=12,19,IF(Table15678913141920[[#This Row],[Rank]]=13,18,IF(Table15678913141920[[#This Row],[Rank]]=14,17,IF(Table15678913141920[[#This Row],[Rank]]=15,16,IF(Table15678913141920[[#This Row],[Rank]]=16,15,IF(Table15678913141920[[#This Row],[Rank]]=17,14,IF(Table15678913141920[[#This Row],[Rank]]=18,13,IF(Table15678913141920[[#This Row],[Rank]]=19,12,IF(Table15678913141920[[#This Row],[Rank]]=20,11,IF(Table15678913141920[[#This Row],[Rank]]=21,10,IF(Table15678913141920[[#This Row],[Rank]]=22,9,IF(Table15678913141920[[#This Row],[Rank]]=23,8,IF(Table15678913141920[[#This Row],[Rank]]=24,7,IF(Table15678913141920[[#This Row],[Rank]]=25,6,IF(Table15678913141920[[#This Row],[Rank]]=26,5,IF(Table15678913141920[[#This Row],[Rank]]=27,4,IF(Table15678913141920[[#This Row],[Rank]]=28,3,IF(Table15678913141920[[#This Row],[Rank]]=29,2,IF(Table15678913141920[[#This Row],[Rank]]=30,1,0)))))))))))))))))))))))))))))))</f>
        <v/>
      </c>
      <c r="D10" s="4" t="str">
        <f>IF(Table15678913141920[[#This Row],[Category]]="","",IF(Table15678913141920[[#This Row],[Category]]="M",COUNTIF($I$2:$I10,"M"),IF(Table15678913141920[[#This Row],[Category]]="F",COUNTIF($I$2:$I10,"F"),0)))</f>
        <v/>
      </c>
      <c r="E10" s="26"/>
      <c r="F10" s="27"/>
      <c r="G10" s="28"/>
      <c r="H10" s="28"/>
      <c r="I10" s="29"/>
      <c r="J10" s="63"/>
      <c r="K10" s="63"/>
      <c r="L10" s="63"/>
      <c r="M10" s="63"/>
      <c r="N10" s="63"/>
    </row>
    <row r="11" spans="1:14" x14ac:dyDescent="0.3">
      <c r="A11" s="18">
        <f>Table15678913141920[[#This Row],[Full Name]]</f>
        <v>0</v>
      </c>
      <c r="B11" s="20" t="str">
        <f>IF(Table15678913141920[[#This Row],[Full Name]]="","",IF(IFERROR(IFERROR(VLOOKUP(Table15678913141920[[#This Row],[Full Name]],'Mens League'!B:B,1,FALSE),VLOOKUP(Table15678913141920[[#This Row],[Full Name]],'Women''s League'!B:B,1,FALSE)),"NEEDS ADDING")="NEEDS ADDING","NEEDS ADDING","OK"))</f>
        <v/>
      </c>
      <c r="C11" s="20" t="str">
        <f>IF(Table15678913141920[[#This Row],[Position]]="","",IF(Table15678913141920[[#This Row],[Rank]]=1,30,IF(Table15678913141920[[#This Row],[Rank]]=2,29,IF(Table15678913141920[[#This Row],[Rank]]=3,28,IF(Table15678913141920[[#This Row],[Rank]]=4,27,IF(Table15678913141920[[#This Row],[Rank]]=5,26,IF(Table15678913141920[[#This Row],[Rank]]=6,25,IF(Table15678913141920[[#This Row],[Rank]]=7,24,IF(Table15678913141920[[#This Row],[Rank]]=8,23,IF(Table15678913141920[[#This Row],[Rank]]=9,22,IF(Table15678913141920[[#This Row],[Rank]]=10,21,IF(Table15678913141920[[#This Row],[Rank]]=11,20,IF(Table15678913141920[[#This Row],[Rank]]=12,19,IF(Table15678913141920[[#This Row],[Rank]]=13,18,IF(Table15678913141920[[#This Row],[Rank]]=14,17,IF(Table15678913141920[[#This Row],[Rank]]=15,16,IF(Table15678913141920[[#This Row],[Rank]]=16,15,IF(Table15678913141920[[#This Row],[Rank]]=17,14,IF(Table15678913141920[[#This Row],[Rank]]=18,13,IF(Table15678913141920[[#This Row],[Rank]]=19,12,IF(Table15678913141920[[#This Row],[Rank]]=20,11,IF(Table15678913141920[[#This Row],[Rank]]=21,10,IF(Table15678913141920[[#This Row],[Rank]]=22,9,IF(Table15678913141920[[#This Row],[Rank]]=23,8,IF(Table15678913141920[[#This Row],[Rank]]=24,7,IF(Table15678913141920[[#This Row],[Rank]]=25,6,IF(Table15678913141920[[#This Row],[Rank]]=26,5,IF(Table15678913141920[[#This Row],[Rank]]=27,4,IF(Table15678913141920[[#This Row],[Rank]]=28,3,IF(Table15678913141920[[#This Row],[Rank]]=29,2,IF(Table15678913141920[[#This Row],[Rank]]=30,1,0)))))))))))))))))))))))))))))))</f>
        <v/>
      </c>
      <c r="D11" s="4" t="str">
        <f>IF(Table15678913141920[[#This Row],[Category]]="","",IF(Table15678913141920[[#This Row],[Category]]="M",COUNTIF($I$2:$I11,"M"),IF(Table15678913141920[[#This Row],[Category]]="F",COUNTIF($I$2:$I11,"F"),0)))</f>
        <v/>
      </c>
      <c r="E11" s="26"/>
      <c r="F11" s="27"/>
      <c r="G11" s="28"/>
      <c r="H11" s="28"/>
      <c r="I11" s="29"/>
      <c r="J11" s="63"/>
      <c r="K11" s="63"/>
      <c r="L11" s="63"/>
      <c r="M11" s="63"/>
      <c r="N11" s="63"/>
    </row>
    <row r="12" spans="1:14" x14ac:dyDescent="0.3">
      <c r="A12" s="18">
        <f>Table15678913141920[[#This Row],[Full Name]]</f>
        <v>0</v>
      </c>
      <c r="B12" s="20" t="str">
        <f>IF(Table15678913141920[[#This Row],[Full Name]]="","",IF(IFERROR(IFERROR(VLOOKUP(Table15678913141920[[#This Row],[Full Name]],'Mens League'!B:B,1,FALSE),VLOOKUP(Table15678913141920[[#This Row],[Full Name]],'Women''s League'!B:B,1,FALSE)),"NEEDS ADDING")="NEEDS ADDING","NEEDS ADDING","OK"))</f>
        <v/>
      </c>
      <c r="C12" s="20" t="str">
        <f>IF(Table15678913141920[[#This Row],[Position]]="","",IF(Table15678913141920[[#This Row],[Rank]]=1,30,IF(Table15678913141920[[#This Row],[Rank]]=2,29,IF(Table15678913141920[[#This Row],[Rank]]=3,28,IF(Table15678913141920[[#This Row],[Rank]]=4,27,IF(Table15678913141920[[#This Row],[Rank]]=5,26,IF(Table15678913141920[[#This Row],[Rank]]=6,25,IF(Table15678913141920[[#This Row],[Rank]]=7,24,IF(Table15678913141920[[#This Row],[Rank]]=8,23,IF(Table15678913141920[[#This Row],[Rank]]=9,22,IF(Table15678913141920[[#This Row],[Rank]]=10,21,IF(Table15678913141920[[#This Row],[Rank]]=11,20,IF(Table15678913141920[[#This Row],[Rank]]=12,19,IF(Table15678913141920[[#This Row],[Rank]]=13,18,IF(Table15678913141920[[#This Row],[Rank]]=14,17,IF(Table15678913141920[[#This Row],[Rank]]=15,16,IF(Table15678913141920[[#This Row],[Rank]]=16,15,IF(Table15678913141920[[#This Row],[Rank]]=17,14,IF(Table15678913141920[[#This Row],[Rank]]=18,13,IF(Table15678913141920[[#This Row],[Rank]]=19,12,IF(Table15678913141920[[#This Row],[Rank]]=20,11,IF(Table15678913141920[[#This Row],[Rank]]=21,10,IF(Table15678913141920[[#This Row],[Rank]]=22,9,IF(Table15678913141920[[#This Row],[Rank]]=23,8,IF(Table15678913141920[[#This Row],[Rank]]=24,7,IF(Table15678913141920[[#This Row],[Rank]]=25,6,IF(Table15678913141920[[#This Row],[Rank]]=26,5,IF(Table15678913141920[[#This Row],[Rank]]=27,4,IF(Table15678913141920[[#This Row],[Rank]]=28,3,IF(Table15678913141920[[#This Row],[Rank]]=29,2,IF(Table15678913141920[[#This Row],[Rank]]=30,1,0)))))))))))))))))))))))))))))))</f>
        <v/>
      </c>
      <c r="D12" s="4" t="str">
        <f>IF(Table15678913141920[[#This Row],[Category]]="","",IF(Table15678913141920[[#This Row],[Category]]="M",COUNTIF($I$2:$I12,"M"),IF(Table15678913141920[[#This Row],[Category]]="F",COUNTIF($I$2:$I12,"F"),0)))</f>
        <v/>
      </c>
      <c r="E12" s="26"/>
      <c r="F12" s="27"/>
      <c r="G12" s="28"/>
      <c r="H12" s="28"/>
      <c r="I12" s="29"/>
      <c r="J12" s="63"/>
      <c r="K12" s="63"/>
      <c r="L12" s="63"/>
      <c r="M12" s="63"/>
      <c r="N12" s="63"/>
    </row>
    <row r="13" spans="1:14" x14ac:dyDescent="0.3">
      <c r="A13" s="19">
        <f>Table15678913141920[[#This Row],[Full Name]]</f>
        <v>0</v>
      </c>
      <c r="B13" s="21" t="str">
        <f>IF(Table15678913141920[[#This Row],[Full Name]]="","",IF(IFERROR(IFERROR(VLOOKUP(Table15678913141920[[#This Row],[Full Name]],'Mens League'!B:B,1,FALSE),VLOOKUP(Table15678913141920[[#This Row],[Full Name]],'Women''s League'!B:B,1,FALSE)),"NEEDS ADDING")="NEEDS ADDING","NEEDS ADDING","OK"))</f>
        <v/>
      </c>
      <c r="C13" s="21" t="str">
        <f>IF(Table15678913141920[[#This Row],[Position]]="","",IF(Table15678913141920[[#This Row],[Rank]]=1,30,IF(Table15678913141920[[#This Row],[Rank]]=2,29,IF(Table15678913141920[[#This Row],[Rank]]=3,28,IF(Table15678913141920[[#This Row],[Rank]]=4,27,IF(Table15678913141920[[#This Row],[Rank]]=5,26,IF(Table15678913141920[[#This Row],[Rank]]=6,25,IF(Table15678913141920[[#This Row],[Rank]]=7,24,IF(Table15678913141920[[#This Row],[Rank]]=8,23,IF(Table15678913141920[[#This Row],[Rank]]=9,22,IF(Table15678913141920[[#This Row],[Rank]]=10,21,IF(Table15678913141920[[#This Row],[Rank]]=11,20,IF(Table15678913141920[[#This Row],[Rank]]=12,19,IF(Table15678913141920[[#This Row],[Rank]]=13,18,IF(Table15678913141920[[#This Row],[Rank]]=14,17,IF(Table15678913141920[[#This Row],[Rank]]=15,16,IF(Table15678913141920[[#This Row],[Rank]]=16,15,IF(Table15678913141920[[#This Row],[Rank]]=17,14,IF(Table15678913141920[[#This Row],[Rank]]=18,13,IF(Table15678913141920[[#This Row],[Rank]]=19,12,IF(Table15678913141920[[#This Row],[Rank]]=20,11,IF(Table15678913141920[[#This Row],[Rank]]=21,10,IF(Table15678913141920[[#This Row],[Rank]]=22,9,IF(Table15678913141920[[#This Row],[Rank]]=23,8,IF(Table15678913141920[[#This Row],[Rank]]=24,7,IF(Table15678913141920[[#This Row],[Rank]]=25,6,IF(Table15678913141920[[#This Row],[Rank]]=26,5,IF(Table15678913141920[[#This Row],[Rank]]=27,4,IF(Table15678913141920[[#This Row],[Rank]]=28,3,IF(Table15678913141920[[#This Row],[Rank]]=29,2,IF(Table15678913141920[[#This Row],[Rank]]=30,1,0)))))))))))))))))))))))))))))))</f>
        <v/>
      </c>
      <c r="D13" s="4" t="str">
        <f>IF(Table15678913141920[[#This Row],[Category]]="","",IF(Table15678913141920[[#This Row],[Category]]="M",COUNTIF($I$2:$I13,"M"),IF(Table15678913141920[[#This Row],[Category]]="F",COUNTIF($I$2:$I13,"F"),0)))</f>
        <v/>
      </c>
      <c r="E13" s="30"/>
      <c r="F13" s="31"/>
      <c r="G13" s="32"/>
      <c r="H13" s="32"/>
      <c r="I13" s="33"/>
      <c r="J13" s="63"/>
      <c r="K13" s="63"/>
      <c r="L13" s="63"/>
      <c r="M13" s="63"/>
      <c r="N13" s="63"/>
    </row>
    <row r="14" spans="1:14" x14ac:dyDescent="0.3">
      <c r="A14" s="19">
        <f>Table15678913141920[[#This Row],[Full Name]]</f>
        <v>0</v>
      </c>
      <c r="B14" s="21" t="str">
        <f>IF(Table15678913141920[[#This Row],[Full Name]]="","",IF(IFERROR(IFERROR(VLOOKUP(Table15678913141920[[#This Row],[Full Name]],'Mens League'!B:B,1,FALSE),VLOOKUP(Table15678913141920[[#This Row],[Full Name]],'Women''s League'!B:B,1,FALSE)),"NEEDS ADDING")="NEEDS ADDING","NEEDS ADDING","OK"))</f>
        <v/>
      </c>
      <c r="C14" s="21" t="str">
        <f>IF(Table15678913141920[[#This Row],[Position]]="","",IF(Table15678913141920[[#This Row],[Rank]]=1,30,IF(Table15678913141920[[#This Row],[Rank]]=2,29,IF(Table15678913141920[[#This Row],[Rank]]=3,28,IF(Table15678913141920[[#This Row],[Rank]]=4,27,IF(Table15678913141920[[#This Row],[Rank]]=5,26,IF(Table15678913141920[[#This Row],[Rank]]=6,25,IF(Table15678913141920[[#This Row],[Rank]]=7,24,IF(Table15678913141920[[#This Row],[Rank]]=8,23,IF(Table15678913141920[[#This Row],[Rank]]=9,22,IF(Table15678913141920[[#This Row],[Rank]]=10,21,IF(Table15678913141920[[#This Row],[Rank]]=11,20,IF(Table15678913141920[[#This Row],[Rank]]=12,19,IF(Table15678913141920[[#This Row],[Rank]]=13,18,IF(Table15678913141920[[#This Row],[Rank]]=14,17,IF(Table15678913141920[[#This Row],[Rank]]=15,16,IF(Table15678913141920[[#This Row],[Rank]]=16,15,IF(Table15678913141920[[#This Row],[Rank]]=17,14,IF(Table15678913141920[[#This Row],[Rank]]=18,13,IF(Table15678913141920[[#This Row],[Rank]]=19,12,IF(Table15678913141920[[#This Row],[Rank]]=20,11,IF(Table15678913141920[[#This Row],[Rank]]=21,10,IF(Table15678913141920[[#This Row],[Rank]]=22,9,IF(Table15678913141920[[#This Row],[Rank]]=23,8,IF(Table15678913141920[[#This Row],[Rank]]=24,7,IF(Table15678913141920[[#This Row],[Rank]]=25,6,IF(Table15678913141920[[#This Row],[Rank]]=26,5,IF(Table15678913141920[[#This Row],[Rank]]=27,4,IF(Table15678913141920[[#This Row],[Rank]]=28,3,IF(Table15678913141920[[#This Row],[Rank]]=29,2,IF(Table15678913141920[[#This Row],[Rank]]=30,1,0)))))))))))))))))))))))))))))))</f>
        <v/>
      </c>
      <c r="D14" s="4" t="str">
        <f>IF(Table15678913141920[[#This Row],[Category]]="","",IF(Table15678913141920[[#This Row],[Category]]="M",COUNTIF($I$2:$I14,"M"),IF(Table15678913141920[[#This Row],[Category]]="F",COUNTIF($I$2:$I14,"F"),0)))</f>
        <v/>
      </c>
      <c r="E14" s="26"/>
      <c r="F14" s="27"/>
      <c r="G14" s="28"/>
      <c r="H14" s="28"/>
      <c r="I14" s="29"/>
      <c r="J14" s="63"/>
      <c r="K14" s="63"/>
      <c r="L14" s="63"/>
      <c r="M14" s="63"/>
      <c r="N14" s="63"/>
    </row>
    <row r="15" spans="1:14" x14ac:dyDescent="0.3">
      <c r="A15" s="19">
        <f>Table15678913141920[[#This Row],[Full Name]]</f>
        <v>0</v>
      </c>
      <c r="B15" s="21" t="str">
        <f>IF(Table15678913141920[[#This Row],[Full Name]]="","",IF(IFERROR(IFERROR(VLOOKUP(Table15678913141920[[#This Row],[Full Name]],'Mens League'!B:B,1,FALSE),VLOOKUP(Table15678913141920[[#This Row],[Full Name]],'Women''s League'!B:B,1,FALSE)),"NEEDS ADDING")="NEEDS ADDING","NEEDS ADDING","OK"))</f>
        <v/>
      </c>
      <c r="C15" s="21" t="str">
        <f>IF(Table15678913141920[[#This Row],[Position]]="","",IF(Table15678913141920[[#This Row],[Rank]]=1,30,IF(Table15678913141920[[#This Row],[Rank]]=2,29,IF(Table15678913141920[[#This Row],[Rank]]=3,28,IF(Table15678913141920[[#This Row],[Rank]]=4,27,IF(Table15678913141920[[#This Row],[Rank]]=5,26,IF(Table15678913141920[[#This Row],[Rank]]=6,25,IF(Table15678913141920[[#This Row],[Rank]]=7,24,IF(Table15678913141920[[#This Row],[Rank]]=8,23,IF(Table15678913141920[[#This Row],[Rank]]=9,22,IF(Table15678913141920[[#This Row],[Rank]]=10,21,IF(Table15678913141920[[#This Row],[Rank]]=11,20,IF(Table15678913141920[[#This Row],[Rank]]=12,19,IF(Table15678913141920[[#This Row],[Rank]]=13,18,IF(Table15678913141920[[#This Row],[Rank]]=14,17,IF(Table15678913141920[[#This Row],[Rank]]=15,16,IF(Table15678913141920[[#This Row],[Rank]]=16,15,IF(Table15678913141920[[#This Row],[Rank]]=17,14,IF(Table15678913141920[[#This Row],[Rank]]=18,13,IF(Table15678913141920[[#This Row],[Rank]]=19,12,IF(Table15678913141920[[#This Row],[Rank]]=20,11,IF(Table15678913141920[[#This Row],[Rank]]=21,10,IF(Table15678913141920[[#This Row],[Rank]]=22,9,IF(Table15678913141920[[#This Row],[Rank]]=23,8,IF(Table15678913141920[[#This Row],[Rank]]=24,7,IF(Table15678913141920[[#This Row],[Rank]]=25,6,IF(Table15678913141920[[#This Row],[Rank]]=26,5,IF(Table15678913141920[[#This Row],[Rank]]=27,4,IF(Table15678913141920[[#This Row],[Rank]]=28,3,IF(Table15678913141920[[#This Row],[Rank]]=29,2,IF(Table15678913141920[[#This Row],[Rank]]=30,1,0)))))))))))))))))))))))))))))))</f>
        <v/>
      </c>
      <c r="D15" s="4" t="str">
        <f>IF(Table15678913141920[[#This Row],[Category]]="","",IF(Table15678913141920[[#This Row],[Category]]="M",COUNTIF($I$2:$I15,"M"),IF(Table15678913141920[[#This Row],[Category]]="F",COUNTIF($I$2:$I15,"F"),0)))</f>
        <v/>
      </c>
      <c r="E15" s="26"/>
      <c r="F15" s="27"/>
      <c r="G15" s="28"/>
      <c r="H15" s="28"/>
      <c r="I15" s="29"/>
      <c r="J15" s="63"/>
      <c r="K15" s="63"/>
      <c r="L15" s="63"/>
      <c r="M15" s="63"/>
      <c r="N15" s="63"/>
    </row>
    <row r="16" spans="1:14" x14ac:dyDescent="0.3">
      <c r="A16" s="19">
        <f>Table15678913141920[[#This Row],[Full Name]]</f>
        <v>0</v>
      </c>
      <c r="B16" s="21" t="str">
        <f>IF(Table15678913141920[[#This Row],[Full Name]]="","",IF(IFERROR(IFERROR(VLOOKUP(Table15678913141920[[#This Row],[Full Name]],'Mens League'!B:B,1,FALSE),VLOOKUP(Table15678913141920[[#This Row],[Full Name]],'Women''s League'!B:B,1,FALSE)),"NEEDS ADDING")="NEEDS ADDING","NEEDS ADDING","OK"))</f>
        <v/>
      </c>
      <c r="C16" s="21" t="str">
        <f>IF(Table15678913141920[[#This Row],[Position]]="","",IF(Table15678913141920[[#This Row],[Rank]]=1,30,IF(Table15678913141920[[#This Row],[Rank]]=2,29,IF(Table15678913141920[[#This Row],[Rank]]=3,28,IF(Table15678913141920[[#This Row],[Rank]]=4,27,IF(Table15678913141920[[#This Row],[Rank]]=5,26,IF(Table15678913141920[[#This Row],[Rank]]=6,25,IF(Table15678913141920[[#This Row],[Rank]]=7,24,IF(Table15678913141920[[#This Row],[Rank]]=8,23,IF(Table15678913141920[[#This Row],[Rank]]=9,22,IF(Table15678913141920[[#This Row],[Rank]]=10,21,IF(Table15678913141920[[#This Row],[Rank]]=11,20,IF(Table15678913141920[[#This Row],[Rank]]=12,19,IF(Table15678913141920[[#This Row],[Rank]]=13,18,IF(Table15678913141920[[#This Row],[Rank]]=14,17,IF(Table15678913141920[[#This Row],[Rank]]=15,16,IF(Table15678913141920[[#This Row],[Rank]]=16,15,IF(Table15678913141920[[#This Row],[Rank]]=17,14,IF(Table15678913141920[[#This Row],[Rank]]=18,13,IF(Table15678913141920[[#This Row],[Rank]]=19,12,IF(Table15678913141920[[#This Row],[Rank]]=20,11,IF(Table15678913141920[[#This Row],[Rank]]=21,10,IF(Table15678913141920[[#This Row],[Rank]]=22,9,IF(Table15678913141920[[#This Row],[Rank]]=23,8,IF(Table15678913141920[[#This Row],[Rank]]=24,7,IF(Table15678913141920[[#This Row],[Rank]]=25,6,IF(Table15678913141920[[#This Row],[Rank]]=26,5,IF(Table15678913141920[[#This Row],[Rank]]=27,4,IF(Table15678913141920[[#This Row],[Rank]]=28,3,IF(Table15678913141920[[#This Row],[Rank]]=29,2,IF(Table15678913141920[[#This Row],[Rank]]=30,1,0)))))))))))))))))))))))))))))))</f>
        <v/>
      </c>
      <c r="D16" s="4" t="str">
        <f>IF(Table15678913141920[[#This Row],[Category]]="","",IF(Table15678913141920[[#This Row],[Category]]="M",COUNTIF($I$2:$I16,"M"),IF(Table15678913141920[[#This Row],[Category]]="F",COUNTIF($I$2:$I16,"F"),0)))</f>
        <v/>
      </c>
      <c r="E16" s="26"/>
      <c r="F16" s="27"/>
      <c r="G16" s="28"/>
      <c r="H16" s="28"/>
      <c r="I16" s="29"/>
      <c r="J16" s="63"/>
      <c r="K16" s="63"/>
      <c r="L16" s="63"/>
      <c r="M16" s="63"/>
      <c r="N16" s="63"/>
    </row>
    <row r="17" spans="1:14" x14ac:dyDescent="0.3">
      <c r="A17" s="19">
        <f>Table15678913141920[[#This Row],[Full Name]]</f>
        <v>0</v>
      </c>
      <c r="B17" s="21" t="str">
        <f>IF(Table15678913141920[[#This Row],[Full Name]]="","",IF(IFERROR(IFERROR(VLOOKUP(Table15678913141920[[#This Row],[Full Name]],'Mens League'!B:B,1,FALSE),VLOOKUP(Table15678913141920[[#This Row],[Full Name]],'Women''s League'!B:B,1,FALSE)),"NEEDS ADDING")="NEEDS ADDING","NEEDS ADDING","OK"))</f>
        <v/>
      </c>
      <c r="C17" s="21" t="str">
        <f>IF(Table15678913141920[[#This Row],[Position]]="","",IF(Table15678913141920[[#This Row],[Rank]]=1,30,IF(Table15678913141920[[#This Row],[Rank]]=2,29,IF(Table15678913141920[[#This Row],[Rank]]=3,28,IF(Table15678913141920[[#This Row],[Rank]]=4,27,IF(Table15678913141920[[#This Row],[Rank]]=5,26,IF(Table15678913141920[[#This Row],[Rank]]=6,25,IF(Table15678913141920[[#This Row],[Rank]]=7,24,IF(Table15678913141920[[#This Row],[Rank]]=8,23,IF(Table15678913141920[[#This Row],[Rank]]=9,22,IF(Table15678913141920[[#This Row],[Rank]]=10,21,IF(Table15678913141920[[#This Row],[Rank]]=11,20,IF(Table15678913141920[[#This Row],[Rank]]=12,19,IF(Table15678913141920[[#This Row],[Rank]]=13,18,IF(Table15678913141920[[#This Row],[Rank]]=14,17,IF(Table15678913141920[[#This Row],[Rank]]=15,16,IF(Table15678913141920[[#This Row],[Rank]]=16,15,IF(Table15678913141920[[#This Row],[Rank]]=17,14,IF(Table15678913141920[[#This Row],[Rank]]=18,13,IF(Table15678913141920[[#This Row],[Rank]]=19,12,IF(Table15678913141920[[#This Row],[Rank]]=20,11,IF(Table15678913141920[[#This Row],[Rank]]=21,10,IF(Table15678913141920[[#This Row],[Rank]]=22,9,IF(Table15678913141920[[#This Row],[Rank]]=23,8,IF(Table15678913141920[[#This Row],[Rank]]=24,7,IF(Table15678913141920[[#This Row],[Rank]]=25,6,IF(Table15678913141920[[#This Row],[Rank]]=26,5,IF(Table15678913141920[[#This Row],[Rank]]=27,4,IF(Table15678913141920[[#This Row],[Rank]]=28,3,IF(Table15678913141920[[#This Row],[Rank]]=29,2,IF(Table15678913141920[[#This Row],[Rank]]=30,1,0)))))))))))))))))))))))))))))))</f>
        <v/>
      </c>
      <c r="D17" s="4" t="str">
        <f>IF(Table15678913141920[[#This Row],[Category]]="","",IF(Table15678913141920[[#This Row],[Category]]="M",COUNTIF($I$2:$I17,"M"),IF(Table15678913141920[[#This Row],[Category]]="F",COUNTIF($I$2:$I17,"F"),0)))</f>
        <v/>
      </c>
      <c r="E17" s="26"/>
      <c r="F17" s="27"/>
      <c r="G17" s="28"/>
      <c r="H17" s="28"/>
      <c r="I17" s="29"/>
      <c r="J17" s="63"/>
      <c r="K17" s="63"/>
      <c r="L17" s="63"/>
      <c r="M17" s="63"/>
      <c r="N17" s="63"/>
    </row>
    <row r="18" spans="1:14" x14ac:dyDescent="0.3">
      <c r="A18" s="19">
        <f>Table15678913141920[[#This Row],[Full Name]]</f>
        <v>0</v>
      </c>
      <c r="B18" s="21" t="str">
        <f>IF(Table15678913141920[[#This Row],[Full Name]]="","",IF(IFERROR(IFERROR(VLOOKUP(Table15678913141920[[#This Row],[Full Name]],'Mens League'!B:B,1,FALSE),VLOOKUP(Table15678913141920[[#This Row],[Full Name]],'Women''s League'!B:B,1,FALSE)),"NEEDS ADDING")="NEEDS ADDING","NEEDS ADDING","OK"))</f>
        <v/>
      </c>
      <c r="C18" s="21" t="str">
        <f>IF(Table15678913141920[[#This Row],[Position]]="","",IF(Table15678913141920[[#This Row],[Rank]]=1,30,IF(Table15678913141920[[#This Row],[Rank]]=2,29,IF(Table15678913141920[[#This Row],[Rank]]=3,28,IF(Table15678913141920[[#This Row],[Rank]]=4,27,IF(Table15678913141920[[#This Row],[Rank]]=5,26,IF(Table15678913141920[[#This Row],[Rank]]=6,25,IF(Table15678913141920[[#This Row],[Rank]]=7,24,IF(Table15678913141920[[#This Row],[Rank]]=8,23,IF(Table15678913141920[[#This Row],[Rank]]=9,22,IF(Table15678913141920[[#This Row],[Rank]]=10,21,IF(Table15678913141920[[#This Row],[Rank]]=11,20,IF(Table15678913141920[[#This Row],[Rank]]=12,19,IF(Table15678913141920[[#This Row],[Rank]]=13,18,IF(Table15678913141920[[#This Row],[Rank]]=14,17,IF(Table15678913141920[[#This Row],[Rank]]=15,16,IF(Table15678913141920[[#This Row],[Rank]]=16,15,IF(Table15678913141920[[#This Row],[Rank]]=17,14,IF(Table15678913141920[[#This Row],[Rank]]=18,13,IF(Table15678913141920[[#This Row],[Rank]]=19,12,IF(Table15678913141920[[#This Row],[Rank]]=20,11,IF(Table15678913141920[[#This Row],[Rank]]=21,10,IF(Table15678913141920[[#This Row],[Rank]]=22,9,IF(Table15678913141920[[#This Row],[Rank]]=23,8,IF(Table15678913141920[[#This Row],[Rank]]=24,7,IF(Table15678913141920[[#This Row],[Rank]]=25,6,IF(Table15678913141920[[#This Row],[Rank]]=26,5,IF(Table15678913141920[[#This Row],[Rank]]=27,4,IF(Table15678913141920[[#This Row],[Rank]]=28,3,IF(Table15678913141920[[#This Row],[Rank]]=29,2,IF(Table15678913141920[[#This Row],[Rank]]=30,1,0)))))))))))))))))))))))))))))))</f>
        <v/>
      </c>
      <c r="D18" s="4" t="str">
        <f>IF(Table15678913141920[[#This Row],[Category]]="","",IF(Table15678913141920[[#This Row],[Category]]="M",COUNTIF($I$2:$I18,"M"),IF(Table15678913141920[[#This Row],[Category]]="F",COUNTIF($I$2:$I18,"F"),0)))</f>
        <v/>
      </c>
      <c r="E18" s="26"/>
      <c r="F18" s="27"/>
      <c r="G18" s="28"/>
      <c r="H18" s="28"/>
      <c r="I18" s="29"/>
      <c r="J18" s="63"/>
      <c r="K18" s="63"/>
      <c r="L18" s="63"/>
      <c r="M18" s="63"/>
      <c r="N18" s="63"/>
    </row>
    <row r="19" spans="1:14" x14ac:dyDescent="0.3">
      <c r="A19" s="19">
        <f>Table15678913141920[[#This Row],[Full Name]]</f>
        <v>0</v>
      </c>
      <c r="B19" s="21" t="str">
        <f>IF(Table15678913141920[[#This Row],[Full Name]]="","",IF(IFERROR(IFERROR(VLOOKUP(Table15678913141920[[#This Row],[Full Name]],'Mens League'!B:B,1,FALSE),VLOOKUP(Table15678913141920[[#This Row],[Full Name]],'Women''s League'!B:B,1,FALSE)),"NEEDS ADDING")="NEEDS ADDING","NEEDS ADDING","OK"))</f>
        <v/>
      </c>
      <c r="C19" s="21" t="str">
        <f>IF(Table15678913141920[[#This Row],[Position]]="","",IF(Table15678913141920[[#This Row],[Rank]]=1,30,IF(Table15678913141920[[#This Row],[Rank]]=2,29,IF(Table15678913141920[[#This Row],[Rank]]=3,28,IF(Table15678913141920[[#This Row],[Rank]]=4,27,IF(Table15678913141920[[#This Row],[Rank]]=5,26,IF(Table15678913141920[[#This Row],[Rank]]=6,25,IF(Table15678913141920[[#This Row],[Rank]]=7,24,IF(Table15678913141920[[#This Row],[Rank]]=8,23,IF(Table15678913141920[[#This Row],[Rank]]=9,22,IF(Table15678913141920[[#This Row],[Rank]]=10,21,IF(Table15678913141920[[#This Row],[Rank]]=11,20,IF(Table15678913141920[[#This Row],[Rank]]=12,19,IF(Table15678913141920[[#This Row],[Rank]]=13,18,IF(Table15678913141920[[#This Row],[Rank]]=14,17,IF(Table15678913141920[[#This Row],[Rank]]=15,16,IF(Table15678913141920[[#This Row],[Rank]]=16,15,IF(Table15678913141920[[#This Row],[Rank]]=17,14,IF(Table15678913141920[[#This Row],[Rank]]=18,13,IF(Table15678913141920[[#This Row],[Rank]]=19,12,IF(Table15678913141920[[#This Row],[Rank]]=20,11,IF(Table15678913141920[[#This Row],[Rank]]=21,10,IF(Table15678913141920[[#This Row],[Rank]]=22,9,IF(Table15678913141920[[#This Row],[Rank]]=23,8,IF(Table15678913141920[[#This Row],[Rank]]=24,7,IF(Table15678913141920[[#This Row],[Rank]]=25,6,IF(Table15678913141920[[#This Row],[Rank]]=26,5,IF(Table15678913141920[[#This Row],[Rank]]=27,4,IF(Table15678913141920[[#This Row],[Rank]]=28,3,IF(Table15678913141920[[#This Row],[Rank]]=29,2,IF(Table15678913141920[[#This Row],[Rank]]=30,1,0)))))))))))))))))))))))))))))))</f>
        <v/>
      </c>
      <c r="D19" s="4" t="str">
        <f>IF(Table15678913141920[[#This Row],[Category]]="","",IF(Table15678913141920[[#This Row],[Category]]="M",COUNTIF($I$2:$I19,"M"),IF(Table15678913141920[[#This Row],[Category]]="F",COUNTIF($I$2:$I19,"F"),0)))</f>
        <v/>
      </c>
      <c r="E19" s="26"/>
      <c r="F19" s="27"/>
      <c r="G19" s="28"/>
      <c r="H19" s="28"/>
      <c r="I19" s="29"/>
      <c r="J19" s="63"/>
      <c r="K19" s="63"/>
      <c r="L19" s="63"/>
      <c r="M19" s="63"/>
      <c r="N19" s="63"/>
    </row>
    <row r="20" spans="1:14" x14ac:dyDescent="0.3">
      <c r="A20" s="19">
        <f>Table15678913141920[[#This Row],[Full Name]]</f>
        <v>0</v>
      </c>
      <c r="B20" s="21" t="str">
        <f>IF(Table15678913141920[[#This Row],[Full Name]]="","",IF(IFERROR(IFERROR(VLOOKUP(Table15678913141920[[#This Row],[Full Name]],'Mens League'!B:B,1,FALSE),VLOOKUP(Table15678913141920[[#This Row],[Full Name]],'Women''s League'!B:B,1,FALSE)),"NEEDS ADDING")="NEEDS ADDING","NEEDS ADDING","OK"))</f>
        <v/>
      </c>
      <c r="C20" s="21" t="str">
        <f>IF(Table15678913141920[[#This Row],[Position]]="","",IF(Table15678913141920[[#This Row],[Rank]]=1,30,IF(Table15678913141920[[#This Row],[Rank]]=2,29,IF(Table15678913141920[[#This Row],[Rank]]=3,28,IF(Table15678913141920[[#This Row],[Rank]]=4,27,IF(Table15678913141920[[#This Row],[Rank]]=5,26,IF(Table15678913141920[[#This Row],[Rank]]=6,25,IF(Table15678913141920[[#This Row],[Rank]]=7,24,IF(Table15678913141920[[#This Row],[Rank]]=8,23,IF(Table15678913141920[[#This Row],[Rank]]=9,22,IF(Table15678913141920[[#This Row],[Rank]]=10,21,IF(Table15678913141920[[#This Row],[Rank]]=11,20,IF(Table15678913141920[[#This Row],[Rank]]=12,19,IF(Table15678913141920[[#This Row],[Rank]]=13,18,IF(Table15678913141920[[#This Row],[Rank]]=14,17,IF(Table15678913141920[[#This Row],[Rank]]=15,16,IF(Table15678913141920[[#This Row],[Rank]]=16,15,IF(Table15678913141920[[#This Row],[Rank]]=17,14,IF(Table15678913141920[[#This Row],[Rank]]=18,13,IF(Table15678913141920[[#This Row],[Rank]]=19,12,IF(Table15678913141920[[#This Row],[Rank]]=20,11,IF(Table15678913141920[[#This Row],[Rank]]=21,10,IF(Table15678913141920[[#This Row],[Rank]]=22,9,IF(Table15678913141920[[#This Row],[Rank]]=23,8,IF(Table15678913141920[[#This Row],[Rank]]=24,7,IF(Table15678913141920[[#This Row],[Rank]]=25,6,IF(Table15678913141920[[#This Row],[Rank]]=26,5,IF(Table15678913141920[[#This Row],[Rank]]=27,4,IF(Table15678913141920[[#This Row],[Rank]]=28,3,IF(Table15678913141920[[#This Row],[Rank]]=29,2,IF(Table15678913141920[[#This Row],[Rank]]=30,1,0)))))))))))))))))))))))))))))))</f>
        <v/>
      </c>
      <c r="D20" s="4" t="str">
        <f>IF(Table15678913141920[[#This Row],[Category]]="","",IF(Table15678913141920[[#This Row],[Category]]="M",COUNTIF($I$2:$I20,"M"),IF(Table15678913141920[[#This Row],[Category]]="F",COUNTIF($I$2:$I20,"F"),0)))</f>
        <v/>
      </c>
      <c r="E20" s="26"/>
      <c r="F20" s="27"/>
      <c r="G20" s="28"/>
      <c r="H20" s="28"/>
      <c r="I20" s="29"/>
      <c r="J20" s="63"/>
      <c r="K20" s="63"/>
      <c r="L20" s="63"/>
      <c r="M20" s="63"/>
      <c r="N20" s="63"/>
    </row>
    <row r="21" spans="1:14" x14ac:dyDescent="0.3">
      <c r="A21" s="19">
        <f>Table15678913141920[[#This Row],[Full Name]]</f>
        <v>0</v>
      </c>
      <c r="B21" s="21" t="str">
        <f>IF(Table15678913141920[[#This Row],[Full Name]]="","",IF(IFERROR(IFERROR(VLOOKUP(Table15678913141920[[#This Row],[Full Name]],'Mens League'!B:B,1,FALSE),VLOOKUP(Table15678913141920[[#This Row],[Full Name]],'Women''s League'!B:B,1,FALSE)),"NEEDS ADDING")="NEEDS ADDING","NEEDS ADDING","OK"))</f>
        <v/>
      </c>
      <c r="C21" s="21" t="str">
        <f>IF(Table15678913141920[[#This Row],[Position]]="","",IF(Table15678913141920[[#This Row],[Rank]]=1,30,IF(Table15678913141920[[#This Row],[Rank]]=2,29,IF(Table15678913141920[[#This Row],[Rank]]=3,28,IF(Table15678913141920[[#This Row],[Rank]]=4,27,IF(Table15678913141920[[#This Row],[Rank]]=5,26,IF(Table15678913141920[[#This Row],[Rank]]=6,25,IF(Table15678913141920[[#This Row],[Rank]]=7,24,IF(Table15678913141920[[#This Row],[Rank]]=8,23,IF(Table15678913141920[[#This Row],[Rank]]=9,22,IF(Table15678913141920[[#This Row],[Rank]]=10,21,IF(Table15678913141920[[#This Row],[Rank]]=11,20,IF(Table15678913141920[[#This Row],[Rank]]=12,19,IF(Table15678913141920[[#This Row],[Rank]]=13,18,IF(Table15678913141920[[#This Row],[Rank]]=14,17,IF(Table15678913141920[[#This Row],[Rank]]=15,16,IF(Table15678913141920[[#This Row],[Rank]]=16,15,IF(Table15678913141920[[#This Row],[Rank]]=17,14,IF(Table15678913141920[[#This Row],[Rank]]=18,13,IF(Table15678913141920[[#This Row],[Rank]]=19,12,IF(Table15678913141920[[#This Row],[Rank]]=20,11,IF(Table15678913141920[[#This Row],[Rank]]=21,10,IF(Table15678913141920[[#This Row],[Rank]]=22,9,IF(Table15678913141920[[#This Row],[Rank]]=23,8,IF(Table15678913141920[[#This Row],[Rank]]=24,7,IF(Table15678913141920[[#This Row],[Rank]]=25,6,IF(Table15678913141920[[#This Row],[Rank]]=26,5,IF(Table15678913141920[[#This Row],[Rank]]=27,4,IF(Table15678913141920[[#This Row],[Rank]]=28,3,IF(Table15678913141920[[#This Row],[Rank]]=29,2,IF(Table15678913141920[[#This Row],[Rank]]=30,1,0)))))))))))))))))))))))))))))))</f>
        <v/>
      </c>
      <c r="D21" s="4" t="str">
        <f>IF(Table15678913141920[[#This Row],[Category]]="","",IF(Table15678913141920[[#This Row],[Category]]="M",COUNTIF($I$2:$I21,"M"),IF(Table15678913141920[[#This Row],[Category]]="F",COUNTIF($I$2:$I21,"F"),0)))</f>
        <v/>
      </c>
      <c r="E21" s="26"/>
      <c r="F21" s="27"/>
      <c r="G21" s="28"/>
      <c r="H21" s="28"/>
      <c r="I21" s="29"/>
      <c r="J21" s="63"/>
      <c r="K21" s="63"/>
      <c r="L21" s="63"/>
      <c r="M21" s="63"/>
      <c r="N21" s="63"/>
    </row>
    <row r="22" spans="1:14" x14ac:dyDescent="0.3">
      <c r="A22" s="19">
        <f>Table15678913141920[[#This Row],[Full Name]]</f>
        <v>0</v>
      </c>
      <c r="B22" s="21" t="str">
        <f>IF(Table15678913141920[[#This Row],[Full Name]]="","",IF(IFERROR(IFERROR(VLOOKUP(Table15678913141920[[#This Row],[Full Name]],'Mens League'!B:B,1,FALSE),VLOOKUP(Table15678913141920[[#This Row],[Full Name]],'Women''s League'!B:B,1,FALSE)),"NEEDS ADDING")="NEEDS ADDING","NEEDS ADDING","OK"))</f>
        <v/>
      </c>
      <c r="C22" s="21" t="str">
        <f>IF(Table15678913141920[[#This Row],[Position]]="","",IF(Table15678913141920[[#This Row],[Rank]]=1,30,IF(Table15678913141920[[#This Row],[Rank]]=2,29,IF(Table15678913141920[[#This Row],[Rank]]=3,28,IF(Table15678913141920[[#This Row],[Rank]]=4,27,IF(Table15678913141920[[#This Row],[Rank]]=5,26,IF(Table15678913141920[[#This Row],[Rank]]=6,25,IF(Table15678913141920[[#This Row],[Rank]]=7,24,IF(Table15678913141920[[#This Row],[Rank]]=8,23,IF(Table15678913141920[[#This Row],[Rank]]=9,22,IF(Table15678913141920[[#This Row],[Rank]]=10,21,IF(Table15678913141920[[#This Row],[Rank]]=11,20,IF(Table15678913141920[[#This Row],[Rank]]=12,19,IF(Table15678913141920[[#This Row],[Rank]]=13,18,IF(Table15678913141920[[#This Row],[Rank]]=14,17,IF(Table15678913141920[[#This Row],[Rank]]=15,16,IF(Table15678913141920[[#This Row],[Rank]]=16,15,IF(Table15678913141920[[#This Row],[Rank]]=17,14,IF(Table15678913141920[[#This Row],[Rank]]=18,13,IF(Table15678913141920[[#This Row],[Rank]]=19,12,IF(Table15678913141920[[#This Row],[Rank]]=20,11,IF(Table15678913141920[[#This Row],[Rank]]=21,10,IF(Table15678913141920[[#This Row],[Rank]]=22,9,IF(Table15678913141920[[#This Row],[Rank]]=23,8,IF(Table15678913141920[[#This Row],[Rank]]=24,7,IF(Table15678913141920[[#This Row],[Rank]]=25,6,IF(Table15678913141920[[#This Row],[Rank]]=26,5,IF(Table15678913141920[[#This Row],[Rank]]=27,4,IF(Table15678913141920[[#This Row],[Rank]]=28,3,IF(Table15678913141920[[#This Row],[Rank]]=29,2,IF(Table15678913141920[[#This Row],[Rank]]=30,1,0)))))))))))))))))))))))))))))))</f>
        <v/>
      </c>
      <c r="D22" s="4" t="str">
        <f>IF(Table15678913141920[[#This Row],[Category]]="","",IF(Table15678913141920[[#This Row],[Category]]="M",COUNTIF($I$2:$I22,"M"),IF(Table15678913141920[[#This Row],[Category]]="F",COUNTIF($I$2:$I22,"F"),0)))</f>
        <v/>
      </c>
      <c r="E22" s="26"/>
      <c r="F22" s="27"/>
      <c r="G22" s="28"/>
      <c r="H22" s="28"/>
      <c r="I22" s="29"/>
      <c r="J22" s="63"/>
      <c r="K22" s="63"/>
      <c r="L22" s="63"/>
      <c r="M22" s="63"/>
      <c r="N22" s="63"/>
    </row>
    <row r="23" spans="1:14" x14ac:dyDescent="0.3">
      <c r="A23" s="19">
        <f>Table15678913141920[[#This Row],[Full Name]]</f>
        <v>0</v>
      </c>
      <c r="B23" s="21" t="str">
        <f>IF(Table15678913141920[[#This Row],[Full Name]]="","",IF(IFERROR(IFERROR(VLOOKUP(Table15678913141920[[#This Row],[Full Name]],'Mens League'!B:B,1,FALSE),VLOOKUP(Table15678913141920[[#This Row],[Full Name]],'Women''s League'!B:B,1,FALSE)),"NEEDS ADDING")="NEEDS ADDING","NEEDS ADDING","OK"))</f>
        <v/>
      </c>
      <c r="C23" s="21" t="str">
        <f>IF(Table15678913141920[[#This Row],[Position]]="","",IF(Table15678913141920[[#This Row],[Rank]]=1,30,IF(Table15678913141920[[#This Row],[Rank]]=2,29,IF(Table15678913141920[[#This Row],[Rank]]=3,28,IF(Table15678913141920[[#This Row],[Rank]]=4,27,IF(Table15678913141920[[#This Row],[Rank]]=5,26,IF(Table15678913141920[[#This Row],[Rank]]=6,25,IF(Table15678913141920[[#This Row],[Rank]]=7,24,IF(Table15678913141920[[#This Row],[Rank]]=8,23,IF(Table15678913141920[[#This Row],[Rank]]=9,22,IF(Table15678913141920[[#This Row],[Rank]]=10,21,IF(Table15678913141920[[#This Row],[Rank]]=11,20,IF(Table15678913141920[[#This Row],[Rank]]=12,19,IF(Table15678913141920[[#This Row],[Rank]]=13,18,IF(Table15678913141920[[#This Row],[Rank]]=14,17,IF(Table15678913141920[[#This Row],[Rank]]=15,16,IF(Table15678913141920[[#This Row],[Rank]]=16,15,IF(Table15678913141920[[#This Row],[Rank]]=17,14,IF(Table15678913141920[[#This Row],[Rank]]=18,13,IF(Table15678913141920[[#This Row],[Rank]]=19,12,IF(Table15678913141920[[#This Row],[Rank]]=20,11,IF(Table15678913141920[[#This Row],[Rank]]=21,10,IF(Table15678913141920[[#This Row],[Rank]]=22,9,IF(Table15678913141920[[#This Row],[Rank]]=23,8,IF(Table15678913141920[[#This Row],[Rank]]=24,7,IF(Table15678913141920[[#This Row],[Rank]]=25,6,IF(Table15678913141920[[#This Row],[Rank]]=26,5,IF(Table15678913141920[[#This Row],[Rank]]=27,4,IF(Table15678913141920[[#This Row],[Rank]]=28,3,IF(Table15678913141920[[#This Row],[Rank]]=29,2,IF(Table15678913141920[[#This Row],[Rank]]=30,1,0)))))))))))))))))))))))))))))))</f>
        <v/>
      </c>
      <c r="D23" s="4" t="str">
        <f>IF(Table15678913141920[[#This Row],[Category]]="","",IF(Table15678913141920[[#This Row],[Category]]="M",COUNTIF($I$2:$I23,"M"),IF(Table15678913141920[[#This Row],[Category]]="F",COUNTIF($I$2:$I23,"F"),0)))</f>
        <v/>
      </c>
      <c r="E23" s="26"/>
      <c r="F23" s="27"/>
      <c r="G23" s="28"/>
      <c r="H23" s="28"/>
      <c r="I23" s="29"/>
      <c r="J23" s="63"/>
      <c r="K23" s="63"/>
      <c r="L23" s="63"/>
      <c r="M23" s="63"/>
      <c r="N23" s="63"/>
    </row>
    <row r="24" spans="1:14" x14ac:dyDescent="0.3">
      <c r="A24" s="19">
        <f>Table15678913141920[[#This Row],[Full Name]]</f>
        <v>0</v>
      </c>
      <c r="B24" s="21" t="str">
        <f>IF(Table15678913141920[[#This Row],[Full Name]]="","",IF(IFERROR(IFERROR(VLOOKUP(Table15678913141920[[#This Row],[Full Name]],'Mens League'!B:B,1,FALSE),VLOOKUP(Table15678913141920[[#This Row],[Full Name]],'Women''s League'!B:B,1,FALSE)),"NEEDS ADDING")="NEEDS ADDING","NEEDS ADDING","OK"))</f>
        <v/>
      </c>
      <c r="C24" s="21" t="str">
        <f>IF(Table15678913141920[[#This Row],[Position]]="","",IF(Table15678913141920[[#This Row],[Rank]]=1,30,IF(Table15678913141920[[#This Row],[Rank]]=2,29,IF(Table15678913141920[[#This Row],[Rank]]=3,28,IF(Table15678913141920[[#This Row],[Rank]]=4,27,IF(Table15678913141920[[#This Row],[Rank]]=5,26,IF(Table15678913141920[[#This Row],[Rank]]=6,25,IF(Table15678913141920[[#This Row],[Rank]]=7,24,IF(Table15678913141920[[#This Row],[Rank]]=8,23,IF(Table15678913141920[[#This Row],[Rank]]=9,22,IF(Table15678913141920[[#This Row],[Rank]]=10,21,IF(Table15678913141920[[#This Row],[Rank]]=11,20,IF(Table15678913141920[[#This Row],[Rank]]=12,19,IF(Table15678913141920[[#This Row],[Rank]]=13,18,IF(Table15678913141920[[#This Row],[Rank]]=14,17,IF(Table15678913141920[[#This Row],[Rank]]=15,16,IF(Table15678913141920[[#This Row],[Rank]]=16,15,IF(Table15678913141920[[#This Row],[Rank]]=17,14,IF(Table15678913141920[[#This Row],[Rank]]=18,13,IF(Table15678913141920[[#This Row],[Rank]]=19,12,IF(Table15678913141920[[#This Row],[Rank]]=20,11,IF(Table15678913141920[[#This Row],[Rank]]=21,10,IF(Table15678913141920[[#This Row],[Rank]]=22,9,IF(Table15678913141920[[#This Row],[Rank]]=23,8,IF(Table15678913141920[[#This Row],[Rank]]=24,7,IF(Table15678913141920[[#This Row],[Rank]]=25,6,IF(Table15678913141920[[#This Row],[Rank]]=26,5,IF(Table15678913141920[[#This Row],[Rank]]=27,4,IF(Table15678913141920[[#This Row],[Rank]]=28,3,IF(Table15678913141920[[#This Row],[Rank]]=29,2,IF(Table15678913141920[[#This Row],[Rank]]=30,1,0)))))))))))))))))))))))))))))))</f>
        <v/>
      </c>
      <c r="D24" s="4" t="str">
        <f>IF(Table15678913141920[[#This Row],[Category]]="","",IF(Table15678913141920[[#This Row],[Category]]="M",COUNTIF($I$2:$I24,"M"),IF(Table15678913141920[[#This Row],[Category]]="F",COUNTIF($I$2:$I24,"F"),0)))</f>
        <v/>
      </c>
      <c r="E24" s="26"/>
      <c r="F24" s="27"/>
      <c r="G24" s="28"/>
      <c r="H24" s="28"/>
      <c r="I24" s="29"/>
      <c r="J24" s="63"/>
      <c r="K24" s="63"/>
      <c r="L24" s="63"/>
      <c r="M24" s="63"/>
      <c r="N24" s="63"/>
    </row>
    <row r="25" spans="1:14" x14ac:dyDescent="0.3">
      <c r="A25" s="19">
        <f>Table15678913141920[[#This Row],[Full Name]]</f>
        <v>0</v>
      </c>
      <c r="B25" s="21" t="str">
        <f>IF(Table15678913141920[[#This Row],[Full Name]]="","",IF(IFERROR(IFERROR(VLOOKUP(Table15678913141920[[#This Row],[Full Name]],'Mens League'!B:B,1,FALSE),VLOOKUP(Table15678913141920[[#This Row],[Full Name]],'Women''s League'!B:B,1,FALSE)),"NEEDS ADDING")="NEEDS ADDING","NEEDS ADDING","OK"))</f>
        <v/>
      </c>
      <c r="C25" s="21" t="str">
        <f>IF(Table15678913141920[[#This Row],[Position]]="","",IF(Table15678913141920[[#This Row],[Rank]]=1,30,IF(Table15678913141920[[#This Row],[Rank]]=2,29,IF(Table15678913141920[[#This Row],[Rank]]=3,28,IF(Table15678913141920[[#This Row],[Rank]]=4,27,IF(Table15678913141920[[#This Row],[Rank]]=5,26,IF(Table15678913141920[[#This Row],[Rank]]=6,25,IF(Table15678913141920[[#This Row],[Rank]]=7,24,IF(Table15678913141920[[#This Row],[Rank]]=8,23,IF(Table15678913141920[[#This Row],[Rank]]=9,22,IF(Table15678913141920[[#This Row],[Rank]]=10,21,IF(Table15678913141920[[#This Row],[Rank]]=11,20,IF(Table15678913141920[[#This Row],[Rank]]=12,19,IF(Table15678913141920[[#This Row],[Rank]]=13,18,IF(Table15678913141920[[#This Row],[Rank]]=14,17,IF(Table15678913141920[[#This Row],[Rank]]=15,16,IF(Table15678913141920[[#This Row],[Rank]]=16,15,IF(Table15678913141920[[#This Row],[Rank]]=17,14,IF(Table15678913141920[[#This Row],[Rank]]=18,13,IF(Table15678913141920[[#This Row],[Rank]]=19,12,IF(Table15678913141920[[#This Row],[Rank]]=20,11,IF(Table15678913141920[[#This Row],[Rank]]=21,10,IF(Table15678913141920[[#This Row],[Rank]]=22,9,IF(Table15678913141920[[#This Row],[Rank]]=23,8,IF(Table15678913141920[[#This Row],[Rank]]=24,7,IF(Table15678913141920[[#This Row],[Rank]]=25,6,IF(Table15678913141920[[#This Row],[Rank]]=26,5,IF(Table15678913141920[[#This Row],[Rank]]=27,4,IF(Table15678913141920[[#This Row],[Rank]]=28,3,IF(Table15678913141920[[#This Row],[Rank]]=29,2,IF(Table15678913141920[[#This Row],[Rank]]=30,1,0)))))))))))))))))))))))))))))))</f>
        <v/>
      </c>
      <c r="D25" s="4" t="str">
        <f>IF(Table15678913141920[[#This Row],[Category]]="","",IF(Table15678913141920[[#This Row],[Category]]="M",COUNTIF($I$2:$I25,"M"),IF(Table15678913141920[[#This Row],[Category]]="F",COUNTIF($I$2:$I25,"F"),0)))</f>
        <v/>
      </c>
      <c r="E25" s="26"/>
      <c r="F25" s="27"/>
      <c r="G25" s="28"/>
      <c r="H25" s="28"/>
      <c r="I25" s="29"/>
      <c r="J25" s="63"/>
      <c r="K25" s="63"/>
      <c r="L25" s="63"/>
      <c r="M25" s="63"/>
      <c r="N25" s="63"/>
    </row>
    <row r="26" spans="1:14" x14ac:dyDescent="0.3">
      <c r="A26" s="19">
        <f>Table15678913141920[[#This Row],[Full Name]]</f>
        <v>0</v>
      </c>
      <c r="B26" s="21" t="str">
        <f>IF(Table15678913141920[[#This Row],[Full Name]]="","",IF(IFERROR(IFERROR(VLOOKUP(Table15678913141920[[#This Row],[Full Name]],'Mens League'!B:B,1,FALSE),VLOOKUP(Table15678913141920[[#This Row],[Full Name]],'Women''s League'!B:B,1,FALSE)),"NEEDS ADDING")="NEEDS ADDING","NEEDS ADDING","OK"))</f>
        <v/>
      </c>
      <c r="C26" s="21" t="str">
        <f>IF(Table15678913141920[[#This Row],[Position]]="","",IF(Table15678913141920[[#This Row],[Rank]]=1,30,IF(Table15678913141920[[#This Row],[Rank]]=2,29,IF(Table15678913141920[[#This Row],[Rank]]=3,28,IF(Table15678913141920[[#This Row],[Rank]]=4,27,IF(Table15678913141920[[#This Row],[Rank]]=5,26,IF(Table15678913141920[[#This Row],[Rank]]=6,25,IF(Table15678913141920[[#This Row],[Rank]]=7,24,IF(Table15678913141920[[#This Row],[Rank]]=8,23,IF(Table15678913141920[[#This Row],[Rank]]=9,22,IF(Table15678913141920[[#This Row],[Rank]]=10,21,IF(Table15678913141920[[#This Row],[Rank]]=11,20,IF(Table15678913141920[[#This Row],[Rank]]=12,19,IF(Table15678913141920[[#This Row],[Rank]]=13,18,IF(Table15678913141920[[#This Row],[Rank]]=14,17,IF(Table15678913141920[[#This Row],[Rank]]=15,16,IF(Table15678913141920[[#This Row],[Rank]]=16,15,IF(Table15678913141920[[#This Row],[Rank]]=17,14,IF(Table15678913141920[[#This Row],[Rank]]=18,13,IF(Table15678913141920[[#This Row],[Rank]]=19,12,IF(Table15678913141920[[#This Row],[Rank]]=20,11,IF(Table15678913141920[[#This Row],[Rank]]=21,10,IF(Table15678913141920[[#This Row],[Rank]]=22,9,IF(Table15678913141920[[#This Row],[Rank]]=23,8,IF(Table15678913141920[[#This Row],[Rank]]=24,7,IF(Table15678913141920[[#This Row],[Rank]]=25,6,IF(Table15678913141920[[#This Row],[Rank]]=26,5,IF(Table15678913141920[[#This Row],[Rank]]=27,4,IF(Table15678913141920[[#This Row],[Rank]]=28,3,IF(Table15678913141920[[#This Row],[Rank]]=29,2,IF(Table15678913141920[[#This Row],[Rank]]=30,1,0)))))))))))))))))))))))))))))))</f>
        <v/>
      </c>
      <c r="D26" s="4" t="str">
        <f>IF(Table15678913141920[[#This Row],[Category]]="","",IF(Table15678913141920[[#This Row],[Category]]="M",COUNTIF($I$2:$I26,"M"),IF(Table15678913141920[[#This Row],[Category]]="F",COUNTIF($I$2:$I26,"F"),0)))</f>
        <v/>
      </c>
      <c r="E26" s="26"/>
      <c r="F26" s="27"/>
      <c r="G26" s="28"/>
      <c r="H26" s="28"/>
      <c r="I26" s="29"/>
      <c r="J26" s="63"/>
      <c r="K26" s="63"/>
      <c r="L26" s="63"/>
      <c r="M26" s="63"/>
      <c r="N26" s="63"/>
    </row>
    <row r="27" spans="1:14" x14ac:dyDescent="0.3">
      <c r="A27" s="19">
        <f>Table15678913141920[[#This Row],[Full Name]]</f>
        <v>0</v>
      </c>
      <c r="B27" s="21" t="str">
        <f>IF(Table15678913141920[[#This Row],[Full Name]]="","",IF(IFERROR(IFERROR(VLOOKUP(Table15678913141920[[#This Row],[Full Name]],'Mens League'!B:B,1,FALSE),VLOOKUP(Table15678913141920[[#This Row],[Full Name]],'Women''s League'!B:B,1,FALSE)),"NEEDS ADDING")="NEEDS ADDING","NEEDS ADDING","OK"))</f>
        <v/>
      </c>
      <c r="C27" s="21" t="str">
        <f>IF(Table15678913141920[[#This Row],[Position]]="","",IF(Table15678913141920[[#This Row],[Rank]]=1,30,IF(Table15678913141920[[#This Row],[Rank]]=2,29,IF(Table15678913141920[[#This Row],[Rank]]=3,28,IF(Table15678913141920[[#This Row],[Rank]]=4,27,IF(Table15678913141920[[#This Row],[Rank]]=5,26,IF(Table15678913141920[[#This Row],[Rank]]=6,25,IF(Table15678913141920[[#This Row],[Rank]]=7,24,IF(Table15678913141920[[#This Row],[Rank]]=8,23,IF(Table15678913141920[[#This Row],[Rank]]=9,22,IF(Table15678913141920[[#This Row],[Rank]]=10,21,IF(Table15678913141920[[#This Row],[Rank]]=11,20,IF(Table15678913141920[[#This Row],[Rank]]=12,19,IF(Table15678913141920[[#This Row],[Rank]]=13,18,IF(Table15678913141920[[#This Row],[Rank]]=14,17,IF(Table15678913141920[[#This Row],[Rank]]=15,16,IF(Table15678913141920[[#This Row],[Rank]]=16,15,IF(Table15678913141920[[#This Row],[Rank]]=17,14,IF(Table15678913141920[[#This Row],[Rank]]=18,13,IF(Table15678913141920[[#This Row],[Rank]]=19,12,IF(Table15678913141920[[#This Row],[Rank]]=20,11,IF(Table15678913141920[[#This Row],[Rank]]=21,10,IF(Table15678913141920[[#This Row],[Rank]]=22,9,IF(Table15678913141920[[#This Row],[Rank]]=23,8,IF(Table15678913141920[[#This Row],[Rank]]=24,7,IF(Table15678913141920[[#This Row],[Rank]]=25,6,IF(Table15678913141920[[#This Row],[Rank]]=26,5,IF(Table15678913141920[[#This Row],[Rank]]=27,4,IF(Table15678913141920[[#This Row],[Rank]]=28,3,IF(Table15678913141920[[#This Row],[Rank]]=29,2,IF(Table15678913141920[[#This Row],[Rank]]=30,1,0)))))))))))))))))))))))))))))))</f>
        <v/>
      </c>
      <c r="D27" s="4" t="str">
        <f>IF(Table15678913141920[[#This Row],[Category]]="","",IF(Table15678913141920[[#This Row],[Category]]="M",COUNTIF($I$2:$I27,"M"),IF(Table15678913141920[[#This Row],[Category]]="F",COUNTIF($I$2:$I27,"F"),0)))</f>
        <v/>
      </c>
      <c r="E27" s="26"/>
      <c r="F27" s="27"/>
      <c r="G27" s="28"/>
      <c r="H27" s="28"/>
      <c r="I27" s="29"/>
      <c r="J27" s="63"/>
      <c r="K27" s="63"/>
      <c r="L27" s="63"/>
      <c r="M27" s="63"/>
      <c r="N27" s="63"/>
    </row>
    <row r="28" spans="1:14" x14ac:dyDescent="0.3">
      <c r="A28" s="19">
        <f>Table15678913141920[[#This Row],[Full Name]]</f>
        <v>0</v>
      </c>
      <c r="B28" s="21" t="str">
        <f>IF(Table15678913141920[[#This Row],[Full Name]]="","",IF(IFERROR(IFERROR(VLOOKUP(Table15678913141920[[#This Row],[Full Name]],'Mens League'!B:B,1,FALSE),VLOOKUP(Table15678913141920[[#This Row],[Full Name]],'Women''s League'!B:B,1,FALSE)),"NEEDS ADDING")="NEEDS ADDING","NEEDS ADDING","OK"))</f>
        <v/>
      </c>
      <c r="C28" s="21" t="str">
        <f>IF(Table15678913141920[[#This Row],[Position]]="","",IF(Table15678913141920[[#This Row],[Rank]]=1,30,IF(Table15678913141920[[#This Row],[Rank]]=2,29,IF(Table15678913141920[[#This Row],[Rank]]=3,28,IF(Table15678913141920[[#This Row],[Rank]]=4,27,IF(Table15678913141920[[#This Row],[Rank]]=5,26,IF(Table15678913141920[[#This Row],[Rank]]=6,25,IF(Table15678913141920[[#This Row],[Rank]]=7,24,IF(Table15678913141920[[#This Row],[Rank]]=8,23,IF(Table15678913141920[[#This Row],[Rank]]=9,22,IF(Table15678913141920[[#This Row],[Rank]]=10,21,IF(Table15678913141920[[#This Row],[Rank]]=11,20,IF(Table15678913141920[[#This Row],[Rank]]=12,19,IF(Table15678913141920[[#This Row],[Rank]]=13,18,IF(Table15678913141920[[#This Row],[Rank]]=14,17,IF(Table15678913141920[[#This Row],[Rank]]=15,16,IF(Table15678913141920[[#This Row],[Rank]]=16,15,IF(Table15678913141920[[#This Row],[Rank]]=17,14,IF(Table15678913141920[[#This Row],[Rank]]=18,13,IF(Table15678913141920[[#This Row],[Rank]]=19,12,IF(Table15678913141920[[#This Row],[Rank]]=20,11,IF(Table15678913141920[[#This Row],[Rank]]=21,10,IF(Table15678913141920[[#This Row],[Rank]]=22,9,IF(Table15678913141920[[#This Row],[Rank]]=23,8,IF(Table15678913141920[[#This Row],[Rank]]=24,7,IF(Table15678913141920[[#This Row],[Rank]]=25,6,IF(Table15678913141920[[#This Row],[Rank]]=26,5,IF(Table15678913141920[[#This Row],[Rank]]=27,4,IF(Table15678913141920[[#This Row],[Rank]]=28,3,IF(Table15678913141920[[#This Row],[Rank]]=29,2,IF(Table15678913141920[[#This Row],[Rank]]=30,1,0)))))))))))))))))))))))))))))))</f>
        <v/>
      </c>
      <c r="D28" s="4" t="str">
        <f>IF(Table15678913141920[[#This Row],[Category]]="","",IF(Table15678913141920[[#This Row],[Category]]="M",COUNTIF($I$2:$I28,"M"),IF(Table15678913141920[[#This Row],[Category]]="F",COUNTIF($I$2:$I28,"F"),0)))</f>
        <v/>
      </c>
      <c r="E28" s="26"/>
      <c r="F28" s="27"/>
      <c r="G28" s="28"/>
      <c r="H28" s="28"/>
      <c r="I28" s="29"/>
      <c r="J28" s="63"/>
      <c r="K28" s="63"/>
      <c r="L28" s="63"/>
      <c r="M28" s="63"/>
      <c r="N28" s="63"/>
    </row>
    <row r="29" spans="1:14" x14ac:dyDescent="0.3">
      <c r="A29" s="19">
        <f>Table15678913141920[[#This Row],[Full Name]]</f>
        <v>0</v>
      </c>
      <c r="B29" s="21" t="str">
        <f>IF(Table15678913141920[[#This Row],[Full Name]]="","",IF(IFERROR(IFERROR(VLOOKUP(Table15678913141920[[#This Row],[Full Name]],'Mens League'!B:B,1,FALSE),VLOOKUP(Table15678913141920[[#This Row],[Full Name]],'Women''s League'!B:B,1,FALSE)),"NEEDS ADDING")="NEEDS ADDING","NEEDS ADDING","OK"))</f>
        <v/>
      </c>
      <c r="C29" s="21" t="str">
        <f>IF(Table15678913141920[[#This Row],[Position]]="","",IF(Table15678913141920[[#This Row],[Rank]]=1,30,IF(Table15678913141920[[#This Row],[Rank]]=2,29,IF(Table15678913141920[[#This Row],[Rank]]=3,28,IF(Table15678913141920[[#This Row],[Rank]]=4,27,IF(Table15678913141920[[#This Row],[Rank]]=5,26,IF(Table15678913141920[[#This Row],[Rank]]=6,25,IF(Table15678913141920[[#This Row],[Rank]]=7,24,IF(Table15678913141920[[#This Row],[Rank]]=8,23,IF(Table15678913141920[[#This Row],[Rank]]=9,22,IF(Table15678913141920[[#This Row],[Rank]]=10,21,IF(Table15678913141920[[#This Row],[Rank]]=11,20,IF(Table15678913141920[[#This Row],[Rank]]=12,19,IF(Table15678913141920[[#This Row],[Rank]]=13,18,IF(Table15678913141920[[#This Row],[Rank]]=14,17,IF(Table15678913141920[[#This Row],[Rank]]=15,16,IF(Table15678913141920[[#This Row],[Rank]]=16,15,IF(Table15678913141920[[#This Row],[Rank]]=17,14,IF(Table15678913141920[[#This Row],[Rank]]=18,13,IF(Table15678913141920[[#This Row],[Rank]]=19,12,IF(Table15678913141920[[#This Row],[Rank]]=20,11,IF(Table15678913141920[[#This Row],[Rank]]=21,10,IF(Table15678913141920[[#This Row],[Rank]]=22,9,IF(Table15678913141920[[#This Row],[Rank]]=23,8,IF(Table15678913141920[[#This Row],[Rank]]=24,7,IF(Table15678913141920[[#This Row],[Rank]]=25,6,IF(Table15678913141920[[#This Row],[Rank]]=26,5,IF(Table15678913141920[[#This Row],[Rank]]=27,4,IF(Table15678913141920[[#This Row],[Rank]]=28,3,IF(Table15678913141920[[#This Row],[Rank]]=29,2,IF(Table15678913141920[[#This Row],[Rank]]=30,1,0)))))))))))))))))))))))))))))))</f>
        <v/>
      </c>
      <c r="D29" s="4" t="str">
        <f>IF(Table15678913141920[[#This Row],[Category]]="","",IF(Table15678913141920[[#This Row],[Category]]="M",COUNTIF($I$2:$I29,"M"),IF(Table15678913141920[[#This Row],[Category]]="F",COUNTIF($I$2:$I29,"F"),0)))</f>
        <v/>
      </c>
      <c r="E29" s="26"/>
      <c r="F29" s="27"/>
      <c r="G29" s="28"/>
      <c r="H29" s="28"/>
      <c r="I29" s="29"/>
      <c r="J29" s="63"/>
      <c r="K29" s="63"/>
      <c r="L29" s="63"/>
      <c r="M29" s="63"/>
      <c r="N29" s="63"/>
    </row>
    <row r="30" spans="1:14" x14ac:dyDescent="0.3">
      <c r="A30" s="19">
        <f>Table15678913141920[[#This Row],[Full Name]]</f>
        <v>0</v>
      </c>
      <c r="B30" s="21" t="str">
        <f>IF(Table15678913141920[[#This Row],[Full Name]]="","",IF(IFERROR(IFERROR(VLOOKUP(Table15678913141920[[#This Row],[Full Name]],'Mens League'!B:B,1,FALSE),VLOOKUP(Table15678913141920[[#This Row],[Full Name]],'Women''s League'!B:B,1,FALSE)),"NEEDS ADDING")="NEEDS ADDING","NEEDS ADDING","OK"))</f>
        <v/>
      </c>
      <c r="C30" s="21" t="str">
        <f>IF(Table15678913141920[[#This Row],[Position]]="","",IF(Table15678913141920[[#This Row],[Rank]]=1,30,IF(Table15678913141920[[#This Row],[Rank]]=2,29,IF(Table15678913141920[[#This Row],[Rank]]=3,28,IF(Table15678913141920[[#This Row],[Rank]]=4,27,IF(Table15678913141920[[#This Row],[Rank]]=5,26,IF(Table15678913141920[[#This Row],[Rank]]=6,25,IF(Table15678913141920[[#This Row],[Rank]]=7,24,IF(Table15678913141920[[#This Row],[Rank]]=8,23,IF(Table15678913141920[[#This Row],[Rank]]=9,22,IF(Table15678913141920[[#This Row],[Rank]]=10,21,IF(Table15678913141920[[#This Row],[Rank]]=11,20,IF(Table15678913141920[[#This Row],[Rank]]=12,19,IF(Table15678913141920[[#This Row],[Rank]]=13,18,IF(Table15678913141920[[#This Row],[Rank]]=14,17,IF(Table15678913141920[[#This Row],[Rank]]=15,16,IF(Table15678913141920[[#This Row],[Rank]]=16,15,IF(Table15678913141920[[#This Row],[Rank]]=17,14,IF(Table15678913141920[[#This Row],[Rank]]=18,13,IF(Table15678913141920[[#This Row],[Rank]]=19,12,IF(Table15678913141920[[#This Row],[Rank]]=20,11,IF(Table15678913141920[[#This Row],[Rank]]=21,10,IF(Table15678913141920[[#This Row],[Rank]]=22,9,IF(Table15678913141920[[#This Row],[Rank]]=23,8,IF(Table15678913141920[[#This Row],[Rank]]=24,7,IF(Table15678913141920[[#This Row],[Rank]]=25,6,IF(Table15678913141920[[#This Row],[Rank]]=26,5,IF(Table15678913141920[[#This Row],[Rank]]=27,4,IF(Table15678913141920[[#This Row],[Rank]]=28,3,IF(Table15678913141920[[#This Row],[Rank]]=29,2,IF(Table15678913141920[[#This Row],[Rank]]=30,1,0)))))))))))))))))))))))))))))))</f>
        <v/>
      </c>
      <c r="D30" s="4" t="str">
        <f>IF(Table15678913141920[[#This Row],[Category]]="","",IF(Table15678913141920[[#This Row],[Category]]="M",COUNTIF($I$2:$I30,"M"),IF(Table15678913141920[[#This Row],[Category]]="F",COUNTIF($I$2:$I30,"F"),0)))</f>
        <v/>
      </c>
      <c r="E30" s="26"/>
      <c r="F30" s="27"/>
      <c r="G30" s="28"/>
      <c r="H30" s="28"/>
      <c r="I30" s="29"/>
      <c r="J30" s="63"/>
      <c r="K30" s="63"/>
      <c r="L30" s="63"/>
      <c r="M30" s="63"/>
      <c r="N30" s="63"/>
    </row>
    <row r="31" spans="1:14" x14ac:dyDescent="0.3">
      <c r="A31" s="19">
        <f>Table15678913141920[[#This Row],[Full Name]]</f>
        <v>0</v>
      </c>
      <c r="B31" s="21" t="str">
        <f>IF(Table15678913141920[[#This Row],[Full Name]]="","",IF(IFERROR(IFERROR(VLOOKUP(Table15678913141920[[#This Row],[Full Name]],'Mens League'!B:B,1,FALSE),VLOOKUP(Table15678913141920[[#This Row],[Full Name]],'Women''s League'!B:B,1,FALSE)),"NEEDS ADDING")="NEEDS ADDING","NEEDS ADDING","OK"))</f>
        <v/>
      </c>
      <c r="C31" s="21" t="str">
        <f>IF(Table15678913141920[[#This Row],[Position]]="","",IF(Table15678913141920[[#This Row],[Rank]]=1,30,IF(Table15678913141920[[#This Row],[Rank]]=2,29,IF(Table15678913141920[[#This Row],[Rank]]=3,28,IF(Table15678913141920[[#This Row],[Rank]]=4,27,IF(Table15678913141920[[#This Row],[Rank]]=5,26,IF(Table15678913141920[[#This Row],[Rank]]=6,25,IF(Table15678913141920[[#This Row],[Rank]]=7,24,IF(Table15678913141920[[#This Row],[Rank]]=8,23,IF(Table15678913141920[[#This Row],[Rank]]=9,22,IF(Table15678913141920[[#This Row],[Rank]]=10,21,IF(Table15678913141920[[#This Row],[Rank]]=11,20,IF(Table15678913141920[[#This Row],[Rank]]=12,19,IF(Table15678913141920[[#This Row],[Rank]]=13,18,IF(Table15678913141920[[#This Row],[Rank]]=14,17,IF(Table15678913141920[[#This Row],[Rank]]=15,16,IF(Table15678913141920[[#This Row],[Rank]]=16,15,IF(Table15678913141920[[#This Row],[Rank]]=17,14,IF(Table15678913141920[[#This Row],[Rank]]=18,13,IF(Table15678913141920[[#This Row],[Rank]]=19,12,IF(Table15678913141920[[#This Row],[Rank]]=20,11,IF(Table15678913141920[[#This Row],[Rank]]=21,10,IF(Table15678913141920[[#This Row],[Rank]]=22,9,IF(Table15678913141920[[#This Row],[Rank]]=23,8,IF(Table15678913141920[[#This Row],[Rank]]=24,7,IF(Table15678913141920[[#This Row],[Rank]]=25,6,IF(Table15678913141920[[#This Row],[Rank]]=26,5,IF(Table15678913141920[[#This Row],[Rank]]=27,4,IF(Table15678913141920[[#This Row],[Rank]]=28,3,IF(Table15678913141920[[#This Row],[Rank]]=29,2,IF(Table15678913141920[[#This Row],[Rank]]=30,1,0)))))))))))))))))))))))))))))))</f>
        <v/>
      </c>
      <c r="D31" s="4" t="str">
        <f>IF(Table15678913141920[[#This Row],[Category]]="","",IF(Table15678913141920[[#This Row],[Category]]="M",COUNTIF($I$2:$I31,"M"),IF(Table15678913141920[[#This Row],[Category]]="F",COUNTIF($I$2:$I31,"F"),0)))</f>
        <v/>
      </c>
      <c r="E31" s="26"/>
      <c r="F31" s="27"/>
      <c r="G31" s="28"/>
      <c r="H31" s="28"/>
      <c r="I31" s="29"/>
      <c r="J31" s="63"/>
      <c r="K31" s="63"/>
      <c r="L31" s="63"/>
      <c r="M31" s="63"/>
      <c r="N31" s="63"/>
    </row>
    <row r="32" spans="1:14" x14ac:dyDescent="0.3">
      <c r="A32" s="19">
        <f>Table15678913141920[[#This Row],[Full Name]]</f>
        <v>0</v>
      </c>
      <c r="B32" s="21" t="str">
        <f>IF(Table15678913141920[[#This Row],[Full Name]]="","",IF(IFERROR(IFERROR(VLOOKUP(Table15678913141920[[#This Row],[Full Name]],'Mens League'!B:B,1,FALSE),VLOOKUP(Table15678913141920[[#This Row],[Full Name]],'Women''s League'!B:B,1,FALSE)),"NEEDS ADDING")="NEEDS ADDING","NEEDS ADDING","OK"))</f>
        <v/>
      </c>
      <c r="C32" s="21" t="str">
        <f>IF(Table15678913141920[[#This Row],[Position]]="","",IF(Table15678913141920[[#This Row],[Rank]]=1,30,IF(Table15678913141920[[#This Row],[Rank]]=2,29,IF(Table15678913141920[[#This Row],[Rank]]=3,28,IF(Table15678913141920[[#This Row],[Rank]]=4,27,IF(Table15678913141920[[#This Row],[Rank]]=5,26,IF(Table15678913141920[[#This Row],[Rank]]=6,25,IF(Table15678913141920[[#This Row],[Rank]]=7,24,IF(Table15678913141920[[#This Row],[Rank]]=8,23,IF(Table15678913141920[[#This Row],[Rank]]=9,22,IF(Table15678913141920[[#This Row],[Rank]]=10,21,IF(Table15678913141920[[#This Row],[Rank]]=11,20,IF(Table15678913141920[[#This Row],[Rank]]=12,19,IF(Table15678913141920[[#This Row],[Rank]]=13,18,IF(Table15678913141920[[#This Row],[Rank]]=14,17,IF(Table15678913141920[[#This Row],[Rank]]=15,16,IF(Table15678913141920[[#This Row],[Rank]]=16,15,IF(Table15678913141920[[#This Row],[Rank]]=17,14,IF(Table15678913141920[[#This Row],[Rank]]=18,13,IF(Table15678913141920[[#This Row],[Rank]]=19,12,IF(Table15678913141920[[#This Row],[Rank]]=20,11,IF(Table15678913141920[[#This Row],[Rank]]=21,10,IF(Table15678913141920[[#This Row],[Rank]]=22,9,IF(Table15678913141920[[#This Row],[Rank]]=23,8,IF(Table15678913141920[[#This Row],[Rank]]=24,7,IF(Table15678913141920[[#This Row],[Rank]]=25,6,IF(Table15678913141920[[#This Row],[Rank]]=26,5,IF(Table15678913141920[[#This Row],[Rank]]=27,4,IF(Table15678913141920[[#This Row],[Rank]]=28,3,IF(Table15678913141920[[#This Row],[Rank]]=29,2,IF(Table15678913141920[[#This Row],[Rank]]=30,1,0)))))))))))))))))))))))))))))))</f>
        <v/>
      </c>
      <c r="D32" s="4" t="str">
        <f>IF(Table15678913141920[[#This Row],[Category]]="","",IF(Table15678913141920[[#This Row],[Category]]="M",COUNTIF($I$2:$I32,"M"),IF(Table15678913141920[[#This Row],[Category]]="F",COUNTIF($I$2:$I32,"F"),0)))</f>
        <v/>
      </c>
      <c r="E32" s="26"/>
      <c r="F32" s="27"/>
      <c r="G32" s="28"/>
      <c r="H32" s="28"/>
      <c r="I32" s="29"/>
      <c r="J32" s="63"/>
      <c r="K32" s="63"/>
      <c r="L32" s="63"/>
      <c r="M32" s="63"/>
      <c r="N32" s="63"/>
    </row>
    <row r="33" spans="1:14" x14ac:dyDescent="0.3">
      <c r="A33" s="19">
        <f>Table15678913141920[[#This Row],[Full Name]]</f>
        <v>0</v>
      </c>
      <c r="B33" s="21" t="str">
        <f>IF(Table15678913141920[[#This Row],[Full Name]]="","",IF(IFERROR(IFERROR(VLOOKUP(Table15678913141920[[#This Row],[Full Name]],'Mens League'!B:B,1,FALSE),VLOOKUP(Table15678913141920[[#This Row],[Full Name]],'Women''s League'!B:B,1,FALSE)),"NEEDS ADDING")="NEEDS ADDING","NEEDS ADDING","OK"))</f>
        <v/>
      </c>
      <c r="C33" s="21" t="str">
        <f>IF(Table15678913141920[[#This Row],[Position]]="","",IF(Table15678913141920[[#This Row],[Rank]]=1,30,IF(Table15678913141920[[#This Row],[Rank]]=2,29,IF(Table15678913141920[[#This Row],[Rank]]=3,28,IF(Table15678913141920[[#This Row],[Rank]]=4,27,IF(Table15678913141920[[#This Row],[Rank]]=5,26,IF(Table15678913141920[[#This Row],[Rank]]=6,25,IF(Table15678913141920[[#This Row],[Rank]]=7,24,IF(Table15678913141920[[#This Row],[Rank]]=8,23,IF(Table15678913141920[[#This Row],[Rank]]=9,22,IF(Table15678913141920[[#This Row],[Rank]]=10,21,IF(Table15678913141920[[#This Row],[Rank]]=11,20,IF(Table15678913141920[[#This Row],[Rank]]=12,19,IF(Table15678913141920[[#This Row],[Rank]]=13,18,IF(Table15678913141920[[#This Row],[Rank]]=14,17,IF(Table15678913141920[[#This Row],[Rank]]=15,16,IF(Table15678913141920[[#This Row],[Rank]]=16,15,IF(Table15678913141920[[#This Row],[Rank]]=17,14,IF(Table15678913141920[[#This Row],[Rank]]=18,13,IF(Table15678913141920[[#This Row],[Rank]]=19,12,IF(Table15678913141920[[#This Row],[Rank]]=20,11,IF(Table15678913141920[[#This Row],[Rank]]=21,10,IF(Table15678913141920[[#This Row],[Rank]]=22,9,IF(Table15678913141920[[#This Row],[Rank]]=23,8,IF(Table15678913141920[[#This Row],[Rank]]=24,7,IF(Table15678913141920[[#This Row],[Rank]]=25,6,IF(Table15678913141920[[#This Row],[Rank]]=26,5,IF(Table15678913141920[[#This Row],[Rank]]=27,4,IF(Table15678913141920[[#This Row],[Rank]]=28,3,IF(Table15678913141920[[#This Row],[Rank]]=29,2,IF(Table15678913141920[[#This Row],[Rank]]=30,1,0)))))))))))))))))))))))))))))))</f>
        <v/>
      </c>
      <c r="D33" s="4" t="str">
        <f>IF(Table15678913141920[[#This Row],[Category]]="","",IF(Table15678913141920[[#This Row],[Category]]="M",COUNTIF($I$2:$I33,"M"),IF(Table15678913141920[[#This Row],[Category]]="F",COUNTIF($I$2:$I33,"F"),0)))</f>
        <v/>
      </c>
      <c r="E33" s="26"/>
      <c r="F33" s="27"/>
      <c r="G33" s="28"/>
      <c r="H33" s="28"/>
      <c r="I33" s="29"/>
      <c r="J33" s="63"/>
      <c r="K33" s="63"/>
      <c r="L33" s="63"/>
      <c r="M33" s="63"/>
      <c r="N33" s="63"/>
    </row>
    <row r="34" spans="1:14" x14ac:dyDescent="0.3">
      <c r="A34" s="19">
        <f>Table15678913141920[[#This Row],[Full Name]]</f>
        <v>0</v>
      </c>
      <c r="B34" s="21" t="str">
        <f>IF(Table15678913141920[[#This Row],[Full Name]]="","",IF(IFERROR(IFERROR(VLOOKUP(Table15678913141920[[#This Row],[Full Name]],'Mens League'!B:B,1,FALSE),VLOOKUP(Table15678913141920[[#This Row],[Full Name]],'Women''s League'!B:B,1,FALSE)),"NEEDS ADDING")="NEEDS ADDING","NEEDS ADDING","OK"))</f>
        <v/>
      </c>
      <c r="C34" s="21" t="str">
        <f>IF(Table15678913141920[[#This Row],[Position]]="","",IF(Table15678913141920[[#This Row],[Rank]]=1,30,IF(Table15678913141920[[#This Row],[Rank]]=2,29,IF(Table15678913141920[[#This Row],[Rank]]=3,28,IF(Table15678913141920[[#This Row],[Rank]]=4,27,IF(Table15678913141920[[#This Row],[Rank]]=5,26,IF(Table15678913141920[[#This Row],[Rank]]=6,25,IF(Table15678913141920[[#This Row],[Rank]]=7,24,IF(Table15678913141920[[#This Row],[Rank]]=8,23,IF(Table15678913141920[[#This Row],[Rank]]=9,22,IF(Table15678913141920[[#This Row],[Rank]]=10,21,IF(Table15678913141920[[#This Row],[Rank]]=11,20,IF(Table15678913141920[[#This Row],[Rank]]=12,19,IF(Table15678913141920[[#This Row],[Rank]]=13,18,IF(Table15678913141920[[#This Row],[Rank]]=14,17,IF(Table15678913141920[[#This Row],[Rank]]=15,16,IF(Table15678913141920[[#This Row],[Rank]]=16,15,IF(Table15678913141920[[#This Row],[Rank]]=17,14,IF(Table15678913141920[[#This Row],[Rank]]=18,13,IF(Table15678913141920[[#This Row],[Rank]]=19,12,IF(Table15678913141920[[#This Row],[Rank]]=20,11,IF(Table15678913141920[[#This Row],[Rank]]=21,10,IF(Table15678913141920[[#This Row],[Rank]]=22,9,IF(Table15678913141920[[#This Row],[Rank]]=23,8,IF(Table15678913141920[[#This Row],[Rank]]=24,7,IF(Table15678913141920[[#This Row],[Rank]]=25,6,IF(Table15678913141920[[#This Row],[Rank]]=26,5,IF(Table15678913141920[[#This Row],[Rank]]=27,4,IF(Table15678913141920[[#This Row],[Rank]]=28,3,IF(Table15678913141920[[#This Row],[Rank]]=29,2,IF(Table15678913141920[[#This Row],[Rank]]=30,1,0)))))))))))))))))))))))))))))))</f>
        <v/>
      </c>
      <c r="D34" s="4" t="str">
        <f>IF(Table15678913141920[[#This Row],[Category]]="","",IF(Table15678913141920[[#This Row],[Category]]="M",COUNTIF($I$2:$I34,"M"),IF(Table15678913141920[[#This Row],[Category]]="F",COUNTIF($I$2:$I34,"F"),0)))</f>
        <v/>
      </c>
      <c r="E34" s="26"/>
      <c r="F34" s="27"/>
      <c r="G34" s="28"/>
      <c r="H34" s="28"/>
      <c r="I34" s="29"/>
      <c r="J34" s="63"/>
      <c r="K34" s="63"/>
      <c r="L34" s="63"/>
      <c r="M34" s="63"/>
      <c r="N34" s="63"/>
    </row>
    <row r="35" spans="1:14" x14ac:dyDescent="0.3">
      <c r="A35" s="19">
        <f>Table15678913141920[[#This Row],[Full Name]]</f>
        <v>0</v>
      </c>
      <c r="B35" s="21" t="str">
        <f>IF(Table15678913141920[[#This Row],[Full Name]]="","",IF(IFERROR(IFERROR(VLOOKUP(Table15678913141920[[#This Row],[Full Name]],'Mens League'!B:B,1,FALSE),VLOOKUP(Table15678913141920[[#This Row],[Full Name]],'Women''s League'!B:B,1,FALSE)),"NEEDS ADDING")="NEEDS ADDING","NEEDS ADDING","OK"))</f>
        <v/>
      </c>
      <c r="C35" s="21" t="str">
        <f>IF(Table15678913141920[[#This Row],[Position]]="","",IF(Table15678913141920[[#This Row],[Rank]]=1,30,IF(Table15678913141920[[#This Row],[Rank]]=2,29,IF(Table15678913141920[[#This Row],[Rank]]=3,28,IF(Table15678913141920[[#This Row],[Rank]]=4,27,IF(Table15678913141920[[#This Row],[Rank]]=5,26,IF(Table15678913141920[[#This Row],[Rank]]=6,25,IF(Table15678913141920[[#This Row],[Rank]]=7,24,IF(Table15678913141920[[#This Row],[Rank]]=8,23,IF(Table15678913141920[[#This Row],[Rank]]=9,22,IF(Table15678913141920[[#This Row],[Rank]]=10,21,IF(Table15678913141920[[#This Row],[Rank]]=11,20,IF(Table15678913141920[[#This Row],[Rank]]=12,19,IF(Table15678913141920[[#This Row],[Rank]]=13,18,IF(Table15678913141920[[#This Row],[Rank]]=14,17,IF(Table15678913141920[[#This Row],[Rank]]=15,16,IF(Table15678913141920[[#This Row],[Rank]]=16,15,IF(Table15678913141920[[#This Row],[Rank]]=17,14,IF(Table15678913141920[[#This Row],[Rank]]=18,13,IF(Table15678913141920[[#This Row],[Rank]]=19,12,IF(Table15678913141920[[#This Row],[Rank]]=20,11,IF(Table15678913141920[[#This Row],[Rank]]=21,10,IF(Table15678913141920[[#This Row],[Rank]]=22,9,IF(Table15678913141920[[#This Row],[Rank]]=23,8,IF(Table15678913141920[[#This Row],[Rank]]=24,7,IF(Table15678913141920[[#This Row],[Rank]]=25,6,IF(Table15678913141920[[#This Row],[Rank]]=26,5,IF(Table15678913141920[[#This Row],[Rank]]=27,4,IF(Table15678913141920[[#This Row],[Rank]]=28,3,IF(Table15678913141920[[#This Row],[Rank]]=29,2,IF(Table15678913141920[[#This Row],[Rank]]=30,1,0)))))))))))))))))))))))))))))))</f>
        <v/>
      </c>
      <c r="D35" s="4" t="str">
        <f>IF(Table15678913141920[[#This Row],[Category]]="","",IF(Table15678913141920[[#This Row],[Category]]="M",COUNTIF($I$2:$I35,"M"),IF(Table15678913141920[[#This Row],[Category]]="F",COUNTIF($I$2:$I35,"F"),0)))</f>
        <v/>
      </c>
      <c r="E35" s="26"/>
      <c r="F35" s="27"/>
      <c r="G35" s="28"/>
      <c r="H35" s="28"/>
      <c r="I35" s="29"/>
      <c r="J35" s="63"/>
      <c r="K35" s="63"/>
      <c r="L35" s="63"/>
      <c r="M35" s="63"/>
      <c r="N35" s="63"/>
    </row>
    <row r="36" spans="1:14" x14ac:dyDescent="0.3">
      <c r="A36" s="19">
        <f>Table15678913141920[[#This Row],[Full Name]]</f>
        <v>0</v>
      </c>
      <c r="B36" s="21" t="str">
        <f>IF(Table15678913141920[[#This Row],[Full Name]]="","",IF(IFERROR(IFERROR(VLOOKUP(Table15678913141920[[#This Row],[Full Name]],'Mens League'!B:B,1,FALSE),VLOOKUP(Table15678913141920[[#This Row],[Full Name]],'Women''s League'!B:B,1,FALSE)),"NEEDS ADDING")="NEEDS ADDING","NEEDS ADDING","OK"))</f>
        <v/>
      </c>
      <c r="C36" s="21" t="str">
        <f>IF(Table15678913141920[[#This Row],[Position]]="","",IF(Table15678913141920[[#This Row],[Rank]]=1,30,IF(Table15678913141920[[#This Row],[Rank]]=2,29,IF(Table15678913141920[[#This Row],[Rank]]=3,28,IF(Table15678913141920[[#This Row],[Rank]]=4,27,IF(Table15678913141920[[#This Row],[Rank]]=5,26,IF(Table15678913141920[[#This Row],[Rank]]=6,25,IF(Table15678913141920[[#This Row],[Rank]]=7,24,IF(Table15678913141920[[#This Row],[Rank]]=8,23,IF(Table15678913141920[[#This Row],[Rank]]=9,22,IF(Table15678913141920[[#This Row],[Rank]]=10,21,IF(Table15678913141920[[#This Row],[Rank]]=11,20,IF(Table15678913141920[[#This Row],[Rank]]=12,19,IF(Table15678913141920[[#This Row],[Rank]]=13,18,IF(Table15678913141920[[#This Row],[Rank]]=14,17,IF(Table15678913141920[[#This Row],[Rank]]=15,16,IF(Table15678913141920[[#This Row],[Rank]]=16,15,IF(Table15678913141920[[#This Row],[Rank]]=17,14,IF(Table15678913141920[[#This Row],[Rank]]=18,13,IF(Table15678913141920[[#This Row],[Rank]]=19,12,IF(Table15678913141920[[#This Row],[Rank]]=20,11,IF(Table15678913141920[[#This Row],[Rank]]=21,10,IF(Table15678913141920[[#This Row],[Rank]]=22,9,IF(Table15678913141920[[#This Row],[Rank]]=23,8,IF(Table15678913141920[[#This Row],[Rank]]=24,7,IF(Table15678913141920[[#This Row],[Rank]]=25,6,IF(Table15678913141920[[#This Row],[Rank]]=26,5,IF(Table15678913141920[[#This Row],[Rank]]=27,4,IF(Table15678913141920[[#This Row],[Rank]]=28,3,IF(Table15678913141920[[#This Row],[Rank]]=29,2,IF(Table15678913141920[[#This Row],[Rank]]=30,1,0)))))))))))))))))))))))))))))))</f>
        <v/>
      </c>
      <c r="D36" s="4" t="str">
        <f>IF(Table15678913141920[[#This Row],[Category]]="","",IF(Table15678913141920[[#This Row],[Category]]="M",COUNTIF($I$2:$I36,"M"),IF(Table15678913141920[[#This Row],[Category]]="F",COUNTIF($I$2:$I36,"F"),0)))</f>
        <v/>
      </c>
      <c r="E36" s="26"/>
      <c r="F36" s="27"/>
      <c r="G36" s="28"/>
      <c r="H36" s="28"/>
      <c r="I36" s="29"/>
      <c r="J36" s="63"/>
      <c r="K36" s="63"/>
      <c r="L36" s="63"/>
      <c r="M36" s="63"/>
      <c r="N36" s="63"/>
    </row>
    <row r="37" spans="1:14" x14ac:dyDescent="0.3">
      <c r="A37" s="19">
        <f>Table15678913141920[[#This Row],[Full Name]]</f>
        <v>0</v>
      </c>
      <c r="B37" s="21" t="str">
        <f>IF(Table15678913141920[[#This Row],[Full Name]]="","",IF(IFERROR(IFERROR(VLOOKUP(Table15678913141920[[#This Row],[Full Name]],'Mens League'!B:B,1,FALSE),VLOOKUP(Table15678913141920[[#This Row],[Full Name]],'Women''s League'!B:B,1,FALSE)),"NEEDS ADDING")="NEEDS ADDING","NEEDS ADDING","OK"))</f>
        <v/>
      </c>
      <c r="C37" s="21" t="str">
        <f>IF(Table15678913141920[[#This Row],[Position]]="","",IF(Table15678913141920[[#This Row],[Rank]]=1,30,IF(Table15678913141920[[#This Row],[Rank]]=2,29,IF(Table15678913141920[[#This Row],[Rank]]=3,28,IF(Table15678913141920[[#This Row],[Rank]]=4,27,IF(Table15678913141920[[#This Row],[Rank]]=5,26,IF(Table15678913141920[[#This Row],[Rank]]=6,25,IF(Table15678913141920[[#This Row],[Rank]]=7,24,IF(Table15678913141920[[#This Row],[Rank]]=8,23,IF(Table15678913141920[[#This Row],[Rank]]=9,22,IF(Table15678913141920[[#This Row],[Rank]]=10,21,IF(Table15678913141920[[#This Row],[Rank]]=11,20,IF(Table15678913141920[[#This Row],[Rank]]=12,19,IF(Table15678913141920[[#This Row],[Rank]]=13,18,IF(Table15678913141920[[#This Row],[Rank]]=14,17,IF(Table15678913141920[[#This Row],[Rank]]=15,16,IF(Table15678913141920[[#This Row],[Rank]]=16,15,IF(Table15678913141920[[#This Row],[Rank]]=17,14,IF(Table15678913141920[[#This Row],[Rank]]=18,13,IF(Table15678913141920[[#This Row],[Rank]]=19,12,IF(Table15678913141920[[#This Row],[Rank]]=20,11,IF(Table15678913141920[[#This Row],[Rank]]=21,10,IF(Table15678913141920[[#This Row],[Rank]]=22,9,IF(Table15678913141920[[#This Row],[Rank]]=23,8,IF(Table15678913141920[[#This Row],[Rank]]=24,7,IF(Table15678913141920[[#This Row],[Rank]]=25,6,IF(Table15678913141920[[#This Row],[Rank]]=26,5,IF(Table15678913141920[[#This Row],[Rank]]=27,4,IF(Table15678913141920[[#This Row],[Rank]]=28,3,IF(Table15678913141920[[#This Row],[Rank]]=29,2,IF(Table15678913141920[[#This Row],[Rank]]=30,1,0)))))))))))))))))))))))))))))))</f>
        <v/>
      </c>
      <c r="D37" s="4" t="str">
        <f>IF(Table15678913141920[[#This Row],[Category]]="","",IF(Table15678913141920[[#This Row],[Category]]="M",COUNTIF($I$2:$I37,"M"),IF(Table15678913141920[[#This Row],[Category]]="F",COUNTIF($I$2:$I37,"F"),0)))</f>
        <v/>
      </c>
      <c r="E37" s="26"/>
      <c r="F37" s="27"/>
      <c r="G37" s="28"/>
      <c r="H37" s="28"/>
      <c r="I37" s="29"/>
      <c r="J37" s="63"/>
      <c r="K37" s="63"/>
      <c r="L37" s="63"/>
      <c r="M37" s="63"/>
      <c r="N37" s="63"/>
    </row>
    <row r="38" spans="1:14" x14ac:dyDescent="0.3">
      <c r="A38" s="19">
        <f>Table15678913141920[[#This Row],[Full Name]]</f>
        <v>0</v>
      </c>
      <c r="B38" s="21" t="str">
        <f>IF(Table15678913141920[[#This Row],[Full Name]]="","",IF(IFERROR(IFERROR(VLOOKUP(Table15678913141920[[#This Row],[Full Name]],'Mens League'!B:B,1,FALSE),VLOOKUP(Table15678913141920[[#This Row],[Full Name]],'Women''s League'!B:B,1,FALSE)),"NEEDS ADDING")="NEEDS ADDING","NEEDS ADDING","OK"))</f>
        <v/>
      </c>
      <c r="C38" s="21" t="str">
        <f>IF(Table15678913141920[[#This Row],[Position]]="","",IF(Table15678913141920[[#This Row],[Rank]]=1,30,IF(Table15678913141920[[#This Row],[Rank]]=2,29,IF(Table15678913141920[[#This Row],[Rank]]=3,28,IF(Table15678913141920[[#This Row],[Rank]]=4,27,IF(Table15678913141920[[#This Row],[Rank]]=5,26,IF(Table15678913141920[[#This Row],[Rank]]=6,25,IF(Table15678913141920[[#This Row],[Rank]]=7,24,IF(Table15678913141920[[#This Row],[Rank]]=8,23,IF(Table15678913141920[[#This Row],[Rank]]=9,22,IF(Table15678913141920[[#This Row],[Rank]]=10,21,IF(Table15678913141920[[#This Row],[Rank]]=11,20,IF(Table15678913141920[[#This Row],[Rank]]=12,19,IF(Table15678913141920[[#This Row],[Rank]]=13,18,IF(Table15678913141920[[#This Row],[Rank]]=14,17,IF(Table15678913141920[[#This Row],[Rank]]=15,16,IF(Table15678913141920[[#This Row],[Rank]]=16,15,IF(Table15678913141920[[#This Row],[Rank]]=17,14,IF(Table15678913141920[[#This Row],[Rank]]=18,13,IF(Table15678913141920[[#This Row],[Rank]]=19,12,IF(Table15678913141920[[#This Row],[Rank]]=20,11,IF(Table15678913141920[[#This Row],[Rank]]=21,10,IF(Table15678913141920[[#This Row],[Rank]]=22,9,IF(Table15678913141920[[#This Row],[Rank]]=23,8,IF(Table15678913141920[[#This Row],[Rank]]=24,7,IF(Table15678913141920[[#This Row],[Rank]]=25,6,IF(Table15678913141920[[#This Row],[Rank]]=26,5,IF(Table15678913141920[[#This Row],[Rank]]=27,4,IF(Table15678913141920[[#This Row],[Rank]]=28,3,IF(Table15678913141920[[#This Row],[Rank]]=29,2,IF(Table15678913141920[[#This Row],[Rank]]=30,1,0)))))))))))))))))))))))))))))))</f>
        <v/>
      </c>
      <c r="D38" s="4" t="str">
        <f>IF(Table15678913141920[[#This Row],[Category]]="","",IF(Table15678913141920[[#This Row],[Category]]="M",COUNTIF($I$2:$I38,"M"),IF(Table15678913141920[[#This Row],[Category]]="F",COUNTIF($I$2:$I38,"F"),0)))</f>
        <v/>
      </c>
      <c r="E38" s="26"/>
      <c r="F38" s="27"/>
      <c r="G38" s="28"/>
      <c r="H38" s="28"/>
      <c r="I38" s="29"/>
      <c r="J38" s="63"/>
      <c r="K38" s="63"/>
      <c r="L38" s="63"/>
      <c r="M38" s="63"/>
      <c r="N38" s="63"/>
    </row>
    <row r="39" spans="1:14" x14ac:dyDescent="0.3">
      <c r="A39" s="19">
        <f>Table15678913141920[[#This Row],[Full Name]]</f>
        <v>0</v>
      </c>
      <c r="B39" s="21" t="str">
        <f>IF(Table15678913141920[[#This Row],[Full Name]]="","",IF(IFERROR(IFERROR(VLOOKUP(Table15678913141920[[#This Row],[Full Name]],'Mens League'!B:B,1,FALSE),VLOOKUP(Table15678913141920[[#This Row],[Full Name]],'Women''s League'!B:B,1,FALSE)),"NEEDS ADDING")="NEEDS ADDING","NEEDS ADDING","OK"))</f>
        <v/>
      </c>
      <c r="C39" s="21" t="str">
        <f>IF(Table15678913141920[[#This Row],[Position]]="","",IF(Table15678913141920[[#This Row],[Rank]]=1,30,IF(Table15678913141920[[#This Row],[Rank]]=2,29,IF(Table15678913141920[[#This Row],[Rank]]=3,28,IF(Table15678913141920[[#This Row],[Rank]]=4,27,IF(Table15678913141920[[#This Row],[Rank]]=5,26,IF(Table15678913141920[[#This Row],[Rank]]=6,25,IF(Table15678913141920[[#This Row],[Rank]]=7,24,IF(Table15678913141920[[#This Row],[Rank]]=8,23,IF(Table15678913141920[[#This Row],[Rank]]=9,22,IF(Table15678913141920[[#This Row],[Rank]]=10,21,IF(Table15678913141920[[#This Row],[Rank]]=11,20,IF(Table15678913141920[[#This Row],[Rank]]=12,19,IF(Table15678913141920[[#This Row],[Rank]]=13,18,IF(Table15678913141920[[#This Row],[Rank]]=14,17,IF(Table15678913141920[[#This Row],[Rank]]=15,16,IF(Table15678913141920[[#This Row],[Rank]]=16,15,IF(Table15678913141920[[#This Row],[Rank]]=17,14,IF(Table15678913141920[[#This Row],[Rank]]=18,13,IF(Table15678913141920[[#This Row],[Rank]]=19,12,IF(Table15678913141920[[#This Row],[Rank]]=20,11,IF(Table15678913141920[[#This Row],[Rank]]=21,10,IF(Table15678913141920[[#This Row],[Rank]]=22,9,IF(Table15678913141920[[#This Row],[Rank]]=23,8,IF(Table15678913141920[[#This Row],[Rank]]=24,7,IF(Table15678913141920[[#This Row],[Rank]]=25,6,IF(Table15678913141920[[#This Row],[Rank]]=26,5,IF(Table15678913141920[[#This Row],[Rank]]=27,4,IF(Table15678913141920[[#This Row],[Rank]]=28,3,IF(Table15678913141920[[#This Row],[Rank]]=29,2,IF(Table15678913141920[[#This Row],[Rank]]=30,1,0)))))))))))))))))))))))))))))))</f>
        <v/>
      </c>
      <c r="D39" s="4" t="str">
        <f>IF(Table15678913141920[[#This Row],[Category]]="","",IF(Table15678913141920[[#This Row],[Category]]="M",COUNTIF($I$2:$I39,"M"),IF(Table15678913141920[[#This Row],[Category]]="F",COUNTIF($I$2:$I39,"F"),0)))</f>
        <v/>
      </c>
      <c r="E39" s="26"/>
      <c r="F39" s="27"/>
      <c r="G39" s="28"/>
      <c r="H39" s="28"/>
      <c r="I39" s="29"/>
      <c r="J39" s="63"/>
      <c r="K39" s="63"/>
      <c r="L39" s="63"/>
      <c r="M39" s="63"/>
      <c r="N39" s="63"/>
    </row>
    <row r="40" spans="1:14" x14ac:dyDescent="0.3">
      <c r="A40" s="19">
        <f>Table15678913141920[[#This Row],[Full Name]]</f>
        <v>0</v>
      </c>
      <c r="B40" s="21" t="str">
        <f>IF(Table15678913141920[[#This Row],[Full Name]]="","",IF(IFERROR(IFERROR(VLOOKUP(Table15678913141920[[#This Row],[Full Name]],'Mens League'!B:B,1,FALSE),VLOOKUP(Table15678913141920[[#This Row],[Full Name]],'Women''s League'!B:B,1,FALSE)),"NEEDS ADDING")="NEEDS ADDING","NEEDS ADDING","OK"))</f>
        <v/>
      </c>
      <c r="C40" s="21" t="str">
        <f>IF(Table15678913141920[[#This Row],[Position]]="","",IF(Table15678913141920[[#This Row],[Rank]]=1,30,IF(Table15678913141920[[#This Row],[Rank]]=2,29,IF(Table15678913141920[[#This Row],[Rank]]=3,28,IF(Table15678913141920[[#This Row],[Rank]]=4,27,IF(Table15678913141920[[#This Row],[Rank]]=5,26,IF(Table15678913141920[[#This Row],[Rank]]=6,25,IF(Table15678913141920[[#This Row],[Rank]]=7,24,IF(Table15678913141920[[#This Row],[Rank]]=8,23,IF(Table15678913141920[[#This Row],[Rank]]=9,22,IF(Table15678913141920[[#This Row],[Rank]]=10,21,IF(Table15678913141920[[#This Row],[Rank]]=11,20,IF(Table15678913141920[[#This Row],[Rank]]=12,19,IF(Table15678913141920[[#This Row],[Rank]]=13,18,IF(Table15678913141920[[#This Row],[Rank]]=14,17,IF(Table15678913141920[[#This Row],[Rank]]=15,16,IF(Table15678913141920[[#This Row],[Rank]]=16,15,IF(Table15678913141920[[#This Row],[Rank]]=17,14,IF(Table15678913141920[[#This Row],[Rank]]=18,13,IF(Table15678913141920[[#This Row],[Rank]]=19,12,IF(Table15678913141920[[#This Row],[Rank]]=20,11,IF(Table15678913141920[[#This Row],[Rank]]=21,10,IF(Table15678913141920[[#This Row],[Rank]]=22,9,IF(Table15678913141920[[#This Row],[Rank]]=23,8,IF(Table15678913141920[[#This Row],[Rank]]=24,7,IF(Table15678913141920[[#This Row],[Rank]]=25,6,IF(Table15678913141920[[#This Row],[Rank]]=26,5,IF(Table15678913141920[[#This Row],[Rank]]=27,4,IF(Table15678913141920[[#This Row],[Rank]]=28,3,IF(Table15678913141920[[#This Row],[Rank]]=29,2,IF(Table15678913141920[[#This Row],[Rank]]=30,1,0)))))))))))))))))))))))))))))))</f>
        <v/>
      </c>
      <c r="D40" s="4" t="str">
        <f>IF(Table15678913141920[[#This Row],[Category]]="","",IF(Table15678913141920[[#This Row],[Category]]="M",COUNTIF($I$2:$I40,"M"),IF(Table15678913141920[[#This Row],[Category]]="F",COUNTIF($I$2:$I40,"F"),0)))</f>
        <v/>
      </c>
      <c r="E40" s="26"/>
      <c r="F40" s="27"/>
      <c r="G40" s="28"/>
      <c r="H40" s="28"/>
      <c r="I40" s="29"/>
      <c r="J40" s="63"/>
      <c r="K40" s="63"/>
      <c r="L40" s="63"/>
      <c r="M40" s="63"/>
      <c r="N40" s="63"/>
    </row>
    <row r="41" spans="1:14" x14ac:dyDescent="0.3">
      <c r="A41" s="19">
        <f>Table15678913141920[[#This Row],[Full Name]]</f>
        <v>0</v>
      </c>
      <c r="B41" s="21" t="str">
        <f>IF(Table15678913141920[[#This Row],[Full Name]]="","",IF(IFERROR(IFERROR(VLOOKUP(Table15678913141920[[#This Row],[Full Name]],'Mens League'!B:B,1,FALSE),VLOOKUP(Table15678913141920[[#This Row],[Full Name]],'Women''s League'!B:B,1,FALSE)),"NEEDS ADDING")="NEEDS ADDING","NEEDS ADDING","OK"))</f>
        <v/>
      </c>
      <c r="C41" s="21" t="str">
        <f>IF(Table15678913141920[[#This Row],[Position]]="","",IF(Table15678913141920[[#This Row],[Rank]]=1,30,IF(Table15678913141920[[#This Row],[Rank]]=2,29,IF(Table15678913141920[[#This Row],[Rank]]=3,28,IF(Table15678913141920[[#This Row],[Rank]]=4,27,IF(Table15678913141920[[#This Row],[Rank]]=5,26,IF(Table15678913141920[[#This Row],[Rank]]=6,25,IF(Table15678913141920[[#This Row],[Rank]]=7,24,IF(Table15678913141920[[#This Row],[Rank]]=8,23,IF(Table15678913141920[[#This Row],[Rank]]=9,22,IF(Table15678913141920[[#This Row],[Rank]]=10,21,IF(Table15678913141920[[#This Row],[Rank]]=11,20,IF(Table15678913141920[[#This Row],[Rank]]=12,19,IF(Table15678913141920[[#This Row],[Rank]]=13,18,IF(Table15678913141920[[#This Row],[Rank]]=14,17,IF(Table15678913141920[[#This Row],[Rank]]=15,16,IF(Table15678913141920[[#This Row],[Rank]]=16,15,IF(Table15678913141920[[#This Row],[Rank]]=17,14,IF(Table15678913141920[[#This Row],[Rank]]=18,13,IF(Table15678913141920[[#This Row],[Rank]]=19,12,IF(Table15678913141920[[#This Row],[Rank]]=20,11,IF(Table15678913141920[[#This Row],[Rank]]=21,10,IF(Table15678913141920[[#This Row],[Rank]]=22,9,IF(Table15678913141920[[#This Row],[Rank]]=23,8,IF(Table15678913141920[[#This Row],[Rank]]=24,7,IF(Table15678913141920[[#This Row],[Rank]]=25,6,IF(Table15678913141920[[#This Row],[Rank]]=26,5,IF(Table15678913141920[[#This Row],[Rank]]=27,4,IF(Table15678913141920[[#This Row],[Rank]]=28,3,IF(Table15678913141920[[#This Row],[Rank]]=29,2,IF(Table15678913141920[[#This Row],[Rank]]=30,1,0)))))))))))))))))))))))))))))))</f>
        <v/>
      </c>
      <c r="D41" s="4" t="str">
        <f>IF(Table15678913141920[[#This Row],[Category]]="","",IF(Table15678913141920[[#This Row],[Category]]="M",COUNTIF($I$2:$I41,"M"),IF(Table15678913141920[[#This Row],[Category]]="F",COUNTIF($I$2:$I41,"F"),0)))</f>
        <v/>
      </c>
      <c r="E41" s="26"/>
      <c r="F41" s="27"/>
      <c r="G41" s="28"/>
      <c r="H41" s="28"/>
      <c r="I41" s="29"/>
      <c r="J41" s="63"/>
      <c r="K41" s="63"/>
      <c r="L41" s="63"/>
      <c r="M41" s="63"/>
      <c r="N41" s="63"/>
    </row>
    <row r="42" spans="1:14" x14ac:dyDescent="0.3">
      <c r="A42" s="19">
        <f>Table15678913141920[[#This Row],[Full Name]]</f>
        <v>0</v>
      </c>
      <c r="B42" s="21" t="str">
        <f>IF(Table15678913141920[[#This Row],[Full Name]]="","",IF(IFERROR(IFERROR(VLOOKUP(Table15678913141920[[#This Row],[Full Name]],'Mens League'!B:B,1,FALSE),VLOOKUP(Table15678913141920[[#This Row],[Full Name]],'Women''s League'!B:B,1,FALSE)),"NEEDS ADDING")="NEEDS ADDING","NEEDS ADDING","OK"))</f>
        <v/>
      </c>
      <c r="C42" s="21" t="str">
        <f>IF(Table15678913141920[[#This Row],[Position]]="","",IF(Table15678913141920[[#This Row],[Rank]]=1,30,IF(Table15678913141920[[#This Row],[Rank]]=2,29,IF(Table15678913141920[[#This Row],[Rank]]=3,28,IF(Table15678913141920[[#This Row],[Rank]]=4,27,IF(Table15678913141920[[#This Row],[Rank]]=5,26,IF(Table15678913141920[[#This Row],[Rank]]=6,25,IF(Table15678913141920[[#This Row],[Rank]]=7,24,IF(Table15678913141920[[#This Row],[Rank]]=8,23,IF(Table15678913141920[[#This Row],[Rank]]=9,22,IF(Table15678913141920[[#This Row],[Rank]]=10,21,IF(Table15678913141920[[#This Row],[Rank]]=11,20,IF(Table15678913141920[[#This Row],[Rank]]=12,19,IF(Table15678913141920[[#This Row],[Rank]]=13,18,IF(Table15678913141920[[#This Row],[Rank]]=14,17,IF(Table15678913141920[[#This Row],[Rank]]=15,16,IF(Table15678913141920[[#This Row],[Rank]]=16,15,IF(Table15678913141920[[#This Row],[Rank]]=17,14,IF(Table15678913141920[[#This Row],[Rank]]=18,13,IF(Table15678913141920[[#This Row],[Rank]]=19,12,IF(Table15678913141920[[#This Row],[Rank]]=20,11,IF(Table15678913141920[[#This Row],[Rank]]=21,10,IF(Table15678913141920[[#This Row],[Rank]]=22,9,IF(Table15678913141920[[#This Row],[Rank]]=23,8,IF(Table15678913141920[[#This Row],[Rank]]=24,7,IF(Table15678913141920[[#This Row],[Rank]]=25,6,IF(Table15678913141920[[#This Row],[Rank]]=26,5,IF(Table15678913141920[[#This Row],[Rank]]=27,4,IF(Table15678913141920[[#This Row],[Rank]]=28,3,IF(Table15678913141920[[#This Row],[Rank]]=29,2,IF(Table15678913141920[[#This Row],[Rank]]=30,1,0)))))))))))))))))))))))))))))))</f>
        <v/>
      </c>
      <c r="D42" s="4" t="str">
        <f>IF(Table15678913141920[[#This Row],[Category]]="","",IF(Table15678913141920[[#This Row],[Category]]="M",COUNTIF($I$2:$I42,"M"),IF(Table15678913141920[[#This Row],[Category]]="F",COUNTIF($I$2:$I42,"F"),0)))</f>
        <v/>
      </c>
      <c r="E42" s="26"/>
      <c r="F42" s="27"/>
      <c r="G42" s="28"/>
      <c r="H42" s="28"/>
      <c r="I42" s="29"/>
      <c r="J42" s="63"/>
      <c r="K42" s="63"/>
      <c r="L42" s="63"/>
      <c r="M42" s="63"/>
      <c r="N42" s="63"/>
    </row>
    <row r="43" spans="1:14" x14ac:dyDescent="0.3">
      <c r="A43" s="19">
        <f>Table15678913141920[[#This Row],[Full Name]]</f>
        <v>0</v>
      </c>
      <c r="B43" s="21" t="str">
        <f>IF(Table15678913141920[[#This Row],[Full Name]]="","",IF(IFERROR(IFERROR(VLOOKUP(Table15678913141920[[#This Row],[Full Name]],'Mens League'!B:B,1,FALSE),VLOOKUP(Table15678913141920[[#This Row],[Full Name]],'Women''s League'!B:B,1,FALSE)),"NEEDS ADDING")="NEEDS ADDING","NEEDS ADDING","OK"))</f>
        <v/>
      </c>
      <c r="C43" s="21" t="str">
        <f>IF(Table15678913141920[[#This Row],[Position]]="","",IF(Table15678913141920[[#This Row],[Rank]]=1,30,IF(Table15678913141920[[#This Row],[Rank]]=2,29,IF(Table15678913141920[[#This Row],[Rank]]=3,28,IF(Table15678913141920[[#This Row],[Rank]]=4,27,IF(Table15678913141920[[#This Row],[Rank]]=5,26,IF(Table15678913141920[[#This Row],[Rank]]=6,25,IF(Table15678913141920[[#This Row],[Rank]]=7,24,IF(Table15678913141920[[#This Row],[Rank]]=8,23,IF(Table15678913141920[[#This Row],[Rank]]=9,22,IF(Table15678913141920[[#This Row],[Rank]]=10,21,IF(Table15678913141920[[#This Row],[Rank]]=11,20,IF(Table15678913141920[[#This Row],[Rank]]=12,19,IF(Table15678913141920[[#This Row],[Rank]]=13,18,IF(Table15678913141920[[#This Row],[Rank]]=14,17,IF(Table15678913141920[[#This Row],[Rank]]=15,16,IF(Table15678913141920[[#This Row],[Rank]]=16,15,IF(Table15678913141920[[#This Row],[Rank]]=17,14,IF(Table15678913141920[[#This Row],[Rank]]=18,13,IF(Table15678913141920[[#This Row],[Rank]]=19,12,IF(Table15678913141920[[#This Row],[Rank]]=20,11,IF(Table15678913141920[[#This Row],[Rank]]=21,10,IF(Table15678913141920[[#This Row],[Rank]]=22,9,IF(Table15678913141920[[#This Row],[Rank]]=23,8,IF(Table15678913141920[[#This Row],[Rank]]=24,7,IF(Table15678913141920[[#This Row],[Rank]]=25,6,IF(Table15678913141920[[#This Row],[Rank]]=26,5,IF(Table15678913141920[[#This Row],[Rank]]=27,4,IF(Table15678913141920[[#This Row],[Rank]]=28,3,IF(Table15678913141920[[#This Row],[Rank]]=29,2,IF(Table15678913141920[[#This Row],[Rank]]=30,1,0)))))))))))))))))))))))))))))))</f>
        <v/>
      </c>
      <c r="D43" s="4" t="str">
        <f>IF(Table15678913141920[[#This Row],[Category]]="","",IF(Table15678913141920[[#This Row],[Category]]="M",COUNTIF($I$2:$I43,"M"),IF(Table15678913141920[[#This Row],[Category]]="F",COUNTIF($I$2:$I43,"F"),0)))</f>
        <v/>
      </c>
      <c r="E43" s="26"/>
      <c r="F43" s="27"/>
      <c r="G43" s="28"/>
      <c r="H43" s="28"/>
      <c r="I43" s="29"/>
      <c r="J43" s="63"/>
      <c r="K43" s="63"/>
      <c r="L43" s="63"/>
      <c r="M43" s="63"/>
      <c r="N43" s="63"/>
    </row>
    <row r="44" spans="1:14" x14ac:dyDescent="0.3">
      <c r="A44" s="19">
        <f>Table15678913141920[[#This Row],[Full Name]]</f>
        <v>0</v>
      </c>
      <c r="B44" s="21" t="str">
        <f>IF(Table15678913141920[[#This Row],[Full Name]]="","",IF(IFERROR(IFERROR(VLOOKUP(Table15678913141920[[#This Row],[Full Name]],'Mens League'!B:B,1,FALSE),VLOOKUP(Table15678913141920[[#This Row],[Full Name]],'Women''s League'!B:B,1,FALSE)),"NEEDS ADDING")="NEEDS ADDING","NEEDS ADDING","OK"))</f>
        <v/>
      </c>
      <c r="C44" s="21" t="str">
        <f>IF(Table15678913141920[[#This Row],[Position]]="","",IF(Table15678913141920[[#This Row],[Rank]]=1,30,IF(Table15678913141920[[#This Row],[Rank]]=2,29,IF(Table15678913141920[[#This Row],[Rank]]=3,28,IF(Table15678913141920[[#This Row],[Rank]]=4,27,IF(Table15678913141920[[#This Row],[Rank]]=5,26,IF(Table15678913141920[[#This Row],[Rank]]=6,25,IF(Table15678913141920[[#This Row],[Rank]]=7,24,IF(Table15678913141920[[#This Row],[Rank]]=8,23,IF(Table15678913141920[[#This Row],[Rank]]=9,22,IF(Table15678913141920[[#This Row],[Rank]]=10,21,IF(Table15678913141920[[#This Row],[Rank]]=11,20,IF(Table15678913141920[[#This Row],[Rank]]=12,19,IF(Table15678913141920[[#This Row],[Rank]]=13,18,IF(Table15678913141920[[#This Row],[Rank]]=14,17,IF(Table15678913141920[[#This Row],[Rank]]=15,16,IF(Table15678913141920[[#This Row],[Rank]]=16,15,IF(Table15678913141920[[#This Row],[Rank]]=17,14,IF(Table15678913141920[[#This Row],[Rank]]=18,13,IF(Table15678913141920[[#This Row],[Rank]]=19,12,IF(Table15678913141920[[#This Row],[Rank]]=20,11,IF(Table15678913141920[[#This Row],[Rank]]=21,10,IF(Table15678913141920[[#This Row],[Rank]]=22,9,IF(Table15678913141920[[#This Row],[Rank]]=23,8,IF(Table15678913141920[[#This Row],[Rank]]=24,7,IF(Table15678913141920[[#This Row],[Rank]]=25,6,IF(Table15678913141920[[#This Row],[Rank]]=26,5,IF(Table15678913141920[[#This Row],[Rank]]=27,4,IF(Table15678913141920[[#This Row],[Rank]]=28,3,IF(Table15678913141920[[#This Row],[Rank]]=29,2,IF(Table15678913141920[[#This Row],[Rank]]=30,1,0)))))))))))))))))))))))))))))))</f>
        <v/>
      </c>
      <c r="D44" s="4" t="str">
        <f>IF(Table15678913141920[[#This Row],[Category]]="","",IF(Table15678913141920[[#This Row],[Category]]="M",COUNTIF($I$2:$I44,"M"),IF(Table15678913141920[[#This Row],[Category]]="F",COUNTIF($I$2:$I44,"F"),0)))</f>
        <v/>
      </c>
      <c r="E44" s="26"/>
      <c r="F44" s="27"/>
      <c r="G44" s="28"/>
      <c r="H44" s="28"/>
      <c r="I44" s="29"/>
      <c r="J44" s="63"/>
      <c r="K44" s="63"/>
      <c r="L44" s="63"/>
      <c r="M44" s="63"/>
      <c r="N44" s="63"/>
    </row>
    <row r="45" spans="1:14" x14ac:dyDescent="0.3">
      <c r="A45" s="19">
        <f>Table15678913141920[[#This Row],[Full Name]]</f>
        <v>0</v>
      </c>
      <c r="B45" s="21" t="str">
        <f>IF(Table15678913141920[[#This Row],[Full Name]]="","",IF(IFERROR(IFERROR(VLOOKUP(Table15678913141920[[#This Row],[Full Name]],'Mens League'!B:B,1,FALSE),VLOOKUP(Table15678913141920[[#This Row],[Full Name]],'Women''s League'!B:B,1,FALSE)),"NEEDS ADDING")="NEEDS ADDING","NEEDS ADDING","OK"))</f>
        <v/>
      </c>
      <c r="C45" s="21" t="str">
        <f>IF(Table15678913141920[[#This Row],[Position]]="","",IF(Table15678913141920[[#This Row],[Rank]]=1,30,IF(Table15678913141920[[#This Row],[Rank]]=2,29,IF(Table15678913141920[[#This Row],[Rank]]=3,28,IF(Table15678913141920[[#This Row],[Rank]]=4,27,IF(Table15678913141920[[#This Row],[Rank]]=5,26,IF(Table15678913141920[[#This Row],[Rank]]=6,25,IF(Table15678913141920[[#This Row],[Rank]]=7,24,IF(Table15678913141920[[#This Row],[Rank]]=8,23,IF(Table15678913141920[[#This Row],[Rank]]=9,22,IF(Table15678913141920[[#This Row],[Rank]]=10,21,IF(Table15678913141920[[#This Row],[Rank]]=11,20,IF(Table15678913141920[[#This Row],[Rank]]=12,19,IF(Table15678913141920[[#This Row],[Rank]]=13,18,IF(Table15678913141920[[#This Row],[Rank]]=14,17,IF(Table15678913141920[[#This Row],[Rank]]=15,16,IF(Table15678913141920[[#This Row],[Rank]]=16,15,IF(Table15678913141920[[#This Row],[Rank]]=17,14,IF(Table15678913141920[[#This Row],[Rank]]=18,13,IF(Table15678913141920[[#This Row],[Rank]]=19,12,IF(Table15678913141920[[#This Row],[Rank]]=20,11,IF(Table15678913141920[[#This Row],[Rank]]=21,10,IF(Table15678913141920[[#This Row],[Rank]]=22,9,IF(Table15678913141920[[#This Row],[Rank]]=23,8,IF(Table15678913141920[[#This Row],[Rank]]=24,7,IF(Table15678913141920[[#This Row],[Rank]]=25,6,IF(Table15678913141920[[#This Row],[Rank]]=26,5,IF(Table15678913141920[[#This Row],[Rank]]=27,4,IF(Table15678913141920[[#This Row],[Rank]]=28,3,IF(Table15678913141920[[#This Row],[Rank]]=29,2,IF(Table15678913141920[[#This Row],[Rank]]=30,1,0)))))))))))))))))))))))))))))))</f>
        <v/>
      </c>
      <c r="D45" s="4" t="str">
        <f>IF(Table15678913141920[[#This Row],[Category]]="","",IF(Table15678913141920[[#This Row],[Category]]="M",COUNTIF($I$2:$I45,"M"),IF(Table15678913141920[[#This Row],[Category]]="F",COUNTIF($I$2:$I45,"F"),0)))</f>
        <v/>
      </c>
      <c r="E45" s="26"/>
      <c r="F45" s="27"/>
      <c r="G45" s="28"/>
      <c r="H45" s="28"/>
      <c r="I45" s="29"/>
      <c r="J45" s="63"/>
      <c r="K45" s="63"/>
      <c r="L45" s="63"/>
      <c r="M45" s="63"/>
      <c r="N45" s="63"/>
    </row>
    <row r="46" spans="1:14" x14ac:dyDescent="0.3">
      <c r="A46" s="19">
        <f>Table15678913141920[[#This Row],[Full Name]]</f>
        <v>0</v>
      </c>
      <c r="B46" s="21" t="str">
        <f>IF(Table15678913141920[[#This Row],[Full Name]]="","",IF(IFERROR(IFERROR(VLOOKUP(Table15678913141920[[#This Row],[Full Name]],'Mens League'!B:B,1,FALSE),VLOOKUP(Table15678913141920[[#This Row],[Full Name]],'Women''s League'!B:B,1,FALSE)),"NEEDS ADDING")="NEEDS ADDING","NEEDS ADDING","OK"))</f>
        <v/>
      </c>
      <c r="C46" s="21" t="str">
        <f>IF(Table15678913141920[[#This Row],[Position]]="","",IF(Table15678913141920[[#This Row],[Rank]]=1,30,IF(Table15678913141920[[#This Row],[Rank]]=2,29,IF(Table15678913141920[[#This Row],[Rank]]=3,28,IF(Table15678913141920[[#This Row],[Rank]]=4,27,IF(Table15678913141920[[#This Row],[Rank]]=5,26,IF(Table15678913141920[[#This Row],[Rank]]=6,25,IF(Table15678913141920[[#This Row],[Rank]]=7,24,IF(Table15678913141920[[#This Row],[Rank]]=8,23,IF(Table15678913141920[[#This Row],[Rank]]=9,22,IF(Table15678913141920[[#This Row],[Rank]]=10,21,IF(Table15678913141920[[#This Row],[Rank]]=11,20,IF(Table15678913141920[[#This Row],[Rank]]=12,19,IF(Table15678913141920[[#This Row],[Rank]]=13,18,IF(Table15678913141920[[#This Row],[Rank]]=14,17,IF(Table15678913141920[[#This Row],[Rank]]=15,16,IF(Table15678913141920[[#This Row],[Rank]]=16,15,IF(Table15678913141920[[#This Row],[Rank]]=17,14,IF(Table15678913141920[[#This Row],[Rank]]=18,13,IF(Table15678913141920[[#This Row],[Rank]]=19,12,IF(Table15678913141920[[#This Row],[Rank]]=20,11,IF(Table15678913141920[[#This Row],[Rank]]=21,10,IF(Table15678913141920[[#This Row],[Rank]]=22,9,IF(Table15678913141920[[#This Row],[Rank]]=23,8,IF(Table15678913141920[[#This Row],[Rank]]=24,7,IF(Table15678913141920[[#This Row],[Rank]]=25,6,IF(Table15678913141920[[#This Row],[Rank]]=26,5,IF(Table15678913141920[[#This Row],[Rank]]=27,4,IF(Table15678913141920[[#This Row],[Rank]]=28,3,IF(Table15678913141920[[#This Row],[Rank]]=29,2,IF(Table15678913141920[[#This Row],[Rank]]=30,1,0)))))))))))))))))))))))))))))))</f>
        <v/>
      </c>
      <c r="D46" s="4" t="str">
        <f>IF(Table15678913141920[[#This Row],[Category]]="","",IF(Table15678913141920[[#This Row],[Category]]="M",COUNTIF($I$2:$I46,"M"),IF(Table15678913141920[[#This Row],[Category]]="F",COUNTIF($I$2:$I46,"F"),0)))</f>
        <v/>
      </c>
      <c r="E46" s="26"/>
      <c r="F46" s="27"/>
      <c r="G46" s="28"/>
      <c r="H46" s="28"/>
      <c r="I46" s="29"/>
      <c r="J46" s="63"/>
      <c r="K46" s="63"/>
      <c r="L46" s="63"/>
      <c r="M46" s="63"/>
      <c r="N46" s="63"/>
    </row>
    <row r="47" spans="1:14" x14ac:dyDescent="0.3">
      <c r="A47" s="19">
        <f>Table15678913141920[[#This Row],[Full Name]]</f>
        <v>0</v>
      </c>
      <c r="B47" s="21" t="str">
        <f>IF(Table15678913141920[[#This Row],[Full Name]]="","",IF(IFERROR(IFERROR(VLOOKUP(Table15678913141920[[#This Row],[Full Name]],'Mens League'!B:B,1,FALSE),VLOOKUP(Table15678913141920[[#This Row],[Full Name]],'Women''s League'!B:B,1,FALSE)),"NEEDS ADDING")="NEEDS ADDING","NEEDS ADDING","OK"))</f>
        <v/>
      </c>
      <c r="C47" s="21" t="str">
        <f>IF(Table15678913141920[[#This Row],[Position]]="","",IF(Table15678913141920[[#This Row],[Rank]]=1,30,IF(Table15678913141920[[#This Row],[Rank]]=2,29,IF(Table15678913141920[[#This Row],[Rank]]=3,28,IF(Table15678913141920[[#This Row],[Rank]]=4,27,IF(Table15678913141920[[#This Row],[Rank]]=5,26,IF(Table15678913141920[[#This Row],[Rank]]=6,25,IF(Table15678913141920[[#This Row],[Rank]]=7,24,IF(Table15678913141920[[#This Row],[Rank]]=8,23,IF(Table15678913141920[[#This Row],[Rank]]=9,22,IF(Table15678913141920[[#This Row],[Rank]]=10,21,IF(Table15678913141920[[#This Row],[Rank]]=11,20,IF(Table15678913141920[[#This Row],[Rank]]=12,19,IF(Table15678913141920[[#This Row],[Rank]]=13,18,IF(Table15678913141920[[#This Row],[Rank]]=14,17,IF(Table15678913141920[[#This Row],[Rank]]=15,16,IF(Table15678913141920[[#This Row],[Rank]]=16,15,IF(Table15678913141920[[#This Row],[Rank]]=17,14,IF(Table15678913141920[[#This Row],[Rank]]=18,13,IF(Table15678913141920[[#This Row],[Rank]]=19,12,IF(Table15678913141920[[#This Row],[Rank]]=20,11,IF(Table15678913141920[[#This Row],[Rank]]=21,10,IF(Table15678913141920[[#This Row],[Rank]]=22,9,IF(Table15678913141920[[#This Row],[Rank]]=23,8,IF(Table15678913141920[[#This Row],[Rank]]=24,7,IF(Table15678913141920[[#This Row],[Rank]]=25,6,IF(Table15678913141920[[#This Row],[Rank]]=26,5,IF(Table15678913141920[[#This Row],[Rank]]=27,4,IF(Table15678913141920[[#This Row],[Rank]]=28,3,IF(Table15678913141920[[#This Row],[Rank]]=29,2,IF(Table15678913141920[[#This Row],[Rank]]=30,1,0)))))))))))))))))))))))))))))))</f>
        <v/>
      </c>
      <c r="D47" s="4" t="str">
        <f>IF(Table15678913141920[[#This Row],[Category]]="","",IF(Table15678913141920[[#This Row],[Category]]="M",COUNTIF($I$2:$I47,"M"),IF(Table15678913141920[[#This Row],[Category]]="F",COUNTIF($I$2:$I47,"F"),0)))</f>
        <v/>
      </c>
      <c r="E47" s="26"/>
      <c r="F47" s="27"/>
      <c r="G47" s="28"/>
      <c r="H47" s="28"/>
      <c r="I47" s="29"/>
      <c r="J47" s="63"/>
      <c r="K47" s="63"/>
      <c r="L47" s="63"/>
      <c r="M47" s="63"/>
      <c r="N47" s="63"/>
    </row>
    <row r="48" spans="1:14" x14ac:dyDescent="0.3">
      <c r="A48" s="19">
        <f>Table15678913141920[[#This Row],[Full Name]]</f>
        <v>0</v>
      </c>
      <c r="B48" s="21" t="str">
        <f>IF(Table15678913141920[[#This Row],[Full Name]]="","",IF(IFERROR(IFERROR(VLOOKUP(Table15678913141920[[#This Row],[Full Name]],'Mens League'!B:B,1,FALSE),VLOOKUP(Table15678913141920[[#This Row],[Full Name]],'Women''s League'!B:B,1,FALSE)),"NEEDS ADDING")="NEEDS ADDING","NEEDS ADDING","OK"))</f>
        <v/>
      </c>
      <c r="C48" s="21" t="str">
        <f>IF(Table15678913141920[[#This Row],[Position]]="","",IF(Table15678913141920[[#This Row],[Rank]]=1,30,IF(Table15678913141920[[#This Row],[Rank]]=2,29,IF(Table15678913141920[[#This Row],[Rank]]=3,28,IF(Table15678913141920[[#This Row],[Rank]]=4,27,IF(Table15678913141920[[#This Row],[Rank]]=5,26,IF(Table15678913141920[[#This Row],[Rank]]=6,25,IF(Table15678913141920[[#This Row],[Rank]]=7,24,IF(Table15678913141920[[#This Row],[Rank]]=8,23,IF(Table15678913141920[[#This Row],[Rank]]=9,22,IF(Table15678913141920[[#This Row],[Rank]]=10,21,IF(Table15678913141920[[#This Row],[Rank]]=11,20,IF(Table15678913141920[[#This Row],[Rank]]=12,19,IF(Table15678913141920[[#This Row],[Rank]]=13,18,IF(Table15678913141920[[#This Row],[Rank]]=14,17,IF(Table15678913141920[[#This Row],[Rank]]=15,16,IF(Table15678913141920[[#This Row],[Rank]]=16,15,IF(Table15678913141920[[#This Row],[Rank]]=17,14,IF(Table15678913141920[[#This Row],[Rank]]=18,13,IF(Table15678913141920[[#This Row],[Rank]]=19,12,IF(Table15678913141920[[#This Row],[Rank]]=20,11,IF(Table15678913141920[[#This Row],[Rank]]=21,10,IF(Table15678913141920[[#This Row],[Rank]]=22,9,IF(Table15678913141920[[#This Row],[Rank]]=23,8,IF(Table15678913141920[[#This Row],[Rank]]=24,7,IF(Table15678913141920[[#This Row],[Rank]]=25,6,IF(Table15678913141920[[#This Row],[Rank]]=26,5,IF(Table15678913141920[[#This Row],[Rank]]=27,4,IF(Table15678913141920[[#This Row],[Rank]]=28,3,IF(Table15678913141920[[#This Row],[Rank]]=29,2,IF(Table15678913141920[[#This Row],[Rank]]=30,1,0)))))))))))))))))))))))))))))))</f>
        <v/>
      </c>
      <c r="D48" s="4" t="str">
        <f>IF(Table15678913141920[[#This Row],[Category]]="","",IF(Table15678913141920[[#This Row],[Category]]="M",COUNTIF($I$2:$I48,"M"),IF(Table15678913141920[[#This Row],[Category]]="F",COUNTIF($I$2:$I48,"F"),0)))</f>
        <v/>
      </c>
      <c r="E48" s="26"/>
      <c r="F48" s="27"/>
      <c r="G48" s="28"/>
      <c r="H48" s="28"/>
      <c r="I48" s="29"/>
      <c r="J48" s="63"/>
      <c r="K48" s="63"/>
      <c r="L48" s="63"/>
      <c r="M48" s="63"/>
      <c r="N48" s="63"/>
    </row>
  </sheetData>
  <phoneticPr fontId="5" type="noConversion"/>
  <conditionalFormatting sqref="B2:B48">
    <cfRule type="containsText" dxfId="11" priority="1" operator="containsText" text="OK">
      <formula>NOT(ISERROR(SEARCH("OK",B2)))</formula>
    </cfRule>
    <cfRule type="containsText" dxfId="10" priority="2" operator="containsText" text="NEEDS ADDING">
      <formula>NOT(ISERROR(SEARCH("NEEDS ADDING",B2)))</formula>
    </cfRule>
  </conditionalFormatting>
  <pageMargins left="0.7" right="0.7" top="0.75" bottom="0.75" header="0.3" footer="0.3"/>
  <pageSetup orientation="portrait" r:id="rId1"/>
  <tableParts count="1">
    <tablePart r:id="rId2"/>
  </tablePart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27BA4F-7297-47A9-8342-DDACDAB123F1}">
  <sheetPr>
    <tabColor rgb="FF00B0F0"/>
  </sheetPr>
  <dimension ref="A1:N49"/>
  <sheetViews>
    <sheetView topLeftCell="B1" workbookViewId="0">
      <selection activeCell="E2" sqref="E2:N31"/>
    </sheetView>
  </sheetViews>
  <sheetFormatPr defaultRowHeight="14.4" x14ac:dyDescent="0.3"/>
  <cols>
    <col min="1" max="1" width="23.33203125" hidden="1" customWidth="1"/>
    <col min="2" max="2" width="23.33203125" customWidth="1"/>
    <col min="3" max="4" width="13.6640625" customWidth="1"/>
    <col min="5" max="5" width="16" bestFit="1" customWidth="1"/>
    <col min="6" max="6" width="12.109375" style="13" bestFit="1" customWidth="1"/>
    <col min="7" max="7" width="12" bestFit="1" customWidth="1"/>
    <col min="8" max="8" width="23.33203125" bestFit="1" customWidth="1"/>
    <col min="9" max="9" width="17.33203125" bestFit="1" customWidth="1"/>
  </cols>
  <sheetData>
    <row r="1" spans="1:14" ht="33.6" x14ac:dyDescent="0.3">
      <c r="A1" s="14" t="s">
        <v>17</v>
      </c>
      <c r="B1" s="14" t="s">
        <v>84</v>
      </c>
      <c r="C1" s="14" t="s">
        <v>22</v>
      </c>
      <c r="D1" s="14" t="s">
        <v>83</v>
      </c>
      <c r="E1" s="15" t="s">
        <v>18</v>
      </c>
      <c r="F1" s="16" t="s">
        <v>24</v>
      </c>
      <c r="G1" s="15" t="s">
        <v>23</v>
      </c>
      <c r="H1" s="15" t="s">
        <v>0</v>
      </c>
      <c r="I1" s="17" t="s">
        <v>25</v>
      </c>
      <c r="J1" s="64" t="s">
        <v>161</v>
      </c>
      <c r="K1" s="64" t="s">
        <v>162</v>
      </c>
      <c r="L1" s="64" t="s">
        <v>163</v>
      </c>
      <c r="M1" s="64" t="s">
        <v>164</v>
      </c>
      <c r="N1" s="64" t="s">
        <v>166</v>
      </c>
    </row>
    <row r="2" spans="1:14" x14ac:dyDescent="0.3">
      <c r="A2" s="18">
        <f>Table1567891314192021[[#This Row],[Full Name]]</f>
        <v>0</v>
      </c>
      <c r="B2" s="20" t="str">
        <f>IF(Table1567891314192021[[#This Row],[Full Name]]="","",IF(IFERROR(IFERROR(VLOOKUP(Table1567891314192021[[#This Row],[Full Name]],'Mens League'!B:B,1,FALSE),VLOOKUP(Table1567891314192021[[#This Row],[Full Name]],'Women''s League'!B:B,1,FALSE)),"NEEDS ADDING")="NEEDS ADDING","NEEDS ADDING","OK"))</f>
        <v/>
      </c>
      <c r="C2" s="20" t="str">
        <f>IF(Table1567891314192021[[#This Row],[Position]]="","",IF(Table1567891314192021[[#This Row],[Rank]]=1,30,IF(Table1567891314192021[[#This Row],[Rank]]=2,29,IF(Table1567891314192021[[#This Row],[Rank]]=3,28,IF(Table1567891314192021[[#This Row],[Rank]]=4,27,IF(Table1567891314192021[[#This Row],[Rank]]=5,26,IF(Table1567891314192021[[#This Row],[Rank]]=6,25,IF(Table1567891314192021[[#This Row],[Rank]]=7,24,IF(Table1567891314192021[[#This Row],[Rank]]=8,23,IF(Table1567891314192021[[#This Row],[Rank]]=9,22,IF(Table1567891314192021[[#This Row],[Rank]]=10,21,IF(Table1567891314192021[[#This Row],[Rank]]=11,20,IF(Table1567891314192021[[#This Row],[Rank]]=12,19,IF(Table1567891314192021[[#This Row],[Rank]]=13,18,IF(Table1567891314192021[[#This Row],[Rank]]=14,17,IF(Table1567891314192021[[#This Row],[Rank]]=15,16,IF(Table1567891314192021[[#This Row],[Rank]]=16,15,IF(Table1567891314192021[[#This Row],[Rank]]=17,14,IF(Table1567891314192021[[#This Row],[Rank]]=18,13,IF(Table1567891314192021[[#This Row],[Rank]]=19,12,IF(Table1567891314192021[[#This Row],[Rank]]=20,11,IF(Table1567891314192021[[#This Row],[Rank]]=21,10,IF(Table1567891314192021[[#This Row],[Rank]]=22,9,IF(Table1567891314192021[[#This Row],[Rank]]=23,8,IF(Table1567891314192021[[#This Row],[Rank]]=24,7,IF(Table1567891314192021[[#This Row],[Rank]]=25,6,IF(Table1567891314192021[[#This Row],[Rank]]=26,5,IF(Table1567891314192021[[#This Row],[Rank]]=27,4,IF(Table1567891314192021[[#This Row],[Rank]]=28,3,IF(Table1567891314192021[[#This Row],[Rank]]=29,2,IF(Table1567891314192021[[#This Row],[Rank]]=30,1,0)))))))))))))))))))))))))))))))</f>
        <v/>
      </c>
      <c r="D2" s="4" t="str">
        <f>IF(Table1567891314192021[[#This Row],[Category]]="","",IF(Table1567891314192021[[#This Row],[Category]]="M",COUNTIF($I$2:$I2,"M"),IF(Table1567891314192021[[#This Row],[Category]]="F",COUNTIF($I$2:$I2,"F"),0)))</f>
        <v/>
      </c>
      <c r="E2" s="26"/>
      <c r="F2" s="27"/>
      <c r="G2" s="28"/>
      <c r="H2" s="28"/>
      <c r="I2" s="29"/>
      <c r="J2" s="63"/>
      <c r="K2" s="63"/>
      <c r="L2" s="63"/>
      <c r="M2" s="63"/>
      <c r="N2" s="63"/>
    </row>
    <row r="3" spans="1:14" x14ac:dyDescent="0.3">
      <c r="A3" s="18">
        <f>Table1567891314192021[[#This Row],[Full Name]]</f>
        <v>0</v>
      </c>
      <c r="B3" s="20" t="str">
        <f>IF(Table1567891314192021[[#This Row],[Full Name]]="","",IF(IFERROR(IFERROR(VLOOKUP(Table1567891314192021[[#This Row],[Full Name]],'Mens League'!B:B,1,FALSE),VLOOKUP(Table1567891314192021[[#This Row],[Full Name]],'Women''s League'!B:B,1,FALSE)),"NEEDS ADDING")="NEEDS ADDING","NEEDS ADDING","OK"))</f>
        <v/>
      </c>
      <c r="C3" s="20" t="str">
        <f>IF(Table1567891314192021[[#This Row],[Position]]="","",IF(Table1567891314192021[[#This Row],[Rank]]=1,30,IF(Table1567891314192021[[#This Row],[Rank]]=2,29,IF(Table1567891314192021[[#This Row],[Rank]]=3,28,IF(Table1567891314192021[[#This Row],[Rank]]=4,27,IF(Table1567891314192021[[#This Row],[Rank]]=5,26,IF(Table1567891314192021[[#This Row],[Rank]]=6,25,IF(Table1567891314192021[[#This Row],[Rank]]=7,24,IF(Table1567891314192021[[#This Row],[Rank]]=8,23,IF(Table1567891314192021[[#This Row],[Rank]]=9,22,IF(Table1567891314192021[[#This Row],[Rank]]=10,21,IF(Table1567891314192021[[#This Row],[Rank]]=11,20,IF(Table1567891314192021[[#This Row],[Rank]]=12,19,IF(Table1567891314192021[[#This Row],[Rank]]=13,18,IF(Table1567891314192021[[#This Row],[Rank]]=14,17,IF(Table1567891314192021[[#This Row],[Rank]]=15,16,IF(Table1567891314192021[[#This Row],[Rank]]=16,15,IF(Table1567891314192021[[#This Row],[Rank]]=17,14,IF(Table1567891314192021[[#This Row],[Rank]]=18,13,IF(Table1567891314192021[[#This Row],[Rank]]=19,12,IF(Table1567891314192021[[#This Row],[Rank]]=20,11,IF(Table1567891314192021[[#This Row],[Rank]]=21,10,IF(Table1567891314192021[[#This Row],[Rank]]=22,9,IF(Table1567891314192021[[#This Row],[Rank]]=23,8,IF(Table1567891314192021[[#This Row],[Rank]]=24,7,IF(Table1567891314192021[[#This Row],[Rank]]=25,6,IF(Table1567891314192021[[#This Row],[Rank]]=26,5,IF(Table1567891314192021[[#This Row],[Rank]]=27,4,IF(Table1567891314192021[[#This Row],[Rank]]=28,3,IF(Table1567891314192021[[#This Row],[Rank]]=29,2,IF(Table1567891314192021[[#This Row],[Rank]]=30,1,0)))))))))))))))))))))))))))))))</f>
        <v/>
      </c>
      <c r="D3" s="4" t="str">
        <f>IF(Table1567891314192021[[#This Row],[Category]]="","",IF(Table1567891314192021[[#This Row],[Category]]="M",COUNTIF($I$2:$I3,"M"),IF(Table1567891314192021[[#This Row],[Category]]="F",COUNTIF($I$2:$I3,"F"),0)))</f>
        <v/>
      </c>
      <c r="E3" s="26"/>
      <c r="F3" s="27"/>
      <c r="G3" s="28"/>
      <c r="H3" s="28"/>
      <c r="I3" s="29"/>
      <c r="J3" s="63"/>
      <c r="K3" s="63"/>
      <c r="L3" s="63"/>
      <c r="M3" s="63"/>
      <c r="N3" s="63"/>
    </row>
    <row r="4" spans="1:14" x14ac:dyDescent="0.3">
      <c r="A4" s="18">
        <f>Table1567891314192021[[#This Row],[Full Name]]</f>
        <v>0</v>
      </c>
      <c r="B4" s="20" t="str">
        <f>IF(Table1567891314192021[[#This Row],[Full Name]]="","",IF(IFERROR(IFERROR(VLOOKUP(Table1567891314192021[[#This Row],[Full Name]],'Mens League'!B:B,1,FALSE),VLOOKUP(Table1567891314192021[[#This Row],[Full Name]],'Women''s League'!B:B,1,FALSE)),"NEEDS ADDING")="NEEDS ADDING","NEEDS ADDING","OK"))</f>
        <v/>
      </c>
      <c r="C4" s="20" t="str">
        <f>IF(Table1567891314192021[[#This Row],[Position]]="","",IF(Table1567891314192021[[#This Row],[Rank]]=1,30,IF(Table1567891314192021[[#This Row],[Rank]]=2,29,IF(Table1567891314192021[[#This Row],[Rank]]=3,28,IF(Table1567891314192021[[#This Row],[Rank]]=4,27,IF(Table1567891314192021[[#This Row],[Rank]]=5,26,IF(Table1567891314192021[[#This Row],[Rank]]=6,25,IF(Table1567891314192021[[#This Row],[Rank]]=7,24,IF(Table1567891314192021[[#This Row],[Rank]]=8,23,IF(Table1567891314192021[[#This Row],[Rank]]=9,22,IF(Table1567891314192021[[#This Row],[Rank]]=10,21,IF(Table1567891314192021[[#This Row],[Rank]]=11,20,IF(Table1567891314192021[[#This Row],[Rank]]=12,19,IF(Table1567891314192021[[#This Row],[Rank]]=13,18,IF(Table1567891314192021[[#This Row],[Rank]]=14,17,IF(Table1567891314192021[[#This Row],[Rank]]=15,16,IF(Table1567891314192021[[#This Row],[Rank]]=16,15,IF(Table1567891314192021[[#This Row],[Rank]]=17,14,IF(Table1567891314192021[[#This Row],[Rank]]=18,13,IF(Table1567891314192021[[#This Row],[Rank]]=19,12,IF(Table1567891314192021[[#This Row],[Rank]]=20,11,IF(Table1567891314192021[[#This Row],[Rank]]=21,10,IF(Table1567891314192021[[#This Row],[Rank]]=22,9,IF(Table1567891314192021[[#This Row],[Rank]]=23,8,IF(Table1567891314192021[[#This Row],[Rank]]=24,7,IF(Table1567891314192021[[#This Row],[Rank]]=25,6,IF(Table1567891314192021[[#This Row],[Rank]]=26,5,IF(Table1567891314192021[[#This Row],[Rank]]=27,4,IF(Table1567891314192021[[#This Row],[Rank]]=28,3,IF(Table1567891314192021[[#This Row],[Rank]]=29,2,IF(Table1567891314192021[[#This Row],[Rank]]=30,1,0)))))))))))))))))))))))))))))))</f>
        <v/>
      </c>
      <c r="D4" s="4" t="str">
        <f>IF(Table1567891314192021[[#This Row],[Category]]="","",IF(Table1567891314192021[[#This Row],[Category]]="M",COUNTIF($I$2:$I4,"M"),IF(Table1567891314192021[[#This Row],[Category]]="F",COUNTIF($I$2:$I4,"F"),0)))</f>
        <v/>
      </c>
      <c r="E4" s="26"/>
      <c r="F4" s="27"/>
      <c r="G4" s="28"/>
      <c r="H4" s="28"/>
      <c r="I4" s="29"/>
      <c r="J4" s="63"/>
      <c r="K4" s="63"/>
      <c r="L4" s="63"/>
      <c r="M4" s="63"/>
      <c r="N4" s="63"/>
    </row>
    <row r="5" spans="1:14" x14ac:dyDescent="0.3">
      <c r="A5" s="18">
        <f>Table1567891314192021[[#This Row],[Full Name]]</f>
        <v>0</v>
      </c>
      <c r="B5" s="20" t="str">
        <f>IF(Table1567891314192021[[#This Row],[Full Name]]="","",IF(IFERROR(IFERROR(VLOOKUP(Table1567891314192021[[#This Row],[Full Name]],'Mens League'!B:B,1,FALSE),VLOOKUP(Table1567891314192021[[#This Row],[Full Name]],'Women''s League'!B:B,1,FALSE)),"NEEDS ADDING")="NEEDS ADDING","NEEDS ADDING","OK"))</f>
        <v/>
      </c>
      <c r="C5" s="20" t="str">
        <f>IF(Table1567891314192021[[#This Row],[Position]]="","",IF(Table1567891314192021[[#This Row],[Rank]]=1,30,IF(Table1567891314192021[[#This Row],[Rank]]=2,29,IF(Table1567891314192021[[#This Row],[Rank]]=3,28,IF(Table1567891314192021[[#This Row],[Rank]]=4,27,IF(Table1567891314192021[[#This Row],[Rank]]=5,26,IF(Table1567891314192021[[#This Row],[Rank]]=6,25,IF(Table1567891314192021[[#This Row],[Rank]]=7,24,IF(Table1567891314192021[[#This Row],[Rank]]=8,23,IF(Table1567891314192021[[#This Row],[Rank]]=9,22,IF(Table1567891314192021[[#This Row],[Rank]]=10,21,IF(Table1567891314192021[[#This Row],[Rank]]=11,20,IF(Table1567891314192021[[#This Row],[Rank]]=12,19,IF(Table1567891314192021[[#This Row],[Rank]]=13,18,IF(Table1567891314192021[[#This Row],[Rank]]=14,17,IF(Table1567891314192021[[#This Row],[Rank]]=15,16,IF(Table1567891314192021[[#This Row],[Rank]]=16,15,IF(Table1567891314192021[[#This Row],[Rank]]=17,14,IF(Table1567891314192021[[#This Row],[Rank]]=18,13,IF(Table1567891314192021[[#This Row],[Rank]]=19,12,IF(Table1567891314192021[[#This Row],[Rank]]=20,11,IF(Table1567891314192021[[#This Row],[Rank]]=21,10,IF(Table1567891314192021[[#This Row],[Rank]]=22,9,IF(Table1567891314192021[[#This Row],[Rank]]=23,8,IF(Table1567891314192021[[#This Row],[Rank]]=24,7,IF(Table1567891314192021[[#This Row],[Rank]]=25,6,IF(Table1567891314192021[[#This Row],[Rank]]=26,5,IF(Table1567891314192021[[#This Row],[Rank]]=27,4,IF(Table1567891314192021[[#This Row],[Rank]]=28,3,IF(Table1567891314192021[[#This Row],[Rank]]=29,2,IF(Table1567891314192021[[#This Row],[Rank]]=30,1,0)))))))))))))))))))))))))))))))</f>
        <v/>
      </c>
      <c r="D5" s="4" t="str">
        <f>IF(Table1567891314192021[[#This Row],[Category]]="","",IF(Table1567891314192021[[#This Row],[Category]]="M",COUNTIF($I$2:$I5,"M"),IF(Table1567891314192021[[#This Row],[Category]]="F",COUNTIF($I$2:$I5,"F"),0)))</f>
        <v/>
      </c>
      <c r="E5" s="26"/>
      <c r="F5" s="27"/>
      <c r="G5" s="28"/>
      <c r="H5" s="28"/>
      <c r="I5" s="29"/>
      <c r="J5" s="63"/>
      <c r="K5" s="63"/>
      <c r="L5" s="63"/>
      <c r="M5" s="63"/>
      <c r="N5" s="63"/>
    </row>
    <row r="6" spans="1:14" x14ac:dyDescent="0.3">
      <c r="A6" s="18">
        <f>Table1567891314192021[[#This Row],[Full Name]]</f>
        <v>0</v>
      </c>
      <c r="B6" s="20" t="str">
        <f>IF(Table1567891314192021[[#This Row],[Full Name]]="","",IF(IFERROR(IFERROR(VLOOKUP(Table1567891314192021[[#This Row],[Full Name]],'Mens League'!B:B,1,FALSE),VLOOKUP(Table1567891314192021[[#This Row],[Full Name]],'Women''s League'!B:B,1,FALSE)),"NEEDS ADDING")="NEEDS ADDING","NEEDS ADDING","OK"))</f>
        <v/>
      </c>
      <c r="C6" s="20" t="str">
        <f>IF(Table1567891314192021[[#This Row],[Position]]="","",IF(Table1567891314192021[[#This Row],[Rank]]=1,30,IF(Table1567891314192021[[#This Row],[Rank]]=2,29,IF(Table1567891314192021[[#This Row],[Rank]]=3,28,IF(Table1567891314192021[[#This Row],[Rank]]=4,27,IF(Table1567891314192021[[#This Row],[Rank]]=5,26,IF(Table1567891314192021[[#This Row],[Rank]]=6,25,IF(Table1567891314192021[[#This Row],[Rank]]=7,24,IF(Table1567891314192021[[#This Row],[Rank]]=8,23,IF(Table1567891314192021[[#This Row],[Rank]]=9,22,IF(Table1567891314192021[[#This Row],[Rank]]=10,21,IF(Table1567891314192021[[#This Row],[Rank]]=11,20,IF(Table1567891314192021[[#This Row],[Rank]]=12,19,IF(Table1567891314192021[[#This Row],[Rank]]=13,18,IF(Table1567891314192021[[#This Row],[Rank]]=14,17,IF(Table1567891314192021[[#This Row],[Rank]]=15,16,IF(Table1567891314192021[[#This Row],[Rank]]=16,15,IF(Table1567891314192021[[#This Row],[Rank]]=17,14,IF(Table1567891314192021[[#This Row],[Rank]]=18,13,IF(Table1567891314192021[[#This Row],[Rank]]=19,12,IF(Table1567891314192021[[#This Row],[Rank]]=20,11,IF(Table1567891314192021[[#This Row],[Rank]]=21,10,IF(Table1567891314192021[[#This Row],[Rank]]=22,9,IF(Table1567891314192021[[#This Row],[Rank]]=23,8,IF(Table1567891314192021[[#This Row],[Rank]]=24,7,IF(Table1567891314192021[[#This Row],[Rank]]=25,6,IF(Table1567891314192021[[#This Row],[Rank]]=26,5,IF(Table1567891314192021[[#This Row],[Rank]]=27,4,IF(Table1567891314192021[[#This Row],[Rank]]=28,3,IF(Table1567891314192021[[#This Row],[Rank]]=29,2,IF(Table1567891314192021[[#This Row],[Rank]]=30,1,0)))))))))))))))))))))))))))))))</f>
        <v/>
      </c>
      <c r="D6" s="4" t="str">
        <f>IF(Table1567891314192021[[#This Row],[Category]]="","",IF(Table1567891314192021[[#This Row],[Category]]="M",COUNTIF($I$2:$I6,"M"),IF(Table1567891314192021[[#This Row],[Category]]="F",COUNTIF($I$2:$I6,"F"),0)))</f>
        <v/>
      </c>
      <c r="E6" s="26"/>
      <c r="F6" s="27"/>
      <c r="G6" s="28"/>
      <c r="H6" s="28"/>
      <c r="I6" s="29"/>
      <c r="J6" s="63"/>
      <c r="K6" s="63"/>
      <c r="L6" s="63"/>
      <c r="M6" s="63"/>
      <c r="N6" s="63"/>
    </row>
    <row r="7" spans="1:14" x14ac:dyDescent="0.3">
      <c r="A7" s="18">
        <f>Table1567891314192021[[#This Row],[Full Name]]</f>
        <v>0</v>
      </c>
      <c r="B7" s="20" t="str">
        <f>IF(Table1567891314192021[[#This Row],[Full Name]]="","",IF(IFERROR(IFERROR(VLOOKUP(Table1567891314192021[[#This Row],[Full Name]],'Mens League'!B:B,1,FALSE),VLOOKUP(Table1567891314192021[[#This Row],[Full Name]],'Women''s League'!B:B,1,FALSE)),"NEEDS ADDING")="NEEDS ADDING","NEEDS ADDING","OK"))</f>
        <v/>
      </c>
      <c r="C7" s="20" t="str">
        <f>IF(Table1567891314192021[[#This Row],[Position]]="","",IF(Table1567891314192021[[#This Row],[Rank]]=1,30,IF(Table1567891314192021[[#This Row],[Rank]]=2,29,IF(Table1567891314192021[[#This Row],[Rank]]=3,28,IF(Table1567891314192021[[#This Row],[Rank]]=4,27,IF(Table1567891314192021[[#This Row],[Rank]]=5,26,IF(Table1567891314192021[[#This Row],[Rank]]=6,25,IF(Table1567891314192021[[#This Row],[Rank]]=7,24,IF(Table1567891314192021[[#This Row],[Rank]]=8,23,IF(Table1567891314192021[[#This Row],[Rank]]=9,22,IF(Table1567891314192021[[#This Row],[Rank]]=10,21,IF(Table1567891314192021[[#This Row],[Rank]]=11,20,IF(Table1567891314192021[[#This Row],[Rank]]=12,19,IF(Table1567891314192021[[#This Row],[Rank]]=13,18,IF(Table1567891314192021[[#This Row],[Rank]]=14,17,IF(Table1567891314192021[[#This Row],[Rank]]=15,16,IF(Table1567891314192021[[#This Row],[Rank]]=16,15,IF(Table1567891314192021[[#This Row],[Rank]]=17,14,IF(Table1567891314192021[[#This Row],[Rank]]=18,13,IF(Table1567891314192021[[#This Row],[Rank]]=19,12,IF(Table1567891314192021[[#This Row],[Rank]]=20,11,IF(Table1567891314192021[[#This Row],[Rank]]=21,10,IF(Table1567891314192021[[#This Row],[Rank]]=22,9,IF(Table1567891314192021[[#This Row],[Rank]]=23,8,IF(Table1567891314192021[[#This Row],[Rank]]=24,7,IF(Table1567891314192021[[#This Row],[Rank]]=25,6,IF(Table1567891314192021[[#This Row],[Rank]]=26,5,IF(Table1567891314192021[[#This Row],[Rank]]=27,4,IF(Table1567891314192021[[#This Row],[Rank]]=28,3,IF(Table1567891314192021[[#This Row],[Rank]]=29,2,IF(Table1567891314192021[[#This Row],[Rank]]=30,1,0)))))))))))))))))))))))))))))))</f>
        <v/>
      </c>
      <c r="D7" s="4" t="str">
        <f>IF(Table1567891314192021[[#This Row],[Category]]="","",IF(Table1567891314192021[[#This Row],[Category]]="M",COUNTIF($I$2:$I7,"M"),IF(Table1567891314192021[[#This Row],[Category]]="F",COUNTIF($I$2:$I7,"F"),0)))</f>
        <v/>
      </c>
      <c r="E7" s="26"/>
      <c r="F7" s="27"/>
      <c r="G7" s="28"/>
      <c r="H7" s="28"/>
      <c r="I7" s="29"/>
      <c r="J7" s="63"/>
      <c r="K7" s="63"/>
      <c r="L7" s="63"/>
      <c r="M7" s="63"/>
      <c r="N7" s="63"/>
    </row>
    <row r="8" spans="1:14" x14ac:dyDescent="0.3">
      <c r="A8" s="18">
        <f>Table1567891314192021[[#This Row],[Full Name]]</f>
        <v>0</v>
      </c>
      <c r="B8" s="20" t="str">
        <f>IF(Table1567891314192021[[#This Row],[Full Name]]="","",IF(IFERROR(IFERROR(VLOOKUP(Table1567891314192021[[#This Row],[Full Name]],'Mens League'!B:B,1,FALSE),VLOOKUP(Table1567891314192021[[#This Row],[Full Name]],'Women''s League'!B:B,1,FALSE)),"NEEDS ADDING")="NEEDS ADDING","NEEDS ADDING","OK"))</f>
        <v/>
      </c>
      <c r="C8" s="20" t="str">
        <f>IF(Table1567891314192021[[#This Row],[Position]]="","",IF(Table1567891314192021[[#This Row],[Rank]]=1,30,IF(Table1567891314192021[[#This Row],[Rank]]=2,29,IF(Table1567891314192021[[#This Row],[Rank]]=3,28,IF(Table1567891314192021[[#This Row],[Rank]]=4,27,IF(Table1567891314192021[[#This Row],[Rank]]=5,26,IF(Table1567891314192021[[#This Row],[Rank]]=6,25,IF(Table1567891314192021[[#This Row],[Rank]]=7,24,IF(Table1567891314192021[[#This Row],[Rank]]=8,23,IF(Table1567891314192021[[#This Row],[Rank]]=9,22,IF(Table1567891314192021[[#This Row],[Rank]]=10,21,IF(Table1567891314192021[[#This Row],[Rank]]=11,20,IF(Table1567891314192021[[#This Row],[Rank]]=12,19,IF(Table1567891314192021[[#This Row],[Rank]]=13,18,IF(Table1567891314192021[[#This Row],[Rank]]=14,17,IF(Table1567891314192021[[#This Row],[Rank]]=15,16,IF(Table1567891314192021[[#This Row],[Rank]]=16,15,IF(Table1567891314192021[[#This Row],[Rank]]=17,14,IF(Table1567891314192021[[#This Row],[Rank]]=18,13,IF(Table1567891314192021[[#This Row],[Rank]]=19,12,IF(Table1567891314192021[[#This Row],[Rank]]=20,11,IF(Table1567891314192021[[#This Row],[Rank]]=21,10,IF(Table1567891314192021[[#This Row],[Rank]]=22,9,IF(Table1567891314192021[[#This Row],[Rank]]=23,8,IF(Table1567891314192021[[#This Row],[Rank]]=24,7,IF(Table1567891314192021[[#This Row],[Rank]]=25,6,IF(Table1567891314192021[[#This Row],[Rank]]=26,5,IF(Table1567891314192021[[#This Row],[Rank]]=27,4,IF(Table1567891314192021[[#This Row],[Rank]]=28,3,IF(Table1567891314192021[[#This Row],[Rank]]=29,2,IF(Table1567891314192021[[#This Row],[Rank]]=30,1,0)))))))))))))))))))))))))))))))</f>
        <v/>
      </c>
      <c r="D8" s="4" t="str">
        <f>IF(Table1567891314192021[[#This Row],[Category]]="","",IF(Table1567891314192021[[#This Row],[Category]]="M",COUNTIF($I$2:$I8,"M"),IF(Table1567891314192021[[#This Row],[Category]]="F",COUNTIF($I$2:$I8,"F"),0)))</f>
        <v/>
      </c>
      <c r="E8" s="26"/>
      <c r="F8" s="27"/>
      <c r="G8" s="28"/>
      <c r="H8" s="28"/>
      <c r="I8" s="29"/>
      <c r="J8" s="63"/>
      <c r="K8" s="63"/>
      <c r="L8" s="63"/>
      <c r="M8" s="63"/>
      <c r="N8" s="63"/>
    </row>
    <row r="9" spans="1:14" x14ac:dyDescent="0.3">
      <c r="A9" s="18">
        <f>Table1567891314192021[[#This Row],[Full Name]]</f>
        <v>0</v>
      </c>
      <c r="B9" s="20" t="str">
        <f>IF(Table1567891314192021[[#This Row],[Full Name]]="","",IF(IFERROR(IFERROR(VLOOKUP(Table1567891314192021[[#This Row],[Full Name]],'Mens League'!B:B,1,FALSE),VLOOKUP(Table1567891314192021[[#This Row],[Full Name]],'Women''s League'!B:B,1,FALSE)),"NEEDS ADDING")="NEEDS ADDING","NEEDS ADDING","OK"))</f>
        <v/>
      </c>
      <c r="C9" s="20" t="str">
        <f>IF(Table1567891314192021[[#This Row],[Position]]="","",IF(Table1567891314192021[[#This Row],[Rank]]=1,30,IF(Table1567891314192021[[#This Row],[Rank]]=2,29,IF(Table1567891314192021[[#This Row],[Rank]]=3,28,IF(Table1567891314192021[[#This Row],[Rank]]=4,27,IF(Table1567891314192021[[#This Row],[Rank]]=5,26,IF(Table1567891314192021[[#This Row],[Rank]]=6,25,IF(Table1567891314192021[[#This Row],[Rank]]=7,24,IF(Table1567891314192021[[#This Row],[Rank]]=8,23,IF(Table1567891314192021[[#This Row],[Rank]]=9,22,IF(Table1567891314192021[[#This Row],[Rank]]=10,21,IF(Table1567891314192021[[#This Row],[Rank]]=11,20,IF(Table1567891314192021[[#This Row],[Rank]]=12,19,IF(Table1567891314192021[[#This Row],[Rank]]=13,18,IF(Table1567891314192021[[#This Row],[Rank]]=14,17,IF(Table1567891314192021[[#This Row],[Rank]]=15,16,IF(Table1567891314192021[[#This Row],[Rank]]=16,15,IF(Table1567891314192021[[#This Row],[Rank]]=17,14,IF(Table1567891314192021[[#This Row],[Rank]]=18,13,IF(Table1567891314192021[[#This Row],[Rank]]=19,12,IF(Table1567891314192021[[#This Row],[Rank]]=20,11,IF(Table1567891314192021[[#This Row],[Rank]]=21,10,IF(Table1567891314192021[[#This Row],[Rank]]=22,9,IF(Table1567891314192021[[#This Row],[Rank]]=23,8,IF(Table1567891314192021[[#This Row],[Rank]]=24,7,IF(Table1567891314192021[[#This Row],[Rank]]=25,6,IF(Table1567891314192021[[#This Row],[Rank]]=26,5,IF(Table1567891314192021[[#This Row],[Rank]]=27,4,IF(Table1567891314192021[[#This Row],[Rank]]=28,3,IF(Table1567891314192021[[#This Row],[Rank]]=29,2,IF(Table1567891314192021[[#This Row],[Rank]]=30,1,0)))))))))))))))))))))))))))))))</f>
        <v/>
      </c>
      <c r="D9" s="4" t="str">
        <f>IF(Table1567891314192021[[#This Row],[Category]]="","",IF(Table1567891314192021[[#This Row],[Category]]="M",COUNTIF($I$2:$I9,"M"),IF(Table1567891314192021[[#This Row],[Category]]="F",COUNTIF($I$2:$I9,"F"),0)))</f>
        <v/>
      </c>
      <c r="E9" s="26"/>
      <c r="F9" s="27"/>
      <c r="G9" s="28"/>
      <c r="H9" s="28"/>
      <c r="I9" s="29"/>
      <c r="J9" s="63"/>
      <c r="K9" s="63"/>
      <c r="L9" s="63"/>
      <c r="M9" s="63"/>
      <c r="N9" s="63"/>
    </row>
    <row r="10" spans="1:14" x14ac:dyDescent="0.3">
      <c r="A10" s="18">
        <f>Table1567891314192021[[#This Row],[Full Name]]</f>
        <v>0</v>
      </c>
      <c r="B10" s="20" t="str">
        <f>IF(Table1567891314192021[[#This Row],[Full Name]]="","",IF(IFERROR(IFERROR(VLOOKUP(Table1567891314192021[[#This Row],[Full Name]],'Mens League'!B:B,1,FALSE),VLOOKUP(Table1567891314192021[[#This Row],[Full Name]],'Women''s League'!B:B,1,FALSE)),"NEEDS ADDING")="NEEDS ADDING","NEEDS ADDING","OK"))</f>
        <v/>
      </c>
      <c r="C10" s="20" t="str">
        <f>IF(Table1567891314192021[[#This Row],[Position]]="","",IF(Table1567891314192021[[#This Row],[Rank]]=1,30,IF(Table1567891314192021[[#This Row],[Rank]]=2,29,IF(Table1567891314192021[[#This Row],[Rank]]=3,28,IF(Table1567891314192021[[#This Row],[Rank]]=4,27,IF(Table1567891314192021[[#This Row],[Rank]]=5,26,IF(Table1567891314192021[[#This Row],[Rank]]=6,25,IF(Table1567891314192021[[#This Row],[Rank]]=7,24,IF(Table1567891314192021[[#This Row],[Rank]]=8,23,IF(Table1567891314192021[[#This Row],[Rank]]=9,22,IF(Table1567891314192021[[#This Row],[Rank]]=10,21,IF(Table1567891314192021[[#This Row],[Rank]]=11,20,IF(Table1567891314192021[[#This Row],[Rank]]=12,19,IF(Table1567891314192021[[#This Row],[Rank]]=13,18,IF(Table1567891314192021[[#This Row],[Rank]]=14,17,IF(Table1567891314192021[[#This Row],[Rank]]=15,16,IF(Table1567891314192021[[#This Row],[Rank]]=16,15,IF(Table1567891314192021[[#This Row],[Rank]]=17,14,IF(Table1567891314192021[[#This Row],[Rank]]=18,13,IF(Table1567891314192021[[#This Row],[Rank]]=19,12,IF(Table1567891314192021[[#This Row],[Rank]]=20,11,IF(Table1567891314192021[[#This Row],[Rank]]=21,10,IF(Table1567891314192021[[#This Row],[Rank]]=22,9,IF(Table1567891314192021[[#This Row],[Rank]]=23,8,IF(Table1567891314192021[[#This Row],[Rank]]=24,7,IF(Table1567891314192021[[#This Row],[Rank]]=25,6,IF(Table1567891314192021[[#This Row],[Rank]]=26,5,IF(Table1567891314192021[[#This Row],[Rank]]=27,4,IF(Table1567891314192021[[#This Row],[Rank]]=28,3,IF(Table1567891314192021[[#This Row],[Rank]]=29,2,IF(Table1567891314192021[[#This Row],[Rank]]=30,1,0)))))))))))))))))))))))))))))))</f>
        <v/>
      </c>
      <c r="D10" s="4" t="str">
        <f>IF(Table1567891314192021[[#This Row],[Category]]="","",IF(Table1567891314192021[[#This Row],[Category]]="M",COUNTIF($I$2:$I10,"M"),IF(Table1567891314192021[[#This Row],[Category]]="F",COUNTIF($I$2:$I10,"F"),0)))</f>
        <v/>
      </c>
      <c r="E10" s="26"/>
      <c r="F10" s="27"/>
      <c r="G10" s="28"/>
      <c r="H10" s="28"/>
      <c r="I10" s="29"/>
      <c r="J10" s="63"/>
      <c r="K10" s="63"/>
      <c r="L10" s="63"/>
      <c r="M10" s="63"/>
      <c r="N10" s="63"/>
    </row>
    <row r="11" spans="1:14" x14ac:dyDescent="0.3">
      <c r="A11" s="18">
        <f>Table1567891314192021[[#This Row],[Full Name]]</f>
        <v>0</v>
      </c>
      <c r="B11" s="20" t="str">
        <f>IF(Table1567891314192021[[#This Row],[Full Name]]="","",IF(IFERROR(IFERROR(VLOOKUP(Table1567891314192021[[#This Row],[Full Name]],'Mens League'!B:B,1,FALSE),VLOOKUP(Table1567891314192021[[#This Row],[Full Name]],'Women''s League'!B:B,1,FALSE)),"NEEDS ADDING")="NEEDS ADDING","NEEDS ADDING","OK"))</f>
        <v/>
      </c>
      <c r="C11" s="20" t="str">
        <f>IF(Table1567891314192021[[#This Row],[Position]]="","",IF(Table1567891314192021[[#This Row],[Rank]]=1,30,IF(Table1567891314192021[[#This Row],[Rank]]=2,29,IF(Table1567891314192021[[#This Row],[Rank]]=3,28,IF(Table1567891314192021[[#This Row],[Rank]]=4,27,IF(Table1567891314192021[[#This Row],[Rank]]=5,26,IF(Table1567891314192021[[#This Row],[Rank]]=6,25,IF(Table1567891314192021[[#This Row],[Rank]]=7,24,IF(Table1567891314192021[[#This Row],[Rank]]=8,23,IF(Table1567891314192021[[#This Row],[Rank]]=9,22,IF(Table1567891314192021[[#This Row],[Rank]]=10,21,IF(Table1567891314192021[[#This Row],[Rank]]=11,20,IF(Table1567891314192021[[#This Row],[Rank]]=12,19,IF(Table1567891314192021[[#This Row],[Rank]]=13,18,IF(Table1567891314192021[[#This Row],[Rank]]=14,17,IF(Table1567891314192021[[#This Row],[Rank]]=15,16,IF(Table1567891314192021[[#This Row],[Rank]]=16,15,IF(Table1567891314192021[[#This Row],[Rank]]=17,14,IF(Table1567891314192021[[#This Row],[Rank]]=18,13,IF(Table1567891314192021[[#This Row],[Rank]]=19,12,IF(Table1567891314192021[[#This Row],[Rank]]=20,11,IF(Table1567891314192021[[#This Row],[Rank]]=21,10,IF(Table1567891314192021[[#This Row],[Rank]]=22,9,IF(Table1567891314192021[[#This Row],[Rank]]=23,8,IF(Table1567891314192021[[#This Row],[Rank]]=24,7,IF(Table1567891314192021[[#This Row],[Rank]]=25,6,IF(Table1567891314192021[[#This Row],[Rank]]=26,5,IF(Table1567891314192021[[#This Row],[Rank]]=27,4,IF(Table1567891314192021[[#This Row],[Rank]]=28,3,IF(Table1567891314192021[[#This Row],[Rank]]=29,2,IF(Table1567891314192021[[#This Row],[Rank]]=30,1,0)))))))))))))))))))))))))))))))</f>
        <v/>
      </c>
      <c r="D11" s="4" t="str">
        <f>IF(Table1567891314192021[[#This Row],[Category]]="","",IF(Table1567891314192021[[#This Row],[Category]]="M",COUNTIF($I$2:$I11,"M"),IF(Table1567891314192021[[#This Row],[Category]]="F",COUNTIF($I$2:$I11,"F"),0)))</f>
        <v/>
      </c>
      <c r="E11" s="26"/>
      <c r="F11" s="27"/>
      <c r="G11" s="28"/>
      <c r="H11" s="28"/>
      <c r="I11" s="29"/>
      <c r="J11" s="63"/>
      <c r="K11" s="63"/>
      <c r="L11" s="63"/>
      <c r="M11" s="63"/>
      <c r="N11" s="63"/>
    </row>
    <row r="12" spans="1:14" x14ac:dyDescent="0.3">
      <c r="A12" s="18">
        <f>Table1567891314192021[[#This Row],[Full Name]]</f>
        <v>0</v>
      </c>
      <c r="B12" s="20" t="str">
        <f>IF(Table1567891314192021[[#This Row],[Full Name]]="","",IF(IFERROR(IFERROR(VLOOKUP(Table1567891314192021[[#This Row],[Full Name]],'Mens League'!B:B,1,FALSE),VLOOKUP(Table1567891314192021[[#This Row],[Full Name]],'Women''s League'!B:B,1,FALSE)),"NEEDS ADDING")="NEEDS ADDING","NEEDS ADDING","OK"))</f>
        <v/>
      </c>
      <c r="C12" s="20" t="str">
        <f>IF(Table1567891314192021[[#This Row],[Position]]="","",IF(Table1567891314192021[[#This Row],[Rank]]=1,30,IF(Table1567891314192021[[#This Row],[Rank]]=2,29,IF(Table1567891314192021[[#This Row],[Rank]]=3,28,IF(Table1567891314192021[[#This Row],[Rank]]=4,27,IF(Table1567891314192021[[#This Row],[Rank]]=5,26,IF(Table1567891314192021[[#This Row],[Rank]]=6,25,IF(Table1567891314192021[[#This Row],[Rank]]=7,24,IF(Table1567891314192021[[#This Row],[Rank]]=8,23,IF(Table1567891314192021[[#This Row],[Rank]]=9,22,IF(Table1567891314192021[[#This Row],[Rank]]=10,21,IF(Table1567891314192021[[#This Row],[Rank]]=11,20,IF(Table1567891314192021[[#This Row],[Rank]]=12,19,IF(Table1567891314192021[[#This Row],[Rank]]=13,18,IF(Table1567891314192021[[#This Row],[Rank]]=14,17,IF(Table1567891314192021[[#This Row],[Rank]]=15,16,IF(Table1567891314192021[[#This Row],[Rank]]=16,15,IF(Table1567891314192021[[#This Row],[Rank]]=17,14,IF(Table1567891314192021[[#This Row],[Rank]]=18,13,IF(Table1567891314192021[[#This Row],[Rank]]=19,12,IF(Table1567891314192021[[#This Row],[Rank]]=20,11,IF(Table1567891314192021[[#This Row],[Rank]]=21,10,IF(Table1567891314192021[[#This Row],[Rank]]=22,9,IF(Table1567891314192021[[#This Row],[Rank]]=23,8,IF(Table1567891314192021[[#This Row],[Rank]]=24,7,IF(Table1567891314192021[[#This Row],[Rank]]=25,6,IF(Table1567891314192021[[#This Row],[Rank]]=26,5,IF(Table1567891314192021[[#This Row],[Rank]]=27,4,IF(Table1567891314192021[[#This Row],[Rank]]=28,3,IF(Table1567891314192021[[#This Row],[Rank]]=29,2,IF(Table1567891314192021[[#This Row],[Rank]]=30,1,0)))))))))))))))))))))))))))))))</f>
        <v/>
      </c>
      <c r="D12" s="4" t="str">
        <f>IF(Table1567891314192021[[#This Row],[Category]]="","",IF(Table1567891314192021[[#This Row],[Category]]="M",COUNTIF($I$2:$I12,"M"),IF(Table1567891314192021[[#This Row],[Category]]="F",COUNTIF($I$2:$I12,"F"),0)))</f>
        <v/>
      </c>
      <c r="E12" s="26"/>
      <c r="F12" s="27"/>
      <c r="G12" s="28"/>
      <c r="H12" s="28"/>
      <c r="I12" s="29"/>
      <c r="J12" s="63"/>
      <c r="K12" s="63"/>
      <c r="L12" s="63"/>
      <c r="M12" s="63"/>
      <c r="N12" s="63"/>
    </row>
    <row r="13" spans="1:14" x14ac:dyDescent="0.3">
      <c r="A13" s="18">
        <f>Table1567891314192021[[#This Row],[Full Name]]</f>
        <v>0</v>
      </c>
      <c r="B13" s="20" t="str">
        <f>IF(Table1567891314192021[[#This Row],[Full Name]]="","",IF(IFERROR(IFERROR(VLOOKUP(Table1567891314192021[[#This Row],[Full Name]],'Mens League'!B:B,1,FALSE),VLOOKUP(Table1567891314192021[[#This Row],[Full Name]],'Women''s League'!B:B,1,FALSE)),"NEEDS ADDING")="NEEDS ADDING","NEEDS ADDING","OK"))</f>
        <v/>
      </c>
      <c r="C13" s="20" t="str">
        <f>IF(Table1567891314192021[[#This Row],[Position]]="","",IF(Table1567891314192021[[#This Row],[Rank]]=1,30,IF(Table1567891314192021[[#This Row],[Rank]]=2,29,IF(Table1567891314192021[[#This Row],[Rank]]=3,28,IF(Table1567891314192021[[#This Row],[Rank]]=4,27,IF(Table1567891314192021[[#This Row],[Rank]]=5,26,IF(Table1567891314192021[[#This Row],[Rank]]=6,25,IF(Table1567891314192021[[#This Row],[Rank]]=7,24,IF(Table1567891314192021[[#This Row],[Rank]]=8,23,IF(Table1567891314192021[[#This Row],[Rank]]=9,22,IF(Table1567891314192021[[#This Row],[Rank]]=10,21,IF(Table1567891314192021[[#This Row],[Rank]]=11,20,IF(Table1567891314192021[[#This Row],[Rank]]=12,19,IF(Table1567891314192021[[#This Row],[Rank]]=13,18,IF(Table1567891314192021[[#This Row],[Rank]]=14,17,IF(Table1567891314192021[[#This Row],[Rank]]=15,16,IF(Table1567891314192021[[#This Row],[Rank]]=16,15,IF(Table1567891314192021[[#This Row],[Rank]]=17,14,IF(Table1567891314192021[[#This Row],[Rank]]=18,13,IF(Table1567891314192021[[#This Row],[Rank]]=19,12,IF(Table1567891314192021[[#This Row],[Rank]]=20,11,IF(Table1567891314192021[[#This Row],[Rank]]=21,10,IF(Table1567891314192021[[#This Row],[Rank]]=22,9,IF(Table1567891314192021[[#This Row],[Rank]]=23,8,IF(Table1567891314192021[[#This Row],[Rank]]=24,7,IF(Table1567891314192021[[#This Row],[Rank]]=25,6,IF(Table1567891314192021[[#This Row],[Rank]]=26,5,IF(Table1567891314192021[[#This Row],[Rank]]=27,4,IF(Table1567891314192021[[#This Row],[Rank]]=28,3,IF(Table1567891314192021[[#This Row],[Rank]]=29,2,IF(Table1567891314192021[[#This Row],[Rank]]=30,1,0)))))))))))))))))))))))))))))))</f>
        <v/>
      </c>
      <c r="D13" s="4" t="str">
        <f>IF(Table1567891314192021[[#This Row],[Category]]="","",IF(Table1567891314192021[[#This Row],[Category]]="M",COUNTIF($I$2:$I13,"M"),IF(Table1567891314192021[[#This Row],[Category]]="F",COUNTIF($I$2:$I13,"F"),0)))</f>
        <v/>
      </c>
      <c r="E13" s="26"/>
      <c r="F13" s="27"/>
      <c r="G13" s="28"/>
      <c r="H13" s="28"/>
      <c r="I13" s="29"/>
      <c r="J13" s="63"/>
      <c r="K13" s="63"/>
      <c r="L13" s="63"/>
      <c r="M13" s="63"/>
      <c r="N13" s="63"/>
    </row>
    <row r="14" spans="1:14" x14ac:dyDescent="0.3">
      <c r="A14" s="19">
        <f>Table1567891314192021[[#This Row],[Full Name]]</f>
        <v>0</v>
      </c>
      <c r="B14" s="21" t="str">
        <f>IF(Table1567891314192021[[#This Row],[Full Name]]="","",IF(IFERROR(IFERROR(VLOOKUP(Table1567891314192021[[#This Row],[Full Name]],'Mens League'!B:B,1,FALSE),VLOOKUP(Table1567891314192021[[#This Row],[Full Name]],'Women''s League'!B:B,1,FALSE)),"NEEDS ADDING")="NEEDS ADDING","NEEDS ADDING","OK"))</f>
        <v/>
      </c>
      <c r="C14" s="21" t="str">
        <f>IF(Table1567891314192021[[#This Row],[Position]]="","",IF(Table1567891314192021[[#This Row],[Rank]]=1,30,IF(Table1567891314192021[[#This Row],[Rank]]=2,29,IF(Table1567891314192021[[#This Row],[Rank]]=3,28,IF(Table1567891314192021[[#This Row],[Rank]]=4,27,IF(Table1567891314192021[[#This Row],[Rank]]=5,26,IF(Table1567891314192021[[#This Row],[Rank]]=6,25,IF(Table1567891314192021[[#This Row],[Rank]]=7,24,IF(Table1567891314192021[[#This Row],[Rank]]=8,23,IF(Table1567891314192021[[#This Row],[Rank]]=9,22,IF(Table1567891314192021[[#This Row],[Rank]]=10,21,IF(Table1567891314192021[[#This Row],[Rank]]=11,20,IF(Table1567891314192021[[#This Row],[Rank]]=12,19,IF(Table1567891314192021[[#This Row],[Rank]]=13,18,IF(Table1567891314192021[[#This Row],[Rank]]=14,17,IF(Table1567891314192021[[#This Row],[Rank]]=15,16,IF(Table1567891314192021[[#This Row],[Rank]]=16,15,IF(Table1567891314192021[[#This Row],[Rank]]=17,14,IF(Table1567891314192021[[#This Row],[Rank]]=18,13,IF(Table1567891314192021[[#This Row],[Rank]]=19,12,IF(Table1567891314192021[[#This Row],[Rank]]=20,11,IF(Table1567891314192021[[#This Row],[Rank]]=21,10,IF(Table1567891314192021[[#This Row],[Rank]]=22,9,IF(Table1567891314192021[[#This Row],[Rank]]=23,8,IF(Table1567891314192021[[#This Row],[Rank]]=24,7,IF(Table1567891314192021[[#This Row],[Rank]]=25,6,IF(Table1567891314192021[[#This Row],[Rank]]=26,5,IF(Table1567891314192021[[#This Row],[Rank]]=27,4,IF(Table1567891314192021[[#This Row],[Rank]]=28,3,IF(Table1567891314192021[[#This Row],[Rank]]=29,2,IF(Table1567891314192021[[#This Row],[Rank]]=30,1,0)))))))))))))))))))))))))))))))</f>
        <v/>
      </c>
      <c r="D14" s="4" t="str">
        <f>IF(Table1567891314192021[[#This Row],[Category]]="","",IF(Table1567891314192021[[#This Row],[Category]]="M",COUNTIF($I$2:$I14,"M"),IF(Table1567891314192021[[#This Row],[Category]]="F",COUNTIF($I$2:$I14,"F"),0)))</f>
        <v/>
      </c>
      <c r="E14" s="30"/>
      <c r="F14" s="31"/>
      <c r="G14" s="32"/>
      <c r="H14" s="32"/>
      <c r="I14" s="33"/>
      <c r="J14" s="63"/>
      <c r="K14" s="63"/>
      <c r="L14" s="63"/>
      <c r="M14" s="63"/>
      <c r="N14" s="63"/>
    </row>
    <row r="15" spans="1:14" x14ac:dyDescent="0.3">
      <c r="A15" s="19">
        <f>Table1567891314192021[[#This Row],[Full Name]]</f>
        <v>0</v>
      </c>
      <c r="B15" s="21" t="str">
        <f>IF(Table1567891314192021[[#This Row],[Full Name]]="","",IF(IFERROR(IFERROR(VLOOKUP(Table1567891314192021[[#This Row],[Full Name]],'Mens League'!B:B,1,FALSE),VLOOKUP(Table1567891314192021[[#This Row],[Full Name]],'Women''s League'!B:B,1,FALSE)),"NEEDS ADDING")="NEEDS ADDING","NEEDS ADDING","OK"))</f>
        <v/>
      </c>
      <c r="C15" s="21" t="str">
        <f>IF(Table1567891314192021[[#This Row],[Position]]="","",IF(Table1567891314192021[[#This Row],[Rank]]=1,30,IF(Table1567891314192021[[#This Row],[Rank]]=2,29,IF(Table1567891314192021[[#This Row],[Rank]]=3,28,IF(Table1567891314192021[[#This Row],[Rank]]=4,27,IF(Table1567891314192021[[#This Row],[Rank]]=5,26,IF(Table1567891314192021[[#This Row],[Rank]]=6,25,IF(Table1567891314192021[[#This Row],[Rank]]=7,24,IF(Table1567891314192021[[#This Row],[Rank]]=8,23,IF(Table1567891314192021[[#This Row],[Rank]]=9,22,IF(Table1567891314192021[[#This Row],[Rank]]=10,21,IF(Table1567891314192021[[#This Row],[Rank]]=11,20,IF(Table1567891314192021[[#This Row],[Rank]]=12,19,IF(Table1567891314192021[[#This Row],[Rank]]=13,18,IF(Table1567891314192021[[#This Row],[Rank]]=14,17,IF(Table1567891314192021[[#This Row],[Rank]]=15,16,IF(Table1567891314192021[[#This Row],[Rank]]=16,15,IF(Table1567891314192021[[#This Row],[Rank]]=17,14,IF(Table1567891314192021[[#This Row],[Rank]]=18,13,IF(Table1567891314192021[[#This Row],[Rank]]=19,12,IF(Table1567891314192021[[#This Row],[Rank]]=20,11,IF(Table1567891314192021[[#This Row],[Rank]]=21,10,IF(Table1567891314192021[[#This Row],[Rank]]=22,9,IF(Table1567891314192021[[#This Row],[Rank]]=23,8,IF(Table1567891314192021[[#This Row],[Rank]]=24,7,IF(Table1567891314192021[[#This Row],[Rank]]=25,6,IF(Table1567891314192021[[#This Row],[Rank]]=26,5,IF(Table1567891314192021[[#This Row],[Rank]]=27,4,IF(Table1567891314192021[[#This Row],[Rank]]=28,3,IF(Table1567891314192021[[#This Row],[Rank]]=29,2,IF(Table1567891314192021[[#This Row],[Rank]]=30,1,0)))))))))))))))))))))))))))))))</f>
        <v/>
      </c>
      <c r="D15" s="4" t="str">
        <f>IF(Table1567891314192021[[#This Row],[Category]]="","",IF(Table1567891314192021[[#This Row],[Category]]="M",COUNTIF($I$2:$I15,"M"),IF(Table1567891314192021[[#This Row],[Category]]="F",COUNTIF($I$2:$I15,"F"),0)))</f>
        <v/>
      </c>
      <c r="E15" s="26"/>
      <c r="F15" s="27"/>
      <c r="G15" s="28"/>
      <c r="H15" s="28"/>
      <c r="I15" s="29"/>
      <c r="J15" s="63"/>
      <c r="K15" s="63"/>
      <c r="L15" s="63"/>
      <c r="M15" s="63"/>
      <c r="N15" s="63"/>
    </row>
    <row r="16" spans="1:14" x14ac:dyDescent="0.3">
      <c r="A16" s="19">
        <f>Table1567891314192021[[#This Row],[Full Name]]</f>
        <v>0</v>
      </c>
      <c r="B16" s="21" t="str">
        <f>IF(Table1567891314192021[[#This Row],[Full Name]]="","",IF(IFERROR(IFERROR(VLOOKUP(Table1567891314192021[[#This Row],[Full Name]],'Mens League'!B:B,1,FALSE),VLOOKUP(Table1567891314192021[[#This Row],[Full Name]],'Women''s League'!B:B,1,FALSE)),"NEEDS ADDING")="NEEDS ADDING","NEEDS ADDING","OK"))</f>
        <v/>
      </c>
      <c r="C16" s="21" t="str">
        <f>IF(Table1567891314192021[[#This Row],[Position]]="","",IF(Table1567891314192021[[#This Row],[Rank]]=1,30,IF(Table1567891314192021[[#This Row],[Rank]]=2,29,IF(Table1567891314192021[[#This Row],[Rank]]=3,28,IF(Table1567891314192021[[#This Row],[Rank]]=4,27,IF(Table1567891314192021[[#This Row],[Rank]]=5,26,IF(Table1567891314192021[[#This Row],[Rank]]=6,25,IF(Table1567891314192021[[#This Row],[Rank]]=7,24,IF(Table1567891314192021[[#This Row],[Rank]]=8,23,IF(Table1567891314192021[[#This Row],[Rank]]=9,22,IF(Table1567891314192021[[#This Row],[Rank]]=10,21,IF(Table1567891314192021[[#This Row],[Rank]]=11,20,IF(Table1567891314192021[[#This Row],[Rank]]=12,19,IF(Table1567891314192021[[#This Row],[Rank]]=13,18,IF(Table1567891314192021[[#This Row],[Rank]]=14,17,IF(Table1567891314192021[[#This Row],[Rank]]=15,16,IF(Table1567891314192021[[#This Row],[Rank]]=16,15,IF(Table1567891314192021[[#This Row],[Rank]]=17,14,IF(Table1567891314192021[[#This Row],[Rank]]=18,13,IF(Table1567891314192021[[#This Row],[Rank]]=19,12,IF(Table1567891314192021[[#This Row],[Rank]]=20,11,IF(Table1567891314192021[[#This Row],[Rank]]=21,10,IF(Table1567891314192021[[#This Row],[Rank]]=22,9,IF(Table1567891314192021[[#This Row],[Rank]]=23,8,IF(Table1567891314192021[[#This Row],[Rank]]=24,7,IF(Table1567891314192021[[#This Row],[Rank]]=25,6,IF(Table1567891314192021[[#This Row],[Rank]]=26,5,IF(Table1567891314192021[[#This Row],[Rank]]=27,4,IF(Table1567891314192021[[#This Row],[Rank]]=28,3,IF(Table1567891314192021[[#This Row],[Rank]]=29,2,IF(Table1567891314192021[[#This Row],[Rank]]=30,1,0)))))))))))))))))))))))))))))))</f>
        <v/>
      </c>
      <c r="D16" s="4" t="str">
        <f>IF(Table1567891314192021[[#This Row],[Category]]="","",IF(Table1567891314192021[[#This Row],[Category]]="M",COUNTIF($I$2:$I16,"M"),IF(Table1567891314192021[[#This Row],[Category]]="F",COUNTIF($I$2:$I16,"F"),0)))</f>
        <v/>
      </c>
      <c r="E16" s="26"/>
      <c r="F16" s="27"/>
      <c r="G16" s="28"/>
      <c r="H16" s="28"/>
      <c r="I16" s="29"/>
      <c r="J16" s="63"/>
      <c r="K16" s="63"/>
      <c r="L16" s="63"/>
      <c r="M16" s="63"/>
      <c r="N16" s="63"/>
    </row>
    <row r="17" spans="1:14" x14ac:dyDescent="0.3">
      <c r="A17" s="19">
        <f>Table1567891314192021[[#This Row],[Full Name]]</f>
        <v>0</v>
      </c>
      <c r="B17" s="21" t="str">
        <f>IF(Table1567891314192021[[#This Row],[Full Name]]="","",IF(IFERROR(IFERROR(VLOOKUP(Table1567891314192021[[#This Row],[Full Name]],'Mens League'!B:B,1,FALSE),VLOOKUP(Table1567891314192021[[#This Row],[Full Name]],'Women''s League'!B:B,1,FALSE)),"NEEDS ADDING")="NEEDS ADDING","NEEDS ADDING","OK"))</f>
        <v/>
      </c>
      <c r="C17" s="21" t="str">
        <f>IF(Table1567891314192021[[#This Row],[Position]]="","",IF(Table1567891314192021[[#This Row],[Rank]]=1,30,IF(Table1567891314192021[[#This Row],[Rank]]=2,29,IF(Table1567891314192021[[#This Row],[Rank]]=3,28,IF(Table1567891314192021[[#This Row],[Rank]]=4,27,IF(Table1567891314192021[[#This Row],[Rank]]=5,26,IF(Table1567891314192021[[#This Row],[Rank]]=6,25,IF(Table1567891314192021[[#This Row],[Rank]]=7,24,IF(Table1567891314192021[[#This Row],[Rank]]=8,23,IF(Table1567891314192021[[#This Row],[Rank]]=9,22,IF(Table1567891314192021[[#This Row],[Rank]]=10,21,IF(Table1567891314192021[[#This Row],[Rank]]=11,20,IF(Table1567891314192021[[#This Row],[Rank]]=12,19,IF(Table1567891314192021[[#This Row],[Rank]]=13,18,IF(Table1567891314192021[[#This Row],[Rank]]=14,17,IF(Table1567891314192021[[#This Row],[Rank]]=15,16,IF(Table1567891314192021[[#This Row],[Rank]]=16,15,IF(Table1567891314192021[[#This Row],[Rank]]=17,14,IF(Table1567891314192021[[#This Row],[Rank]]=18,13,IF(Table1567891314192021[[#This Row],[Rank]]=19,12,IF(Table1567891314192021[[#This Row],[Rank]]=20,11,IF(Table1567891314192021[[#This Row],[Rank]]=21,10,IF(Table1567891314192021[[#This Row],[Rank]]=22,9,IF(Table1567891314192021[[#This Row],[Rank]]=23,8,IF(Table1567891314192021[[#This Row],[Rank]]=24,7,IF(Table1567891314192021[[#This Row],[Rank]]=25,6,IF(Table1567891314192021[[#This Row],[Rank]]=26,5,IF(Table1567891314192021[[#This Row],[Rank]]=27,4,IF(Table1567891314192021[[#This Row],[Rank]]=28,3,IF(Table1567891314192021[[#This Row],[Rank]]=29,2,IF(Table1567891314192021[[#This Row],[Rank]]=30,1,0)))))))))))))))))))))))))))))))</f>
        <v/>
      </c>
      <c r="D17" s="4" t="str">
        <f>IF(Table1567891314192021[[#This Row],[Category]]="","",IF(Table1567891314192021[[#This Row],[Category]]="M",COUNTIF($I$2:$I17,"M"),IF(Table1567891314192021[[#This Row],[Category]]="F",COUNTIF($I$2:$I17,"F"),0)))</f>
        <v/>
      </c>
      <c r="E17" s="26"/>
      <c r="F17" s="27"/>
      <c r="G17" s="28"/>
      <c r="H17" s="28"/>
      <c r="I17" s="29"/>
      <c r="J17" s="63"/>
      <c r="K17" s="63"/>
      <c r="L17" s="63"/>
      <c r="M17" s="63"/>
      <c r="N17" s="63"/>
    </row>
    <row r="18" spans="1:14" x14ac:dyDescent="0.3">
      <c r="A18" s="19">
        <f>Table1567891314192021[[#This Row],[Full Name]]</f>
        <v>0</v>
      </c>
      <c r="B18" s="21" t="str">
        <f>IF(Table1567891314192021[[#This Row],[Full Name]]="","",IF(IFERROR(IFERROR(VLOOKUP(Table1567891314192021[[#This Row],[Full Name]],'Mens League'!B:B,1,FALSE),VLOOKUP(Table1567891314192021[[#This Row],[Full Name]],'Women''s League'!B:B,1,FALSE)),"NEEDS ADDING")="NEEDS ADDING","NEEDS ADDING","OK"))</f>
        <v/>
      </c>
      <c r="C18" s="21" t="str">
        <f>IF(Table1567891314192021[[#This Row],[Position]]="","",IF(Table1567891314192021[[#This Row],[Rank]]=1,30,IF(Table1567891314192021[[#This Row],[Rank]]=2,29,IF(Table1567891314192021[[#This Row],[Rank]]=3,28,IF(Table1567891314192021[[#This Row],[Rank]]=4,27,IF(Table1567891314192021[[#This Row],[Rank]]=5,26,IF(Table1567891314192021[[#This Row],[Rank]]=6,25,IF(Table1567891314192021[[#This Row],[Rank]]=7,24,IF(Table1567891314192021[[#This Row],[Rank]]=8,23,IF(Table1567891314192021[[#This Row],[Rank]]=9,22,IF(Table1567891314192021[[#This Row],[Rank]]=10,21,IF(Table1567891314192021[[#This Row],[Rank]]=11,20,IF(Table1567891314192021[[#This Row],[Rank]]=12,19,IF(Table1567891314192021[[#This Row],[Rank]]=13,18,IF(Table1567891314192021[[#This Row],[Rank]]=14,17,IF(Table1567891314192021[[#This Row],[Rank]]=15,16,IF(Table1567891314192021[[#This Row],[Rank]]=16,15,IF(Table1567891314192021[[#This Row],[Rank]]=17,14,IF(Table1567891314192021[[#This Row],[Rank]]=18,13,IF(Table1567891314192021[[#This Row],[Rank]]=19,12,IF(Table1567891314192021[[#This Row],[Rank]]=20,11,IF(Table1567891314192021[[#This Row],[Rank]]=21,10,IF(Table1567891314192021[[#This Row],[Rank]]=22,9,IF(Table1567891314192021[[#This Row],[Rank]]=23,8,IF(Table1567891314192021[[#This Row],[Rank]]=24,7,IF(Table1567891314192021[[#This Row],[Rank]]=25,6,IF(Table1567891314192021[[#This Row],[Rank]]=26,5,IF(Table1567891314192021[[#This Row],[Rank]]=27,4,IF(Table1567891314192021[[#This Row],[Rank]]=28,3,IF(Table1567891314192021[[#This Row],[Rank]]=29,2,IF(Table1567891314192021[[#This Row],[Rank]]=30,1,0)))))))))))))))))))))))))))))))</f>
        <v/>
      </c>
      <c r="D18" s="4" t="str">
        <f>IF(Table1567891314192021[[#This Row],[Category]]="","",IF(Table1567891314192021[[#This Row],[Category]]="M",COUNTIF($I$2:$I18,"M"),IF(Table1567891314192021[[#This Row],[Category]]="F",COUNTIF($I$2:$I18,"F"),0)))</f>
        <v/>
      </c>
      <c r="E18" s="26"/>
      <c r="F18" s="27"/>
      <c r="G18" s="28"/>
      <c r="H18" s="28"/>
      <c r="I18" s="29"/>
      <c r="J18" s="63"/>
      <c r="K18" s="63"/>
      <c r="L18" s="63"/>
      <c r="M18" s="63"/>
      <c r="N18" s="63"/>
    </row>
    <row r="19" spans="1:14" x14ac:dyDescent="0.3">
      <c r="A19" s="19">
        <f>Table1567891314192021[[#This Row],[Full Name]]</f>
        <v>0</v>
      </c>
      <c r="B19" s="21" t="str">
        <f>IF(Table1567891314192021[[#This Row],[Full Name]]="","",IF(IFERROR(IFERROR(VLOOKUP(Table1567891314192021[[#This Row],[Full Name]],'Mens League'!B:B,1,FALSE),VLOOKUP(Table1567891314192021[[#This Row],[Full Name]],'Women''s League'!B:B,1,FALSE)),"NEEDS ADDING")="NEEDS ADDING","NEEDS ADDING","OK"))</f>
        <v/>
      </c>
      <c r="C19" s="21" t="str">
        <f>IF(Table1567891314192021[[#This Row],[Position]]="","",IF(Table1567891314192021[[#This Row],[Rank]]=1,30,IF(Table1567891314192021[[#This Row],[Rank]]=2,29,IF(Table1567891314192021[[#This Row],[Rank]]=3,28,IF(Table1567891314192021[[#This Row],[Rank]]=4,27,IF(Table1567891314192021[[#This Row],[Rank]]=5,26,IF(Table1567891314192021[[#This Row],[Rank]]=6,25,IF(Table1567891314192021[[#This Row],[Rank]]=7,24,IF(Table1567891314192021[[#This Row],[Rank]]=8,23,IF(Table1567891314192021[[#This Row],[Rank]]=9,22,IF(Table1567891314192021[[#This Row],[Rank]]=10,21,IF(Table1567891314192021[[#This Row],[Rank]]=11,20,IF(Table1567891314192021[[#This Row],[Rank]]=12,19,IF(Table1567891314192021[[#This Row],[Rank]]=13,18,IF(Table1567891314192021[[#This Row],[Rank]]=14,17,IF(Table1567891314192021[[#This Row],[Rank]]=15,16,IF(Table1567891314192021[[#This Row],[Rank]]=16,15,IF(Table1567891314192021[[#This Row],[Rank]]=17,14,IF(Table1567891314192021[[#This Row],[Rank]]=18,13,IF(Table1567891314192021[[#This Row],[Rank]]=19,12,IF(Table1567891314192021[[#This Row],[Rank]]=20,11,IF(Table1567891314192021[[#This Row],[Rank]]=21,10,IF(Table1567891314192021[[#This Row],[Rank]]=22,9,IF(Table1567891314192021[[#This Row],[Rank]]=23,8,IF(Table1567891314192021[[#This Row],[Rank]]=24,7,IF(Table1567891314192021[[#This Row],[Rank]]=25,6,IF(Table1567891314192021[[#This Row],[Rank]]=26,5,IF(Table1567891314192021[[#This Row],[Rank]]=27,4,IF(Table1567891314192021[[#This Row],[Rank]]=28,3,IF(Table1567891314192021[[#This Row],[Rank]]=29,2,IF(Table1567891314192021[[#This Row],[Rank]]=30,1,0)))))))))))))))))))))))))))))))</f>
        <v/>
      </c>
      <c r="D19" s="4" t="str">
        <f>IF(Table1567891314192021[[#This Row],[Category]]="","",IF(Table1567891314192021[[#This Row],[Category]]="M",COUNTIF($I$2:$I19,"M"),IF(Table1567891314192021[[#This Row],[Category]]="F",COUNTIF($I$2:$I19,"F"),0)))</f>
        <v/>
      </c>
      <c r="E19" s="26"/>
      <c r="F19" s="27"/>
      <c r="G19" s="28"/>
      <c r="H19" s="28"/>
      <c r="I19" s="29"/>
      <c r="J19" s="63"/>
      <c r="K19" s="63"/>
      <c r="L19" s="63"/>
      <c r="M19" s="63"/>
      <c r="N19" s="63"/>
    </row>
    <row r="20" spans="1:14" x14ac:dyDescent="0.3">
      <c r="A20" s="19">
        <f>Table1567891314192021[[#This Row],[Full Name]]</f>
        <v>0</v>
      </c>
      <c r="B20" s="21" t="str">
        <f>IF(Table1567891314192021[[#This Row],[Full Name]]="","",IF(IFERROR(IFERROR(VLOOKUP(Table1567891314192021[[#This Row],[Full Name]],'Mens League'!B:B,1,FALSE),VLOOKUP(Table1567891314192021[[#This Row],[Full Name]],'Women''s League'!B:B,1,FALSE)),"NEEDS ADDING")="NEEDS ADDING","NEEDS ADDING","OK"))</f>
        <v/>
      </c>
      <c r="C20" s="21" t="str">
        <f>IF(Table1567891314192021[[#This Row],[Position]]="","",IF(Table1567891314192021[[#This Row],[Rank]]=1,30,IF(Table1567891314192021[[#This Row],[Rank]]=2,29,IF(Table1567891314192021[[#This Row],[Rank]]=3,28,IF(Table1567891314192021[[#This Row],[Rank]]=4,27,IF(Table1567891314192021[[#This Row],[Rank]]=5,26,IF(Table1567891314192021[[#This Row],[Rank]]=6,25,IF(Table1567891314192021[[#This Row],[Rank]]=7,24,IF(Table1567891314192021[[#This Row],[Rank]]=8,23,IF(Table1567891314192021[[#This Row],[Rank]]=9,22,IF(Table1567891314192021[[#This Row],[Rank]]=10,21,IF(Table1567891314192021[[#This Row],[Rank]]=11,20,IF(Table1567891314192021[[#This Row],[Rank]]=12,19,IF(Table1567891314192021[[#This Row],[Rank]]=13,18,IF(Table1567891314192021[[#This Row],[Rank]]=14,17,IF(Table1567891314192021[[#This Row],[Rank]]=15,16,IF(Table1567891314192021[[#This Row],[Rank]]=16,15,IF(Table1567891314192021[[#This Row],[Rank]]=17,14,IF(Table1567891314192021[[#This Row],[Rank]]=18,13,IF(Table1567891314192021[[#This Row],[Rank]]=19,12,IF(Table1567891314192021[[#This Row],[Rank]]=20,11,IF(Table1567891314192021[[#This Row],[Rank]]=21,10,IF(Table1567891314192021[[#This Row],[Rank]]=22,9,IF(Table1567891314192021[[#This Row],[Rank]]=23,8,IF(Table1567891314192021[[#This Row],[Rank]]=24,7,IF(Table1567891314192021[[#This Row],[Rank]]=25,6,IF(Table1567891314192021[[#This Row],[Rank]]=26,5,IF(Table1567891314192021[[#This Row],[Rank]]=27,4,IF(Table1567891314192021[[#This Row],[Rank]]=28,3,IF(Table1567891314192021[[#This Row],[Rank]]=29,2,IF(Table1567891314192021[[#This Row],[Rank]]=30,1,0)))))))))))))))))))))))))))))))</f>
        <v/>
      </c>
      <c r="D20" s="4" t="str">
        <f>IF(Table1567891314192021[[#This Row],[Category]]="","",IF(Table1567891314192021[[#This Row],[Category]]="M",COUNTIF($I$2:$I20,"M"),IF(Table1567891314192021[[#This Row],[Category]]="F",COUNTIF($I$2:$I20,"F"),0)))</f>
        <v/>
      </c>
      <c r="E20" s="26"/>
      <c r="F20" s="27"/>
      <c r="G20" s="28"/>
      <c r="H20" s="28"/>
      <c r="I20" s="29"/>
      <c r="J20" s="63"/>
      <c r="K20" s="63"/>
      <c r="L20" s="63"/>
      <c r="M20" s="63"/>
      <c r="N20" s="63"/>
    </row>
    <row r="21" spans="1:14" x14ac:dyDescent="0.3">
      <c r="A21" s="19">
        <f>Table1567891314192021[[#This Row],[Full Name]]</f>
        <v>0</v>
      </c>
      <c r="B21" s="21" t="str">
        <f>IF(Table1567891314192021[[#This Row],[Full Name]]="","",IF(IFERROR(IFERROR(VLOOKUP(Table1567891314192021[[#This Row],[Full Name]],'Mens League'!B:B,1,FALSE),VLOOKUP(Table1567891314192021[[#This Row],[Full Name]],'Women''s League'!B:B,1,FALSE)),"NEEDS ADDING")="NEEDS ADDING","NEEDS ADDING","OK"))</f>
        <v/>
      </c>
      <c r="C21" s="21" t="str">
        <f>IF(Table1567891314192021[[#This Row],[Position]]="","",IF(Table1567891314192021[[#This Row],[Rank]]=1,30,IF(Table1567891314192021[[#This Row],[Rank]]=2,29,IF(Table1567891314192021[[#This Row],[Rank]]=3,28,IF(Table1567891314192021[[#This Row],[Rank]]=4,27,IF(Table1567891314192021[[#This Row],[Rank]]=5,26,IF(Table1567891314192021[[#This Row],[Rank]]=6,25,IF(Table1567891314192021[[#This Row],[Rank]]=7,24,IF(Table1567891314192021[[#This Row],[Rank]]=8,23,IF(Table1567891314192021[[#This Row],[Rank]]=9,22,IF(Table1567891314192021[[#This Row],[Rank]]=10,21,IF(Table1567891314192021[[#This Row],[Rank]]=11,20,IF(Table1567891314192021[[#This Row],[Rank]]=12,19,IF(Table1567891314192021[[#This Row],[Rank]]=13,18,IF(Table1567891314192021[[#This Row],[Rank]]=14,17,IF(Table1567891314192021[[#This Row],[Rank]]=15,16,IF(Table1567891314192021[[#This Row],[Rank]]=16,15,IF(Table1567891314192021[[#This Row],[Rank]]=17,14,IF(Table1567891314192021[[#This Row],[Rank]]=18,13,IF(Table1567891314192021[[#This Row],[Rank]]=19,12,IF(Table1567891314192021[[#This Row],[Rank]]=20,11,IF(Table1567891314192021[[#This Row],[Rank]]=21,10,IF(Table1567891314192021[[#This Row],[Rank]]=22,9,IF(Table1567891314192021[[#This Row],[Rank]]=23,8,IF(Table1567891314192021[[#This Row],[Rank]]=24,7,IF(Table1567891314192021[[#This Row],[Rank]]=25,6,IF(Table1567891314192021[[#This Row],[Rank]]=26,5,IF(Table1567891314192021[[#This Row],[Rank]]=27,4,IF(Table1567891314192021[[#This Row],[Rank]]=28,3,IF(Table1567891314192021[[#This Row],[Rank]]=29,2,IF(Table1567891314192021[[#This Row],[Rank]]=30,1,0)))))))))))))))))))))))))))))))</f>
        <v/>
      </c>
      <c r="D21" s="4" t="str">
        <f>IF(Table1567891314192021[[#This Row],[Category]]="","",IF(Table1567891314192021[[#This Row],[Category]]="M",COUNTIF($I$2:$I21,"M"),IF(Table1567891314192021[[#This Row],[Category]]="F",COUNTIF($I$2:$I21,"F"),0)))</f>
        <v/>
      </c>
      <c r="E21" s="26"/>
      <c r="F21" s="27"/>
      <c r="G21" s="28"/>
      <c r="H21" s="28"/>
      <c r="I21" s="29"/>
      <c r="J21" s="63"/>
      <c r="K21" s="63"/>
      <c r="L21" s="63"/>
      <c r="M21" s="63"/>
      <c r="N21" s="63"/>
    </row>
    <row r="22" spans="1:14" x14ac:dyDescent="0.3">
      <c r="A22" s="19">
        <f>Table1567891314192021[[#This Row],[Full Name]]</f>
        <v>0</v>
      </c>
      <c r="B22" s="21" t="str">
        <f>IF(Table1567891314192021[[#This Row],[Full Name]]="","",IF(IFERROR(IFERROR(VLOOKUP(Table1567891314192021[[#This Row],[Full Name]],'Mens League'!B:B,1,FALSE),VLOOKUP(Table1567891314192021[[#This Row],[Full Name]],'Women''s League'!B:B,1,FALSE)),"NEEDS ADDING")="NEEDS ADDING","NEEDS ADDING","OK"))</f>
        <v/>
      </c>
      <c r="C22" s="21" t="str">
        <f>IF(Table1567891314192021[[#This Row],[Position]]="","",IF(Table1567891314192021[[#This Row],[Rank]]=1,30,IF(Table1567891314192021[[#This Row],[Rank]]=2,29,IF(Table1567891314192021[[#This Row],[Rank]]=3,28,IF(Table1567891314192021[[#This Row],[Rank]]=4,27,IF(Table1567891314192021[[#This Row],[Rank]]=5,26,IF(Table1567891314192021[[#This Row],[Rank]]=6,25,IF(Table1567891314192021[[#This Row],[Rank]]=7,24,IF(Table1567891314192021[[#This Row],[Rank]]=8,23,IF(Table1567891314192021[[#This Row],[Rank]]=9,22,IF(Table1567891314192021[[#This Row],[Rank]]=10,21,IF(Table1567891314192021[[#This Row],[Rank]]=11,20,IF(Table1567891314192021[[#This Row],[Rank]]=12,19,IF(Table1567891314192021[[#This Row],[Rank]]=13,18,IF(Table1567891314192021[[#This Row],[Rank]]=14,17,IF(Table1567891314192021[[#This Row],[Rank]]=15,16,IF(Table1567891314192021[[#This Row],[Rank]]=16,15,IF(Table1567891314192021[[#This Row],[Rank]]=17,14,IF(Table1567891314192021[[#This Row],[Rank]]=18,13,IF(Table1567891314192021[[#This Row],[Rank]]=19,12,IF(Table1567891314192021[[#This Row],[Rank]]=20,11,IF(Table1567891314192021[[#This Row],[Rank]]=21,10,IF(Table1567891314192021[[#This Row],[Rank]]=22,9,IF(Table1567891314192021[[#This Row],[Rank]]=23,8,IF(Table1567891314192021[[#This Row],[Rank]]=24,7,IF(Table1567891314192021[[#This Row],[Rank]]=25,6,IF(Table1567891314192021[[#This Row],[Rank]]=26,5,IF(Table1567891314192021[[#This Row],[Rank]]=27,4,IF(Table1567891314192021[[#This Row],[Rank]]=28,3,IF(Table1567891314192021[[#This Row],[Rank]]=29,2,IF(Table1567891314192021[[#This Row],[Rank]]=30,1,0)))))))))))))))))))))))))))))))</f>
        <v/>
      </c>
      <c r="D22" s="4" t="str">
        <f>IF(Table1567891314192021[[#This Row],[Category]]="","",IF(Table1567891314192021[[#This Row],[Category]]="M",COUNTIF($I$2:$I22,"M"),IF(Table1567891314192021[[#This Row],[Category]]="F",COUNTIF($I$2:$I22,"F"),0)))</f>
        <v/>
      </c>
      <c r="E22" s="26"/>
      <c r="F22" s="27"/>
      <c r="G22" s="28"/>
      <c r="H22" s="28"/>
      <c r="I22" s="29"/>
      <c r="J22" s="63"/>
      <c r="K22" s="63"/>
      <c r="L22" s="63"/>
      <c r="M22" s="63"/>
      <c r="N22" s="63"/>
    </row>
    <row r="23" spans="1:14" x14ac:dyDescent="0.3">
      <c r="A23" s="19">
        <f>Table1567891314192021[[#This Row],[Full Name]]</f>
        <v>0</v>
      </c>
      <c r="B23" s="21" t="str">
        <f>IF(Table1567891314192021[[#This Row],[Full Name]]="","",IF(IFERROR(IFERROR(VLOOKUP(Table1567891314192021[[#This Row],[Full Name]],'Mens League'!B:B,1,FALSE),VLOOKUP(Table1567891314192021[[#This Row],[Full Name]],'Women''s League'!B:B,1,FALSE)),"NEEDS ADDING")="NEEDS ADDING","NEEDS ADDING","OK"))</f>
        <v/>
      </c>
      <c r="C23" s="21" t="str">
        <f>IF(Table1567891314192021[[#This Row],[Position]]="","",IF(Table1567891314192021[[#This Row],[Rank]]=1,30,IF(Table1567891314192021[[#This Row],[Rank]]=2,29,IF(Table1567891314192021[[#This Row],[Rank]]=3,28,IF(Table1567891314192021[[#This Row],[Rank]]=4,27,IF(Table1567891314192021[[#This Row],[Rank]]=5,26,IF(Table1567891314192021[[#This Row],[Rank]]=6,25,IF(Table1567891314192021[[#This Row],[Rank]]=7,24,IF(Table1567891314192021[[#This Row],[Rank]]=8,23,IF(Table1567891314192021[[#This Row],[Rank]]=9,22,IF(Table1567891314192021[[#This Row],[Rank]]=10,21,IF(Table1567891314192021[[#This Row],[Rank]]=11,20,IF(Table1567891314192021[[#This Row],[Rank]]=12,19,IF(Table1567891314192021[[#This Row],[Rank]]=13,18,IF(Table1567891314192021[[#This Row],[Rank]]=14,17,IF(Table1567891314192021[[#This Row],[Rank]]=15,16,IF(Table1567891314192021[[#This Row],[Rank]]=16,15,IF(Table1567891314192021[[#This Row],[Rank]]=17,14,IF(Table1567891314192021[[#This Row],[Rank]]=18,13,IF(Table1567891314192021[[#This Row],[Rank]]=19,12,IF(Table1567891314192021[[#This Row],[Rank]]=20,11,IF(Table1567891314192021[[#This Row],[Rank]]=21,10,IF(Table1567891314192021[[#This Row],[Rank]]=22,9,IF(Table1567891314192021[[#This Row],[Rank]]=23,8,IF(Table1567891314192021[[#This Row],[Rank]]=24,7,IF(Table1567891314192021[[#This Row],[Rank]]=25,6,IF(Table1567891314192021[[#This Row],[Rank]]=26,5,IF(Table1567891314192021[[#This Row],[Rank]]=27,4,IF(Table1567891314192021[[#This Row],[Rank]]=28,3,IF(Table1567891314192021[[#This Row],[Rank]]=29,2,IF(Table1567891314192021[[#This Row],[Rank]]=30,1,0)))))))))))))))))))))))))))))))</f>
        <v/>
      </c>
      <c r="D23" s="4" t="str">
        <f>IF(Table1567891314192021[[#This Row],[Category]]="","",IF(Table1567891314192021[[#This Row],[Category]]="M",COUNTIF($I$2:$I23,"M"),IF(Table1567891314192021[[#This Row],[Category]]="F",COUNTIF($I$2:$I23,"F"),0)))</f>
        <v/>
      </c>
      <c r="E23" s="26"/>
      <c r="F23" s="27"/>
      <c r="G23" s="28"/>
      <c r="H23" s="28"/>
      <c r="I23" s="29"/>
      <c r="J23" s="63"/>
      <c r="K23" s="63"/>
      <c r="L23" s="63"/>
      <c r="M23" s="63"/>
      <c r="N23" s="63"/>
    </row>
    <row r="24" spans="1:14" x14ac:dyDescent="0.3">
      <c r="A24" s="19">
        <f>Table1567891314192021[[#This Row],[Full Name]]</f>
        <v>0</v>
      </c>
      <c r="B24" s="21" t="str">
        <f>IF(Table1567891314192021[[#This Row],[Full Name]]="","",IF(IFERROR(IFERROR(VLOOKUP(Table1567891314192021[[#This Row],[Full Name]],'Mens League'!B:B,1,FALSE),VLOOKUP(Table1567891314192021[[#This Row],[Full Name]],'Women''s League'!B:B,1,FALSE)),"NEEDS ADDING")="NEEDS ADDING","NEEDS ADDING","OK"))</f>
        <v/>
      </c>
      <c r="C24" s="21" t="str">
        <f>IF(Table1567891314192021[[#This Row],[Position]]="","",IF(Table1567891314192021[[#This Row],[Rank]]=1,30,IF(Table1567891314192021[[#This Row],[Rank]]=2,29,IF(Table1567891314192021[[#This Row],[Rank]]=3,28,IF(Table1567891314192021[[#This Row],[Rank]]=4,27,IF(Table1567891314192021[[#This Row],[Rank]]=5,26,IF(Table1567891314192021[[#This Row],[Rank]]=6,25,IF(Table1567891314192021[[#This Row],[Rank]]=7,24,IF(Table1567891314192021[[#This Row],[Rank]]=8,23,IF(Table1567891314192021[[#This Row],[Rank]]=9,22,IF(Table1567891314192021[[#This Row],[Rank]]=10,21,IF(Table1567891314192021[[#This Row],[Rank]]=11,20,IF(Table1567891314192021[[#This Row],[Rank]]=12,19,IF(Table1567891314192021[[#This Row],[Rank]]=13,18,IF(Table1567891314192021[[#This Row],[Rank]]=14,17,IF(Table1567891314192021[[#This Row],[Rank]]=15,16,IF(Table1567891314192021[[#This Row],[Rank]]=16,15,IF(Table1567891314192021[[#This Row],[Rank]]=17,14,IF(Table1567891314192021[[#This Row],[Rank]]=18,13,IF(Table1567891314192021[[#This Row],[Rank]]=19,12,IF(Table1567891314192021[[#This Row],[Rank]]=20,11,IF(Table1567891314192021[[#This Row],[Rank]]=21,10,IF(Table1567891314192021[[#This Row],[Rank]]=22,9,IF(Table1567891314192021[[#This Row],[Rank]]=23,8,IF(Table1567891314192021[[#This Row],[Rank]]=24,7,IF(Table1567891314192021[[#This Row],[Rank]]=25,6,IF(Table1567891314192021[[#This Row],[Rank]]=26,5,IF(Table1567891314192021[[#This Row],[Rank]]=27,4,IF(Table1567891314192021[[#This Row],[Rank]]=28,3,IF(Table1567891314192021[[#This Row],[Rank]]=29,2,IF(Table1567891314192021[[#This Row],[Rank]]=30,1,0)))))))))))))))))))))))))))))))</f>
        <v/>
      </c>
      <c r="D24" s="4" t="str">
        <f>IF(Table1567891314192021[[#This Row],[Category]]="","",IF(Table1567891314192021[[#This Row],[Category]]="M",COUNTIF($I$2:$I24,"M"),IF(Table1567891314192021[[#This Row],[Category]]="F",COUNTIF($I$2:$I24,"F"),0)))</f>
        <v/>
      </c>
      <c r="E24" s="26"/>
      <c r="F24" s="27"/>
      <c r="G24" s="28"/>
      <c r="H24" s="28"/>
      <c r="I24" s="29"/>
      <c r="J24" s="63"/>
      <c r="K24" s="63"/>
      <c r="L24" s="63"/>
      <c r="M24" s="63"/>
      <c r="N24" s="63"/>
    </row>
    <row r="25" spans="1:14" x14ac:dyDescent="0.3">
      <c r="A25" s="19">
        <f>Table1567891314192021[[#This Row],[Full Name]]</f>
        <v>0</v>
      </c>
      <c r="B25" s="21" t="str">
        <f>IF(Table1567891314192021[[#This Row],[Full Name]]="","",IF(IFERROR(IFERROR(VLOOKUP(Table1567891314192021[[#This Row],[Full Name]],'Mens League'!B:B,1,FALSE),VLOOKUP(Table1567891314192021[[#This Row],[Full Name]],'Women''s League'!B:B,1,FALSE)),"NEEDS ADDING")="NEEDS ADDING","NEEDS ADDING","OK"))</f>
        <v/>
      </c>
      <c r="C25" s="21" t="str">
        <f>IF(Table1567891314192021[[#This Row],[Position]]="","",IF(Table1567891314192021[[#This Row],[Rank]]=1,30,IF(Table1567891314192021[[#This Row],[Rank]]=2,29,IF(Table1567891314192021[[#This Row],[Rank]]=3,28,IF(Table1567891314192021[[#This Row],[Rank]]=4,27,IF(Table1567891314192021[[#This Row],[Rank]]=5,26,IF(Table1567891314192021[[#This Row],[Rank]]=6,25,IF(Table1567891314192021[[#This Row],[Rank]]=7,24,IF(Table1567891314192021[[#This Row],[Rank]]=8,23,IF(Table1567891314192021[[#This Row],[Rank]]=9,22,IF(Table1567891314192021[[#This Row],[Rank]]=10,21,IF(Table1567891314192021[[#This Row],[Rank]]=11,20,IF(Table1567891314192021[[#This Row],[Rank]]=12,19,IF(Table1567891314192021[[#This Row],[Rank]]=13,18,IF(Table1567891314192021[[#This Row],[Rank]]=14,17,IF(Table1567891314192021[[#This Row],[Rank]]=15,16,IF(Table1567891314192021[[#This Row],[Rank]]=16,15,IF(Table1567891314192021[[#This Row],[Rank]]=17,14,IF(Table1567891314192021[[#This Row],[Rank]]=18,13,IF(Table1567891314192021[[#This Row],[Rank]]=19,12,IF(Table1567891314192021[[#This Row],[Rank]]=20,11,IF(Table1567891314192021[[#This Row],[Rank]]=21,10,IF(Table1567891314192021[[#This Row],[Rank]]=22,9,IF(Table1567891314192021[[#This Row],[Rank]]=23,8,IF(Table1567891314192021[[#This Row],[Rank]]=24,7,IF(Table1567891314192021[[#This Row],[Rank]]=25,6,IF(Table1567891314192021[[#This Row],[Rank]]=26,5,IF(Table1567891314192021[[#This Row],[Rank]]=27,4,IF(Table1567891314192021[[#This Row],[Rank]]=28,3,IF(Table1567891314192021[[#This Row],[Rank]]=29,2,IF(Table1567891314192021[[#This Row],[Rank]]=30,1,0)))))))))))))))))))))))))))))))</f>
        <v/>
      </c>
      <c r="D25" s="4" t="str">
        <f>IF(Table1567891314192021[[#This Row],[Category]]="","",IF(Table1567891314192021[[#This Row],[Category]]="M",COUNTIF($I$2:$I25,"M"),IF(Table1567891314192021[[#This Row],[Category]]="F",COUNTIF($I$2:$I25,"F"),0)))</f>
        <v/>
      </c>
      <c r="E25" s="26"/>
      <c r="F25" s="27"/>
      <c r="G25" s="28"/>
      <c r="H25" s="28"/>
      <c r="I25" s="29"/>
      <c r="J25" s="63"/>
      <c r="K25" s="63"/>
      <c r="L25" s="63"/>
      <c r="M25" s="63"/>
      <c r="N25" s="63"/>
    </row>
    <row r="26" spans="1:14" x14ac:dyDescent="0.3">
      <c r="A26" s="19">
        <f>Table1567891314192021[[#This Row],[Full Name]]</f>
        <v>0</v>
      </c>
      <c r="B26" s="21" t="str">
        <f>IF(Table1567891314192021[[#This Row],[Full Name]]="","",IF(IFERROR(IFERROR(VLOOKUP(Table1567891314192021[[#This Row],[Full Name]],'Mens League'!B:B,1,FALSE),VLOOKUP(Table1567891314192021[[#This Row],[Full Name]],'Women''s League'!B:B,1,FALSE)),"NEEDS ADDING")="NEEDS ADDING","NEEDS ADDING","OK"))</f>
        <v/>
      </c>
      <c r="C26" s="21" t="str">
        <f>IF(Table1567891314192021[[#This Row],[Position]]="","",IF(Table1567891314192021[[#This Row],[Rank]]=1,30,IF(Table1567891314192021[[#This Row],[Rank]]=2,29,IF(Table1567891314192021[[#This Row],[Rank]]=3,28,IF(Table1567891314192021[[#This Row],[Rank]]=4,27,IF(Table1567891314192021[[#This Row],[Rank]]=5,26,IF(Table1567891314192021[[#This Row],[Rank]]=6,25,IF(Table1567891314192021[[#This Row],[Rank]]=7,24,IF(Table1567891314192021[[#This Row],[Rank]]=8,23,IF(Table1567891314192021[[#This Row],[Rank]]=9,22,IF(Table1567891314192021[[#This Row],[Rank]]=10,21,IF(Table1567891314192021[[#This Row],[Rank]]=11,20,IF(Table1567891314192021[[#This Row],[Rank]]=12,19,IF(Table1567891314192021[[#This Row],[Rank]]=13,18,IF(Table1567891314192021[[#This Row],[Rank]]=14,17,IF(Table1567891314192021[[#This Row],[Rank]]=15,16,IF(Table1567891314192021[[#This Row],[Rank]]=16,15,IF(Table1567891314192021[[#This Row],[Rank]]=17,14,IF(Table1567891314192021[[#This Row],[Rank]]=18,13,IF(Table1567891314192021[[#This Row],[Rank]]=19,12,IF(Table1567891314192021[[#This Row],[Rank]]=20,11,IF(Table1567891314192021[[#This Row],[Rank]]=21,10,IF(Table1567891314192021[[#This Row],[Rank]]=22,9,IF(Table1567891314192021[[#This Row],[Rank]]=23,8,IF(Table1567891314192021[[#This Row],[Rank]]=24,7,IF(Table1567891314192021[[#This Row],[Rank]]=25,6,IF(Table1567891314192021[[#This Row],[Rank]]=26,5,IF(Table1567891314192021[[#This Row],[Rank]]=27,4,IF(Table1567891314192021[[#This Row],[Rank]]=28,3,IF(Table1567891314192021[[#This Row],[Rank]]=29,2,IF(Table1567891314192021[[#This Row],[Rank]]=30,1,0)))))))))))))))))))))))))))))))</f>
        <v/>
      </c>
      <c r="D26" s="4" t="str">
        <f>IF(Table1567891314192021[[#This Row],[Category]]="","",IF(Table1567891314192021[[#This Row],[Category]]="M",COUNTIF($I$2:$I26,"M"),IF(Table1567891314192021[[#This Row],[Category]]="F",COUNTIF($I$2:$I26,"F"),0)))</f>
        <v/>
      </c>
      <c r="E26" s="26"/>
      <c r="F26" s="27"/>
      <c r="G26" s="28"/>
      <c r="H26" s="28"/>
      <c r="I26" s="29"/>
      <c r="J26" s="63"/>
      <c r="K26" s="63"/>
      <c r="L26" s="63"/>
      <c r="M26" s="63"/>
      <c r="N26" s="63"/>
    </row>
    <row r="27" spans="1:14" x14ac:dyDescent="0.3">
      <c r="A27" s="19">
        <f>Table1567891314192021[[#This Row],[Full Name]]</f>
        <v>0</v>
      </c>
      <c r="B27" s="21" t="str">
        <f>IF(Table1567891314192021[[#This Row],[Full Name]]="","",IF(IFERROR(IFERROR(VLOOKUP(Table1567891314192021[[#This Row],[Full Name]],'Mens League'!B:B,1,FALSE),VLOOKUP(Table1567891314192021[[#This Row],[Full Name]],'Women''s League'!B:B,1,FALSE)),"NEEDS ADDING")="NEEDS ADDING","NEEDS ADDING","OK"))</f>
        <v/>
      </c>
      <c r="C27" s="21" t="str">
        <f>IF(Table1567891314192021[[#This Row],[Position]]="","",IF(Table1567891314192021[[#This Row],[Rank]]=1,30,IF(Table1567891314192021[[#This Row],[Rank]]=2,29,IF(Table1567891314192021[[#This Row],[Rank]]=3,28,IF(Table1567891314192021[[#This Row],[Rank]]=4,27,IF(Table1567891314192021[[#This Row],[Rank]]=5,26,IF(Table1567891314192021[[#This Row],[Rank]]=6,25,IF(Table1567891314192021[[#This Row],[Rank]]=7,24,IF(Table1567891314192021[[#This Row],[Rank]]=8,23,IF(Table1567891314192021[[#This Row],[Rank]]=9,22,IF(Table1567891314192021[[#This Row],[Rank]]=10,21,IF(Table1567891314192021[[#This Row],[Rank]]=11,20,IF(Table1567891314192021[[#This Row],[Rank]]=12,19,IF(Table1567891314192021[[#This Row],[Rank]]=13,18,IF(Table1567891314192021[[#This Row],[Rank]]=14,17,IF(Table1567891314192021[[#This Row],[Rank]]=15,16,IF(Table1567891314192021[[#This Row],[Rank]]=16,15,IF(Table1567891314192021[[#This Row],[Rank]]=17,14,IF(Table1567891314192021[[#This Row],[Rank]]=18,13,IF(Table1567891314192021[[#This Row],[Rank]]=19,12,IF(Table1567891314192021[[#This Row],[Rank]]=20,11,IF(Table1567891314192021[[#This Row],[Rank]]=21,10,IF(Table1567891314192021[[#This Row],[Rank]]=22,9,IF(Table1567891314192021[[#This Row],[Rank]]=23,8,IF(Table1567891314192021[[#This Row],[Rank]]=24,7,IF(Table1567891314192021[[#This Row],[Rank]]=25,6,IF(Table1567891314192021[[#This Row],[Rank]]=26,5,IF(Table1567891314192021[[#This Row],[Rank]]=27,4,IF(Table1567891314192021[[#This Row],[Rank]]=28,3,IF(Table1567891314192021[[#This Row],[Rank]]=29,2,IF(Table1567891314192021[[#This Row],[Rank]]=30,1,0)))))))))))))))))))))))))))))))</f>
        <v/>
      </c>
      <c r="D27" s="4" t="str">
        <f>IF(Table1567891314192021[[#This Row],[Category]]="","",IF(Table1567891314192021[[#This Row],[Category]]="M",COUNTIF($I$2:$I27,"M"),IF(Table1567891314192021[[#This Row],[Category]]="F",COUNTIF($I$2:$I27,"F"),0)))</f>
        <v/>
      </c>
      <c r="E27" s="26"/>
      <c r="F27" s="27"/>
      <c r="G27" s="28"/>
      <c r="H27" s="28"/>
      <c r="I27" s="29"/>
      <c r="J27" s="63"/>
      <c r="K27" s="63"/>
      <c r="L27" s="63"/>
      <c r="M27" s="63"/>
      <c r="N27" s="63"/>
    </row>
    <row r="28" spans="1:14" x14ac:dyDescent="0.3">
      <c r="A28" s="19">
        <f>Table1567891314192021[[#This Row],[Full Name]]</f>
        <v>0</v>
      </c>
      <c r="B28" s="21" t="str">
        <f>IF(Table1567891314192021[[#This Row],[Full Name]]="","",IF(IFERROR(IFERROR(VLOOKUP(Table1567891314192021[[#This Row],[Full Name]],'Mens League'!B:B,1,FALSE),VLOOKUP(Table1567891314192021[[#This Row],[Full Name]],'Women''s League'!B:B,1,FALSE)),"NEEDS ADDING")="NEEDS ADDING","NEEDS ADDING","OK"))</f>
        <v/>
      </c>
      <c r="C28" s="21" t="str">
        <f>IF(Table1567891314192021[[#This Row],[Position]]="","",IF(Table1567891314192021[[#This Row],[Rank]]=1,30,IF(Table1567891314192021[[#This Row],[Rank]]=2,29,IF(Table1567891314192021[[#This Row],[Rank]]=3,28,IF(Table1567891314192021[[#This Row],[Rank]]=4,27,IF(Table1567891314192021[[#This Row],[Rank]]=5,26,IF(Table1567891314192021[[#This Row],[Rank]]=6,25,IF(Table1567891314192021[[#This Row],[Rank]]=7,24,IF(Table1567891314192021[[#This Row],[Rank]]=8,23,IF(Table1567891314192021[[#This Row],[Rank]]=9,22,IF(Table1567891314192021[[#This Row],[Rank]]=10,21,IF(Table1567891314192021[[#This Row],[Rank]]=11,20,IF(Table1567891314192021[[#This Row],[Rank]]=12,19,IF(Table1567891314192021[[#This Row],[Rank]]=13,18,IF(Table1567891314192021[[#This Row],[Rank]]=14,17,IF(Table1567891314192021[[#This Row],[Rank]]=15,16,IF(Table1567891314192021[[#This Row],[Rank]]=16,15,IF(Table1567891314192021[[#This Row],[Rank]]=17,14,IF(Table1567891314192021[[#This Row],[Rank]]=18,13,IF(Table1567891314192021[[#This Row],[Rank]]=19,12,IF(Table1567891314192021[[#This Row],[Rank]]=20,11,IF(Table1567891314192021[[#This Row],[Rank]]=21,10,IF(Table1567891314192021[[#This Row],[Rank]]=22,9,IF(Table1567891314192021[[#This Row],[Rank]]=23,8,IF(Table1567891314192021[[#This Row],[Rank]]=24,7,IF(Table1567891314192021[[#This Row],[Rank]]=25,6,IF(Table1567891314192021[[#This Row],[Rank]]=26,5,IF(Table1567891314192021[[#This Row],[Rank]]=27,4,IF(Table1567891314192021[[#This Row],[Rank]]=28,3,IF(Table1567891314192021[[#This Row],[Rank]]=29,2,IF(Table1567891314192021[[#This Row],[Rank]]=30,1,0)))))))))))))))))))))))))))))))</f>
        <v/>
      </c>
      <c r="D28" s="4" t="str">
        <f>IF(Table1567891314192021[[#This Row],[Category]]="","",IF(Table1567891314192021[[#This Row],[Category]]="M",COUNTIF($I$2:$I28,"M"),IF(Table1567891314192021[[#This Row],[Category]]="F",COUNTIF($I$2:$I28,"F"),0)))</f>
        <v/>
      </c>
      <c r="E28" s="26"/>
      <c r="F28" s="27"/>
      <c r="G28" s="28"/>
      <c r="H28" s="28"/>
      <c r="I28" s="29"/>
      <c r="J28" s="63"/>
      <c r="K28" s="63"/>
      <c r="L28" s="63"/>
      <c r="M28" s="63"/>
      <c r="N28" s="63"/>
    </row>
    <row r="29" spans="1:14" x14ac:dyDescent="0.3">
      <c r="A29" s="19">
        <f>Table1567891314192021[[#This Row],[Full Name]]</f>
        <v>0</v>
      </c>
      <c r="B29" s="21" t="str">
        <f>IF(Table1567891314192021[[#This Row],[Full Name]]="","",IF(IFERROR(IFERROR(VLOOKUP(Table1567891314192021[[#This Row],[Full Name]],'Mens League'!B:B,1,FALSE),VLOOKUP(Table1567891314192021[[#This Row],[Full Name]],'Women''s League'!B:B,1,FALSE)),"NEEDS ADDING")="NEEDS ADDING","NEEDS ADDING","OK"))</f>
        <v/>
      </c>
      <c r="C29" s="21" t="str">
        <f>IF(Table1567891314192021[[#This Row],[Position]]="","",IF(Table1567891314192021[[#This Row],[Rank]]=1,30,IF(Table1567891314192021[[#This Row],[Rank]]=2,29,IF(Table1567891314192021[[#This Row],[Rank]]=3,28,IF(Table1567891314192021[[#This Row],[Rank]]=4,27,IF(Table1567891314192021[[#This Row],[Rank]]=5,26,IF(Table1567891314192021[[#This Row],[Rank]]=6,25,IF(Table1567891314192021[[#This Row],[Rank]]=7,24,IF(Table1567891314192021[[#This Row],[Rank]]=8,23,IF(Table1567891314192021[[#This Row],[Rank]]=9,22,IF(Table1567891314192021[[#This Row],[Rank]]=10,21,IF(Table1567891314192021[[#This Row],[Rank]]=11,20,IF(Table1567891314192021[[#This Row],[Rank]]=12,19,IF(Table1567891314192021[[#This Row],[Rank]]=13,18,IF(Table1567891314192021[[#This Row],[Rank]]=14,17,IF(Table1567891314192021[[#This Row],[Rank]]=15,16,IF(Table1567891314192021[[#This Row],[Rank]]=16,15,IF(Table1567891314192021[[#This Row],[Rank]]=17,14,IF(Table1567891314192021[[#This Row],[Rank]]=18,13,IF(Table1567891314192021[[#This Row],[Rank]]=19,12,IF(Table1567891314192021[[#This Row],[Rank]]=20,11,IF(Table1567891314192021[[#This Row],[Rank]]=21,10,IF(Table1567891314192021[[#This Row],[Rank]]=22,9,IF(Table1567891314192021[[#This Row],[Rank]]=23,8,IF(Table1567891314192021[[#This Row],[Rank]]=24,7,IF(Table1567891314192021[[#This Row],[Rank]]=25,6,IF(Table1567891314192021[[#This Row],[Rank]]=26,5,IF(Table1567891314192021[[#This Row],[Rank]]=27,4,IF(Table1567891314192021[[#This Row],[Rank]]=28,3,IF(Table1567891314192021[[#This Row],[Rank]]=29,2,IF(Table1567891314192021[[#This Row],[Rank]]=30,1,0)))))))))))))))))))))))))))))))</f>
        <v/>
      </c>
      <c r="D29" s="4" t="str">
        <f>IF(Table1567891314192021[[#This Row],[Category]]="","",IF(Table1567891314192021[[#This Row],[Category]]="M",COUNTIF($I$2:$I29,"M"),IF(Table1567891314192021[[#This Row],[Category]]="F",COUNTIF($I$2:$I29,"F"),0)))</f>
        <v/>
      </c>
      <c r="E29" s="26"/>
      <c r="F29" s="27"/>
      <c r="G29" s="28"/>
      <c r="H29" s="28"/>
      <c r="I29" s="29"/>
      <c r="J29" s="63"/>
      <c r="K29" s="63"/>
      <c r="L29" s="63"/>
      <c r="M29" s="63"/>
      <c r="N29" s="63"/>
    </row>
    <row r="30" spans="1:14" x14ac:dyDescent="0.3">
      <c r="A30" s="19">
        <f>Table1567891314192021[[#This Row],[Full Name]]</f>
        <v>0</v>
      </c>
      <c r="B30" s="21" t="str">
        <f>IF(Table1567891314192021[[#This Row],[Full Name]]="","",IF(IFERROR(IFERROR(VLOOKUP(Table1567891314192021[[#This Row],[Full Name]],'Mens League'!B:B,1,FALSE),VLOOKUP(Table1567891314192021[[#This Row],[Full Name]],'Women''s League'!B:B,1,FALSE)),"NEEDS ADDING")="NEEDS ADDING","NEEDS ADDING","OK"))</f>
        <v/>
      </c>
      <c r="C30" s="21" t="str">
        <f>IF(Table1567891314192021[[#This Row],[Position]]="","",IF(Table1567891314192021[[#This Row],[Rank]]=1,30,IF(Table1567891314192021[[#This Row],[Rank]]=2,29,IF(Table1567891314192021[[#This Row],[Rank]]=3,28,IF(Table1567891314192021[[#This Row],[Rank]]=4,27,IF(Table1567891314192021[[#This Row],[Rank]]=5,26,IF(Table1567891314192021[[#This Row],[Rank]]=6,25,IF(Table1567891314192021[[#This Row],[Rank]]=7,24,IF(Table1567891314192021[[#This Row],[Rank]]=8,23,IF(Table1567891314192021[[#This Row],[Rank]]=9,22,IF(Table1567891314192021[[#This Row],[Rank]]=10,21,IF(Table1567891314192021[[#This Row],[Rank]]=11,20,IF(Table1567891314192021[[#This Row],[Rank]]=12,19,IF(Table1567891314192021[[#This Row],[Rank]]=13,18,IF(Table1567891314192021[[#This Row],[Rank]]=14,17,IF(Table1567891314192021[[#This Row],[Rank]]=15,16,IF(Table1567891314192021[[#This Row],[Rank]]=16,15,IF(Table1567891314192021[[#This Row],[Rank]]=17,14,IF(Table1567891314192021[[#This Row],[Rank]]=18,13,IF(Table1567891314192021[[#This Row],[Rank]]=19,12,IF(Table1567891314192021[[#This Row],[Rank]]=20,11,IF(Table1567891314192021[[#This Row],[Rank]]=21,10,IF(Table1567891314192021[[#This Row],[Rank]]=22,9,IF(Table1567891314192021[[#This Row],[Rank]]=23,8,IF(Table1567891314192021[[#This Row],[Rank]]=24,7,IF(Table1567891314192021[[#This Row],[Rank]]=25,6,IF(Table1567891314192021[[#This Row],[Rank]]=26,5,IF(Table1567891314192021[[#This Row],[Rank]]=27,4,IF(Table1567891314192021[[#This Row],[Rank]]=28,3,IF(Table1567891314192021[[#This Row],[Rank]]=29,2,IF(Table1567891314192021[[#This Row],[Rank]]=30,1,0)))))))))))))))))))))))))))))))</f>
        <v/>
      </c>
      <c r="D30" s="4" t="str">
        <f>IF(Table1567891314192021[[#This Row],[Category]]="","",IF(Table1567891314192021[[#This Row],[Category]]="M",COUNTIF($I$2:$I30,"M"),IF(Table1567891314192021[[#This Row],[Category]]="F",COUNTIF($I$2:$I30,"F"),0)))</f>
        <v/>
      </c>
      <c r="E30" s="26"/>
      <c r="F30" s="27"/>
      <c r="G30" s="28"/>
      <c r="H30" s="28"/>
      <c r="I30" s="29"/>
      <c r="J30" s="63"/>
      <c r="K30" s="63"/>
      <c r="L30" s="63"/>
      <c r="M30" s="63"/>
      <c r="N30" s="63"/>
    </row>
    <row r="31" spans="1:14" x14ac:dyDescent="0.3">
      <c r="A31" s="19">
        <f>Table1567891314192021[[#This Row],[Full Name]]</f>
        <v>0</v>
      </c>
      <c r="B31" s="21" t="str">
        <f>IF(Table1567891314192021[[#This Row],[Full Name]]="","",IF(IFERROR(IFERROR(VLOOKUP(Table1567891314192021[[#This Row],[Full Name]],'Mens League'!B:B,1,FALSE),VLOOKUP(Table1567891314192021[[#This Row],[Full Name]],'Women''s League'!B:B,1,FALSE)),"NEEDS ADDING")="NEEDS ADDING","NEEDS ADDING","OK"))</f>
        <v/>
      </c>
      <c r="C31" s="21" t="str">
        <f>IF(Table1567891314192021[[#This Row],[Position]]="","",IF(Table1567891314192021[[#This Row],[Rank]]=1,30,IF(Table1567891314192021[[#This Row],[Rank]]=2,29,IF(Table1567891314192021[[#This Row],[Rank]]=3,28,IF(Table1567891314192021[[#This Row],[Rank]]=4,27,IF(Table1567891314192021[[#This Row],[Rank]]=5,26,IF(Table1567891314192021[[#This Row],[Rank]]=6,25,IF(Table1567891314192021[[#This Row],[Rank]]=7,24,IF(Table1567891314192021[[#This Row],[Rank]]=8,23,IF(Table1567891314192021[[#This Row],[Rank]]=9,22,IF(Table1567891314192021[[#This Row],[Rank]]=10,21,IF(Table1567891314192021[[#This Row],[Rank]]=11,20,IF(Table1567891314192021[[#This Row],[Rank]]=12,19,IF(Table1567891314192021[[#This Row],[Rank]]=13,18,IF(Table1567891314192021[[#This Row],[Rank]]=14,17,IF(Table1567891314192021[[#This Row],[Rank]]=15,16,IF(Table1567891314192021[[#This Row],[Rank]]=16,15,IF(Table1567891314192021[[#This Row],[Rank]]=17,14,IF(Table1567891314192021[[#This Row],[Rank]]=18,13,IF(Table1567891314192021[[#This Row],[Rank]]=19,12,IF(Table1567891314192021[[#This Row],[Rank]]=20,11,IF(Table1567891314192021[[#This Row],[Rank]]=21,10,IF(Table1567891314192021[[#This Row],[Rank]]=22,9,IF(Table1567891314192021[[#This Row],[Rank]]=23,8,IF(Table1567891314192021[[#This Row],[Rank]]=24,7,IF(Table1567891314192021[[#This Row],[Rank]]=25,6,IF(Table1567891314192021[[#This Row],[Rank]]=26,5,IF(Table1567891314192021[[#This Row],[Rank]]=27,4,IF(Table1567891314192021[[#This Row],[Rank]]=28,3,IF(Table1567891314192021[[#This Row],[Rank]]=29,2,IF(Table1567891314192021[[#This Row],[Rank]]=30,1,0)))))))))))))))))))))))))))))))</f>
        <v/>
      </c>
      <c r="D31" s="4" t="str">
        <f>IF(Table1567891314192021[[#This Row],[Category]]="","",IF(Table1567891314192021[[#This Row],[Category]]="M",COUNTIF($I$2:$I31,"M"),IF(Table1567891314192021[[#This Row],[Category]]="F",COUNTIF($I$2:$I31,"F"),0)))</f>
        <v/>
      </c>
      <c r="E31" s="26"/>
      <c r="F31" s="27"/>
      <c r="G31" s="28"/>
      <c r="H31" s="28"/>
      <c r="I31" s="29"/>
      <c r="J31" s="63"/>
      <c r="K31" s="63"/>
      <c r="L31" s="63"/>
      <c r="M31" s="63"/>
      <c r="N31" s="63"/>
    </row>
    <row r="32" spans="1:14" x14ac:dyDescent="0.3">
      <c r="A32" s="19">
        <f>Table1567891314192021[[#This Row],[Full Name]]</f>
        <v>0</v>
      </c>
      <c r="B32" s="21" t="str">
        <f>IF(Table1567891314192021[[#This Row],[Full Name]]="","",IF(IFERROR(IFERROR(VLOOKUP(Table1567891314192021[[#This Row],[Full Name]],'Mens League'!B:B,1,FALSE),VLOOKUP(Table1567891314192021[[#This Row],[Full Name]],'Women''s League'!B:B,1,FALSE)),"NEEDS ADDING")="NEEDS ADDING","NEEDS ADDING","OK"))</f>
        <v/>
      </c>
      <c r="C32" s="21" t="str">
        <f>IF(Table1567891314192021[[#This Row],[Position]]="","",IF(Table1567891314192021[[#This Row],[Rank]]=1,30,IF(Table1567891314192021[[#This Row],[Rank]]=2,29,IF(Table1567891314192021[[#This Row],[Rank]]=3,28,IF(Table1567891314192021[[#This Row],[Rank]]=4,27,IF(Table1567891314192021[[#This Row],[Rank]]=5,26,IF(Table1567891314192021[[#This Row],[Rank]]=6,25,IF(Table1567891314192021[[#This Row],[Rank]]=7,24,IF(Table1567891314192021[[#This Row],[Rank]]=8,23,IF(Table1567891314192021[[#This Row],[Rank]]=9,22,IF(Table1567891314192021[[#This Row],[Rank]]=10,21,IF(Table1567891314192021[[#This Row],[Rank]]=11,20,IF(Table1567891314192021[[#This Row],[Rank]]=12,19,IF(Table1567891314192021[[#This Row],[Rank]]=13,18,IF(Table1567891314192021[[#This Row],[Rank]]=14,17,IF(Table1567891314192021[[#This Row],[Rank]]=15,16,IF(Table1567891314192021[[#This Row],[Rank]]=16,15,IF(Table1567891314192021[[#This Row],[Rank]]=17,14,IF(Table1567891314192021[[#This Row],[Rank]]=18,13,IF(Table1567891314192021[[#This Row],[Rank]]=19,12,IF(Table1567891314192021[[#This Row],[Rank]]=20,11,IF(Table1567891314192021[[#This Row],[Rank]]=21,10,IF(Table1567891314192021[[#This Row],[Rank]]=22,9,IF(Table1567891314192021[[#This Row],[Rank]]=23,8,IF(Table1567891314192021[[#This Row],[Rank]]=24,7,IF(Table1567891314192021[[#This Row],[Rank]]=25,6,IF(Table1567891314192021[[#This Row],[Rank]]=26,5,IF(Table1567891314192021[[#This Row],[Rank]]=27,4,IF(Table1567891314192021[[#This Row],[Rank]]=28,3,IF(Table1567891314192021[[#This Row],[Rank]]=29,2,IF(Table1567891314192021[[#This Row],[Rank]]=30,1,0)))))))))))))))))))))))))))))))</f>
        <v/>
      </c>
      <c r="D32" s="4" t="str">
        <f>IF(Table1567891314192021[[#This Row],[Category]]="","",IF(Table1567891314192021[[#This Row],[Category]]="M",COUNTIF($I$2:$I32,"M"),IF(Table1567891314192021[[#This Row],[Category]]="F",COUNTIF($I$2:$I32,"F"),0)))</f>
        <v/>
      </c>
      <c r="E32" s="26"/>
      <c r="F32" s="27"/>
      <c r="G32" s="28"/>
      <c r="H32" s="28"/>
      <c r="I32" s="29"/>
      <c r="J32" s="63"/>
      <c r="K32" s="63"/>
      <c r="L32" s="63"/>
      <c r="M32" s="63"/>
      <c r="N32" s="63"/>
    </row>
    <row r="33" spans="1:14" x14ac:dyDescent="0.3">
      <c r="A33" s="19">
        <f>Table1567891314192021[[#This Row],[Full Name]]</f>
        <v>0</v>
      </c>
      <c r="B33" s="21" t="str">
        <f>IF(Table1567891314192021[[#This Row],[Full Name]]="","",IF(IFERROR(IFERROR(VLOOKUP(Table1567891314192021[[#This Row],[Full Name]],'Mens League'!B:B,1,FALSE),VLOOKUP(Table1567891314192021[[#This Row],[Full Name]],'Women''s League'!B:B,1,FALSE)),"NEEDS ADDING")="NEEDS ADDING","NEEDS ADDING","OK"))</f>
        <v/>
      </c>
      <c r="C33" s="21" t="str">
        <f>IF(Table1567891314192021[[#This Row],[Position]]="","",IF(Table1567891314192021[[#This Row],[Rank]]=1,30,IF(Table1567891314192021[[#This Row],[Rank]]=2,29,IF(Table1567891314192021[[#This Row],[Rank]]=3,28,IF(Table1567891314192021[[#This Row],[Rank]]=4,27,IF(Table1567891314192021[[#This Row],[Rank]]=5,26,IF(Table1567891314192021[[#This Row],[Rank]]=6,25,IF(Table1567891314192021[[#This Row],[Rank]]=7,24,IF(Table1567891314192021[[#This Row],[Rank]]=8,23,IF(Table1567891314192021[[#This Row],[Rank]]=9,22,IF(Table1567891314192021[[#This Row],[Rank]]=10,21,IF(Table1567891314192021[[#This Row],[Rank]]=11,20,IF(Table1567891314192021[[#This Row],[Rank]]=12,19,IF(Table1567891314192021[[#This Row],[Rank]]=13,18,IF(Table1567891314192021[[#This Row],[Rank]]=14,17,IF(Table1567891314192021[[#This Row],[Rank]]=15,16,IF(Table1567891314192021[[#This Row],[Rank]]=16,15,IF(Table1567891314192021[[#This Row],[Rank]]=17,14,IF(Table1567891314192021[[#This Row],[Rank]]=18,13,IF(Table1567891314192021[[#This Row],[Rank]]=19,12,IF(Table1567891314192021[[#This Row],[Rank]]=20,11,IF(Table1567891314192021[[#This Row],[Rank]]=21,10,IF(Table1567891314192021[[#This Row],[Rank]]=22,9,IF(Table1567891314192021[[#This Row],[Rank]]=23,8,IF(Table1567891314192021[[#This Row],[Rank]]=24,7,IF(Table1567891314192021[[#This Row],[Rank]]=25,6,IF(Table1567891314192021[[#This Row],[Rank]]=26,5,IF(Table1567891314192021[[#This Row],[Rank]]=27,4,IF(Table1567891314192021[[#This Row],[Rank]]=28,3,IF(Table1567891314192021[[#This Row],[Rank]]=29,2,IF(Table1567891314192021[[#This Row],[Rank]]=30,1,0)))))))))))))))))))))))))))))))</f>
        <v/>
      </c>
      <c r="D33" s="4" t="str">
        <f>IF(Table1567891314192021[[#This Row],[Category]]="","",IF(Table1567891314192021[[#This Row],[Category]]="M",COUNTIF($I$2:$I33,"M"),IF(Table1567891314192021[[#This Row],[Category]]="F",COUNTIF($I$2:$I33,"F"),0)))</f>
        <v/>
      </c>
      <c r="E33" s="26"/>
      <c r="F33" s="27"/>
      <c r="G33" s="28"/>
      <c r="H33" s="28"/>
      <c r="I33" s="29"/>
      <c r="J33" s="63"/>
      <c r="K33" s="63"/>
      <c r="L33" s="63"/>
      <c r="M33" s="63"/>
      <c r="N33" s="63"/>
    </row>
    <row r="34" spans="1:14" x14ac:dyDescent="0.3">
      <c r="A34" s="19">
        <f>Table1567891314192021[[#This Row],[Full Name]]</f>
        <v>0</v>
      </c>
      <c r="B34" s="21" t="str">
        <f>IF(Table1567891314192021[[#This Row],[Full Name]]="","",IF(IFERROR(IFERROR(VLOOKUP(Table1567891314192021[[#This Row],[Full Name]],'Mens League'!B:B,1,FALSE),VLOOKUP(Table1567891314192021[[#This Row],[Full Name]],'Women''s League'!B:B,1,FALSE)),"NEEDS ADDING")="NEEDS ADDING","NEEDS ADDING","OK"))</f>
        <v/>
      </c>
      <c r="C34" s="21" t="str">
        <f>IF(Table1567891314192021[[#This Row],[Position]]="","",IF(Table1567891314192021[[#This Row],[Rank]]=1,30,IF(Table1567891314192021[[#This Row],[Rank]]=2,29,IF(Table1567891314192021[[#This Row],[Rank]]=3,28,IF(Table1567891314192021[[#This Row],[Rank]]=4,27,IF(Table1567891314192021[[#This Row],[Rank]]=5,26,IF(Table1567891314192021[[#This Row],[Rank]]=6,25,IF(Table1567891314192021[[#This Row],[Rank]]=7,24,IF(Table1567891314192021[[#This Row],[Rank]]=8,23,IF(Table1567891314192021[[#This Row],[Rank]]=9,22,IF(Table1567891314192021[[#This Row],[Rank]]=10,21,IF(Table1567891314192021[[#This Row],[Rank]]=11,20,IF(Table1567891314192021[[#This Row],[Rank]]=12,19,IF(Table1567891314192021[[#This Row],[Rank]]=13,18,IF(Table1567891314192021[[#This Row],[Rank]]=14,17,IF(Table1567891314192021[[#This Row],[Rank]]=15,16,IF(Table1567891314192021[[#This Row],[Rank]]=16,15,IF(Table1567891314192021[[#This Row],[Rank]]=17,14,IF(Table1567891314192021[[#This Row],[Rank]]=18,13,IF(Table1567891314192021[[#This Row],[Rank]]=19,12,IF(Table1567891314192021[[#This Row],[Rank]]=20,11,IF(Table1567891314192021[[#This Row],[Rank]]=21,10,IF(Table1567891314192021[[#This Row],[Rank]]=22,9,IF(Table1567891314192021[[#This Row],[Rank]]=23,8,IF(Table1567891314192021[[#This Row],[Rank]]=24,7,IF(Table1567891314192021[[#This Row],[Rank]]=25,6,IF(Table1567891314192021[[#This Row],[Rank]]=26,5,IF(Table1567891314192021[[#This Row],[Rank]]=27,4,IF(Table1567891314192021[[#This Row],[Rank]]=28,3,IF(Table1567891314192021[[#This Row],[Rank]]=29,2,IF(Table1567891314192021[[#This Row],[Rank]]=30,1,0)))))))))))))))))))))))))))))))</f>
        <v/>
      </c>
      <c r="D34" s="4" t="str">
        <f>IF(Table1567891314192021[[#This Row],[Category]]="","",IF(Table1567891314192021[[#This Row],[Category]]="M",COUNTIF($I$2:$I34,"M"),IF(Table1567891314192021[[#This Row],[Category]]="F",COUNTIF($I$2:$I34,"F"),0)))</f>
        <v/>
      </c>
      <c r="E34" s="26"/>
      <c r="F34" s="27"/>
      <c r="G34" s="28"/>
      <c r="H34" s="28"/>
      <c r="I34" s="29"/>
      <c r="J34" s="63"/>
      <c r="K34" s="63"/>
      <c r="L34" s="63"/>
      <c r="M34" s="63"/>
      <c r="N34" s="63"/>
    </row>
    <row r="35" spans="1:14" x14ac:dyDescent="0.3">
      <c r="A35" s="19">
        <f>Table1567891314192021[[#This Row],[Full Name]]</f>
        <v>0</v>
      </c>
      <c r="B35" s="21" t="str">
        <f>IF(Table1567891314192021[[#This Row],[Full Name]]="","",IF(IFERROR(IFERROR(VLOOKUP(Table1567891314192021[[#This Row],[Full Name]],'Mens League'!B:B,1,FALSE),VLOOKUP(Table1567891314192021[[#This Row],[Full Name]],'Women''s League'!B:B,1,FALSE)),"NEEDS ADDING")="NEEDS ADDING","NEEDS ADDING","OK"))</f>
        <v/>
      </c>
      <c r="C35" s="21" t="str">
        <f>IF(Table1567891314192021[[#This Row],[Position]]="","",IF(Table1567891314192021[[#This Row],[Rank]]=1,30,IF(Table1567891314192021[[#This Row],[Rank]]=2,29,IF(Table1567891314192021[[#This Row],[Rank]]=3,28,IF(Table1567891314192021[[#This Row],[Rank]]=4,27,IF(Table1567891314192021[[#This Row],[Rank]]=5,26,IF(Table1567891314192021[[#This Row],[Rank]]=6,25,IF(Table1567891314192021[[#This Row],[Rank]]=7,24,IF(Table1567891314192021[[#This Row],[Rank]]=8,23,IF(Table1567891314192021[[#This Row],[Rank]]=9,22,IF(Table1567891314192021[[#This Row],[Rank]]=10,21,IF(Table1567891314192021[[#This Row],[Rank]]=11,20,IF(Table1567891314192021[[#This Row],[Rank]]=12,19,IF(Table1567891314192021[[#This Row],[Rank]]=13,18,IF(Table1567891314192021[[#This Row],[Rank]]=14,17,IF(Table1567891314192021[[#This Row],[Rank]]=15,16,IF(Table1567891314192021[[#This Row],[Rank]]=16,15,IF(Table1567891314192021[[#This Row],[Rank]]=17,14,IF(Table1567891314192021[[#This Row],[Rank]]=18,13,IF(Table1567891314192021[[#This Row],[Rank]]=19,12,IF(Table1567891314192021[[#This Row],[Rank]]=20,11,IF(Table1567891314192021[[#This Row],[Rank]]=21,10,IF(Table1567891314192021[[#This Row],[Rank]]=22,9,IF(Table1567891314192021[[#This Row],[Rank]]=23,8,IF(Table1567891314192021[[#This Row],[Rank]]=24,7,IF(Table1567891314192021[[#This Row],[Rank]]=25,6,IF(Table1567891314192021[[#This Row],[Rank]]=26,5,IF(Table1567891314192021[[#This Row],[Rank]]=27,4,IF(Table1567891314192021[[#This Row],[Rank]]=28,3,IF(Table1567891314192021[[#This Row],[Rank]]=29,2,IF(Table1567891314192021[[#This Row],[Rank]]=30,1,0)))))))))))))))))))))))))))))))</f>
        <v/>
      </c>
      <c r="D35" s="4" t="str">
        <f>IF(Table1567891314192021[[#This Row],[Category]]="","",IF(Table1567891314192021[[#This Row],[Category]]="M",COUNTIF($I$2:$I35,"M"),IF(Table1567891314192021[[#This Row],[Category]]="F",COUNTIF($I$2:$I35,"F"),0)))</f>
        <v/>
      </c>
      <c r="E35" s="26"/>
      <c r="F35" s="27"/>
      <c r="G35" s="28"/>
      <c r="H35" s="28"/>
      <c r="I35" s="29"/>
      <c r="J35" s="63"/>
      <c r="K35" s="63"/>
      <c r="L35" s="63"/>
      <c r="M35" s="63"/>
      <c r="N35" s="63"/>
    </row>
    <row r="36" spans="1:14" x14ac:dyDescent="0.3">
      <c r="A36" s="19">
        <f>Table1567891314192021[[#This Row],[Full Name]]</f>
        <v>0</v>
      </c>
      <c r="B36" s="21" t="str">
        <f>IF(Table1567891314192021[[#This Row],[Full Name]]="","",IF(IFERROR(IFERROR(VLOOKUP(Table1567891314192021[[#This Row],[Full Name]],'Mens League'!B:B,1,FALSE),VLOOKUP(Table1567891314192021[[#This Row],[Full Name]],'Women''s League'!B:B,1,FALSE)),"NEEDS ADDING")="NEEDS ADDING","NEEDS ADDING","OK"))</f>
        <v/>
      </c>
      <c r="C36" s="21" t="str">
        <f>IF(Table1567891314192021[[#This Row],[Position]]="","",IF(Table1567891314192021[[#This Row],[Rank]]=1,30,IF(Table1567891314192021[[#This Row],[Rank]]=2,29,IF(Table1567891314192021[[#This Row],[Rank]]=3,28,IF(Table1567891314192021[[#This Row],[Rank]]=4,27,IF(Table1567891314192021[[#This Row],[Rank]]=5,26,IF(Table1567891314192021[[#This Row],[Rank]]=6,25,IF(Table1567891314192021[[#This Row],[Rank]]=7,24,IF(Table1567891314192021[[#This Row],[Rank]]=8,23,IF(Table1567891314192021[[#This Row],[Rank]]=9,22,IF(Table1567891314192021[[#This Row],[Rank]]=10,21,IF(Table1567891314192021[[#This Row],[Rank]]=11,20,IF(Table1567891314192021[[#This Row],[Rank]]=12,19,IF(Table1567891314192021[[#This Row],[Rank]]=13,18,IF(Table1567891314192021[[#This Row],[Rank]]=14,17,IF(Table1567891314192021[[#This Row],[Rank]]=15,16,IF(Table1567891314192021[[#This Row],[Rank]]=16,15,IF(Table1567891314192021[[#This Row],[Rank]]=17,14,IF(Table1567891314192021[[#This Row],[Rank]]=18,13,IF(Table1567891314192021[[#This Row],[Rank]]=19,12,IF(Table1567891314192021[[#This Row],[Rank]]=20,11,IF(Table1567891314192021[[#This Row],[Rank]]=21,10,IF(Table1567891314192021[[#This Row],[Rank]]=22,9,IF(Table1567891314192021[[#This Row],[Rank]]=23,8,IF(Table1567891314192021[[#This Row],[Rank]]=24,7,IF(Table1567891314192021[[#This Row],[Rank]]=25,6,IF(Table1567891314192021[[#This Row],[Rank]]=26,5,IF(Table1567891314192021[[#This Row],[Rank]]=27,4,IF(Table1567891314192021[[#This Row],[Rank]]=28,3,IF(Table1567891314192021[[#This Row],[Rank]]=29,2,IF(Table1567891314192021[[#This Row],[Rank]]=30,1,0)))))))))))))))))))))))))))))))</f>
        <v/>
      </c>
      <c r="D36" s="4" t="str">
        <f>IF(Table1567891314192021[[#This Row],[Category]]="","",IF(Table1567891314192021[[#This Row],[Category]]="M",COUNTIF($I$2:$I36,"M"),IF(Table1567891314192021[[#This Row],[Category]]="F",COUNTIF($I$2:$I36,"F"),0)))</f>
        <v/>
      </c>
      <c r="E36" s="26"/>
      <c r="F36" s="27"/>
      <c r="G36" s="28"/>
      <c r="H36" s="28"/>
      <c r="I36" s="29"/>
      <c r="J36" s="63"/>
      <c r="K36" s="63"/>
      <c r="L36" s="63"/>
      <c r="M36" s="63"/>
      <c r="N36" s="63"/>
    </row>
    <row r="37" spans="1:14" x14ac:dyDescent="0.3">
      <c r="A37" s="19">
        <f>Table1567891314192021[[#This Row],[Full Name]]</f>
        <v>0</v>
      </c>
      <c r="B37" s="21" t="str">
        <f>IF(Table1567891314192021[[#This Row],[Full Name]]="","",IF(IFERROR(IFERROR(VLOOKUP(Table1567891314192021[[#This Row],[Full Name]],'Mens League'!B:B,1,FALSE),VLOOKUP(Table1567891314192021[[#This Row],[Full Name]],'Women''s League'!B:B,1,FALSE)),"NEEDS ADDING")="NEEDS ADDING","NEEDS ADDING","OK"))</f>
        <v/>
      </c>
      <c r="C37" s="21" t="str">
        <f>IF(Table1567891314192021[[#This Row],[Position]]="","",IF(Table1567891314192021[[#This Row],[Rank]]=1,30,IF(Table1567891314192021[[#This Row],[Rank]]=2,29,IF(Table1567891314192021[[#This Row],[Rank]]=3,28,IF(Table1567891314192021[[#This Row],[Rank]]=4,27,IF(Table1567891314192021[[#This Row],[Rank]]=5,26,IF(Table1567891314192021[[#This Row],[Rank]]=6,25,IF(Table1567891314192021[[#This Row],[Rank]]=7,24,IF(Table1567891314192021[[#This Row],[Rank]]=8,23,IF(Table1567891314192021[[#This Row],[Rank]]=9,22,IF(Table1567891314192021[[#This Row],[Rank]]=10,21,IF(Table1567891314192021[[#This Row],[Rank]]=11,20,IF(Table1567891314192021[[#This Row],[Rank]]=12,19,IF(Table1567891314192021[[#This Row],[Rank]]=13,18,IF(Table1567891314192021[[#This Row],[Rank]]=14,17,IF(Table1567891314192021[[#This Row],[Rank]]=15,16,IF(Table1567891314192021[[#This Row],[Rank]]=16,15,IF(Table1567891314192021[[#This Row],[Rank]]=17,14,IF(Table1567891314192021[[#This Row],[Rank]]=18,13,IF(Table1567891314192021[[#This Row],[Rank]]=19,12,IF(Table1567891314192021[[#This Row],[Rank]]=20,11,IF(Table1567891314192021[[#This Row],[Rank]]=21,10,IF(Table1567891314192021[[#This Row],[Rank]]=22,9,IF(Table1567891314192021[[#This Row],[Rank]]=23,8,IF(Table1567891314192021[[#This Row],[Rank]]=24,7,IF(Table1567891314192021[[#This Row],[Rank]]=25,6,IF(Table1567891314192021[[#This Row],[Rank]]=26,5,IF(Table1567891314192021[[#This Row],[Rank]]=27,4,IF(Table1567891314192021[[#This Row],[Rank]]=28,3,IF(Table1567891314192021[[#This Row],[Rank]]=29,2,IF(Table1567891314192021[[#This Row],[Rank]]=30,1,0)))))))))))))))))))))))))))))))</f>
        <v/>
      </c>
      <c r="D37" s="4" t="str">
        <f>IF(Table1567891314192021[[#This Row],[Category]]="","",IF(Table1567891314192021[[#This Row],[Category]]="M",COUNTIF($I$2:$I37,"M"),IF(Table1567891314192021[[#This Row],[Category]]="F",COUNTIF($I$2:$I37,"F"),0)))</f>
        <v/>
      </c>
      <c r="E37" s="26"/>
      <c r="F37" s="27"/>
      <c r="G37" s="28"/>
      <c r="H37" s="28"/>
      <c r="I37" s="29"/>
      <c r="J37" s="63"/>
      <c r="K37" s="63"/>
      <c r="L37" s="63"/>
      <c r="M37" s="63"/>
      <c r="N37" s="63"/>
    </row>
    <row r="38" spans="1:14" x14ac:dyDescent="0.3">
      <c r="A38" s="19">
        <f>Table1567891314192021[[#This Row],[Full Name]]</f>
        <v>0</v>
      </c>
      <c r="B38" s="21" t="str">
        <f>IF(Table1567891314192021[[#This Row],[Full Name]]="","",IF(IFERROR(IFERROR(VLOOKUP(Table1567891314192021[[#This Row],[Full Name]],'Mens League'!B:B,1,FALSE),VLOOKUP(Table1567891314192021[[#This Row],[Full Name]],'Women''s League'!B:B,1,FALSE)),"NEEDS ADDING")="NEEDS ADDING","NEEDS ADDING","OK"))</f>
        <v/>
      </c>
      <c r="C38" s="21" t="str">
        <f>IF(Table1567891314192021[[#This Row],[Position]]="","",IF(Table1567891314192021[[#This Row],[Rank]]=1,30,IF(Table1567891314192021[[#This Row],[Rank]]=2,29,IF(Table1567891314192021[[#This Row],[Rank]]=3,28,IF(Table1567891314192021[[#This Row],[Rank]]=4,27,IF(Table1567891314192021[[#This Row],[Rank]]=5,26,IF(Table1567891314192021[[#This Row],[Rank]]=6,25,IF(Table1567891314192021[[#This Row],[Rank]]=7,24,IF(Table1567891314192021[[#This Row],[Rank]]=8,23,IF(Table1567891314192021[[#This Row],[Rank]]=9,22,IF(Table1567891314192021[[#This Row],[Rank]]=10,21,IF(Table1567891314192021[[#This Row],[Rank]]=11,20,IF(Table1567891314192021[[#This Row],[Rank]]=12,19,IF(Table1567891314192021[[#This Row],[Rank]]=13,18,IF(Table1567891314192021[[#This Row],[Rank]]=14,17,IF(Table1567891314192021[[#This Row],[Rank]]=15,16,IF(Table1567891314192021[[#This Row],[Rank]]=16,15,IF(Table1567891314192021[[#This Row],[Rank]]=17,14,IF(Table1567891314192021[[#This Row],[Rank]]=18,13,IF(Table1567891314192021[[#This Row],[Rank]]=19,12,IF(Table1567891314192021[[#This Row],[Rank]]=20,11,IF(Table1567891314192021[[#This Row],[Rank]]=21,10,IF(Table1567891314192021[[#This Row],[Rank]]=22,9,IF(Table1567891314192021[[#This Row],[Rank]]=23,8,IF(Table1567891314192021[[#This Row],[Rank]]=24,7,IF(Table1567891314192021[[#This Row],[Rank]]=25,6,IF(Table1567891314192021[[#This Row],[Rank]]=26,5,IF(Table1567891314192021[[#This Row],[Rank]]=27,4,IF(Table1567891314192021[[#This Row],[Rank]]=28,3,IF(Table1567891314192021[[#This Row],[Rank]]=29,2,IF(Table1567891314192021[[#This Row],[Rank]]=30,1,0)))))))))))))))))))))))))))))))</f>
        <v/>
      </c>
      <c r="D38" s="4" t="str">
        <f>IF(Table1567891314192021[[#This Row],[Category]]="","",IF(Table1567891314192021[[#This Row],[Category]]="M",COUNTIF($I$2:$I38,"M"),IF(Table1567891314192021[[#This Row],[Category]]="F",COUNTIF($I$2:$I38,"F"),0)))</f>
        <v/>
      </c>
      <c r="E38" s="26"/>
      <c r="F38" s="27"/>
      <c r="G38" s="28"/>
      <c r="H38" s="28"/>
      <c r="I38" s="29"/>
      <c r="J38" s="63"/>
      <c r="K38" s="63"/>
      <c r="L38" s="63"/>
      <c r="M38" s="63"/>
      <c r="N38" s="63"/>
    </row>
    <row r="39" spans="1:14" x14ac:dyDescent="0.3">
      <c r="A39" s="19">
        <f>Table1567891314192021[[#This Row],[Full Name]]</f>
        <v>0</v>
      </c>
      <c r="B39" s="21" t="str">
        <f>IF(Table1567891314192021[[#This Row],[Full Name]]="","",IF(IFERROR(IFERROR(VLOOKUP(Table1567891314192021[[#This Row],[Full Name]],'Mens League'!B:B,1,FALSE),VLOOKUP(Table1567891314192021[[#This Row],[Full Name]],'Women''s League'!B:B,1,FALSE)),"NEEDS ADDING")="NEEDS ADDING","NEEDS ADDING","OK"))</f>
        <v/>
      </c>
      <c r="C39" s="21" t="str">
        <f>IF(Table1567891314192021[[#This Row],[Position]]="","",IF(Table1567891314192021[[#This Row],[Rank]]=1,30,IF(Table1567891314192021[[#This Row],[Rank]]=2,29,IF(Table1567891314192021[[#This Row],[Rank]]=3,28,IF(Table1567891314192021[[#This Row],[Rank]]=4,27,IF(Table1567891314192021[[#This Row],[Rank]]=5,26,IF(Table1567891314192021[[#This Row],[Rank]]=6,25,IF(Table1567891314192021[[#This Row],[Rank]]=7,24,IF(Table1567891314192021[[#This Row],[Rank]]=8,23,IF(Table1567891314192021[[#This Row],[Rank]]=9,22,IF(Table1567891314192021[[#This Row],[Rank]]=10,21,IF(Table1567891314192021[[#This Row],[Rank]]=11,20,IF(Table1567891314192021[[#This Row],[Rank]]=12,19,IF(Table1567891314192021[[#This Row],[Rank]]=13,18,IF(Table1567891314192021[[#This Row],[Rank]]=14,17,IF(Table1567891314192021[[#This Row],[Rank]]=15,16,IF(Table1567891314192021[[#This Row],[Rank]]=16,15,IF(Table1567891314192021[[#This Row],[Rank]]=17,14,IF(Table1567891314192021[[#This Row],[Rank]]=18,13,IF(Table1567891314192021[[#This Row],[Rank]]=19,12,IF(Table1567891314192021[[#This Row],[Rank]]=20,11,IF(Table1567891314192021[[#This Row],[Rank]]=21,10,IF(Table1567891314192021[[#This Row],[Rank]]=22,9,IF(Table1567891314192021[[#This Row],[Rank]]=23,8,IF(Table1567891314192021[[#This Row],[Rank]]=24,7,IF(Table1567891314192021[[#This Row],[Rank]]=25,6,IF(Table1567891314192021[[#This Row],[Rank]]=26,5,IF(Table1567891314192021[[#This Row],[Rank]]=27,4,IF(Table1567891314192021[[#This Row],[Rank]]=28,3,IF(Table1567891314192021[[#This Row],[Rank]]=29,2,IF(Table1567891314192021[[#This Row],[Rank]]=30,1,0)))))))))))))))))))))))))))))))</f>
        <v/>
      </c>
      <c r="D39" s="4" t="str">
        <f>IF(Table1567891314192021[[#This Row],[Category]]="","",IF(Table1567891314192021[[#This Row],[Category]]="M",COUNTIF($I$2:$I39,"M"),IF(Table1567891314192021[[#This Row],[Category]]="F",COUNTIF($I$2:$I39,"F"),0)))</f>
        <v/>
      </c>
      <c r="E39" s="26"/>
      <c r="F39" s="27"/>
      <c r="G39" s="28"/>
      <c r="H39" s="28"/>
      <c r="I39" s="29"/>
      <c r="J39" s="63"/>
      <c r="K39" s="63"/>
      <c r="L39" s="63"/>
      <c r="M39" s="63"/>
      <c r="N39" s="63"/>
    </row>
    <row r="40" spans="1:14" x14ac:dyDescent="0.3">
      <c r="A40" s="19">
        <f>Table1567891314192021[[#This Row],[Full Name]]</f>
        <v>0</v>
      </c>
      <c r="B40" s="21" t="str">
        <f>IF(Table1567891314192021[[#This Row],[Full Name]]="","",IF(IFERROR(IFERROR(VLOOKUP(Table1567891314192021[[#This Row],[Full Name]],'Mens League'!B:B,1,FALSE),VLOOKUP(Table1567891314192021[[#This Row],[Full Name]],'Women''s League'!B:B,1,FALSE)),"NEEDS ADDING")="NEEDS ADDING","NEEDS ADDING","OK"))</f>
        <v/>
      </c>
      <c r="C40" s="21" t="str">
        <f>IF(Table1567891314192021[[#This Row],[Position]]="","",IF(Table1567891314192021[[#This Row],[Rank]]=1,30,IF(Table1567891314192021[[#This Row],[Rank]]=2,29,IF(Table1567891314192021[[#This Row],[Rank]]=3,28,IF(Table1567891314192021[[#This Row],[Rank]]=4,27,IF(Table1567891314192021[[#This Row],[Rank]]=5,26,IF(Table1567891314192021[[#This Row],[Rank]]=6,25,IF(Table1567891314192021[[#This Row],[Rank]]=7,24,IF(Table1567891314192021[[#This Row],[Rank]]=8,23,IF(Table1567891314192021[[#This Row],[Rank]]=9,22,IF(Table1567891314192021[[#This Row],[Rank]]=10,21,IF(Table1567891314192021[[#This Row],[Rank]]=11,20,IF(Table1567891314192021[[#This Row],[Rank]]=12,19,IF(Table1567891314192021[[#This Row],[Rank]]=13,18,IF(Table1567891314192021[[#This Row],[Rank]]=14,17,IF(Table1567891314192021[[#This Row],[Rank]]=15,16,IF(Table1567891314192021[[#This Row],[Rank]]=16,15,IF(Table1567891314192021[[#This Row],[Rank]]=17,14,IF(Table1567891314192021[[#This Row],[Rank]]=18,13,IF(Table1567891314192021[[#This Row],[Rank]]=19,12,IF(Table1567891314192021[[#This Row],[Rank]]=20,11,IF(Table1567891314192021[[#This Row],[Rank]]=21,10,IF(Table1567891314192021[[#This Row],[Rank]]=22,9,IF(Table1567891314192021[[#This Row],[Rank]]=23,8,IF(Table1567891314192021[[#This Row],[Rank]]=24,7,IF(Table1567891314192021[[#This Row],[Rank]]=25,6,IF(Table1567891314192021[[#This Row],[Rank]]=26,5,IF(Table1567891314192021[[#This Row],[Rank]]=27,4,IF(Table1567891314192021[[#This Row],[Rank]]=28,3,IF(Table1567891314192021[[#This Row],[Rank]]=29,2,IF(Table1567891314192021[[#This Row],[Rank]]=30,1,0)))))))))))))))))))))))))))))))</f>
        <v/>
      </c>
      <c r="D40" s="4" t="str">
        <f>IF(Table1567891314192021[[#This Row],[Category]]="","",IF(Table1567891314192021[[#This Row],[Category]]="M",COUNTIF($I$2:$I40,"M"),IF(Table1567891314192021[[#This Row],[Category]]="F",COUNTIF($I$2:$I40,"F"),0)))</f>
        <v/>
      </c>
      <c r="E40" s="26"/>
      <c r="F40" s="27"/>
      <c r="G40" s="28"/>
      <c r="H40" s="28"/>
      <c r="I40" s="29"/>
      <c r="J40" s="63"/>
      <c r="K40" s="63"/>
      <c r="L40" s="63"/>
      <c r="M40" s="63"/>
      <c r="N40" s="63"/>
    </row>
    <row r="41" spans="1:14" x14ac:dyDescent="0.3">
      <c r="A41" s="19">
        <f>Table1567891314192021[[#This Row],[Full Name]]</f>
        <v>0</v>
      </c>
      <c r="B41" s="21" t="str">
        <f>IF(Table1567891314192021[[#This Row],[Full Name]]="","",IF(IFERROR(IFERROR(VLOOKUP(Table1567891314192021[[#This Row],[Full Name]],'Mens League'!B:B,1,FALSE),VLOOKUP(Table1567891314192021[[#This Row],[Full Name]],'Women''s League'!B:B,1,FALSE)),"NEEDS ADDING")="NEEDS ADDING","NEEDS ADDING","OK"))</f>
        <v/>
      </c>
      <c r="C41" s="21" t="str">
        <f>IF(Table1567891314192021[[#This Row],[Position]]="","",IF(Table1567891314192021[[#This Row],[Rank]]=1,30,IF(Table1567891314192021[[#This Row],[Rank]]=2,29,IF(Table1567891314192021[[#This Row],[Rank]]=3,28,IF(Table1567891314192021[[#This Row],[Rank]]=4,27,IF(Table1567891314192021[[#This Row],[Rank]]=5,26,IF(Table1567891314192021[[#This Row],[Rank]]=6,25,IF(Table1567891314192021[[#This Row],[Rank]]=7,24,IF(Table1567891314192021[[#This Row],[Rank]]=8,23,IF(Table1567891314192021[[#This Row],[Rank]]=9,22,IF(Table1567891314192021[[#This Row],[Rank]]=10,21,IF(Table1567891314192021[[#This Row],[Rank]]=11,20,IF(Table1567891314192021[[#This Row],[Rank]]=12,19,IF(Table1567891314192021[[#This Row],[Rank]]=13,18,IF(Table1567891314192021[[#This Row],[Rank]]=14,17,IF(Table1567891314192021[[#This Row],[Rank]]=15,16,IF(Table1567891314192021[[#This Row],[Rank]]=16,15,IF(Table1567891314192021[[#This Row],[Rank]]=17,14,IF(Table1567891314192021[[#This Row],[Rank]]=18,13,IF(Table1567891314192021[[#This Row],[Rank]]=19,12,IF(Table1567891314192021[[#This Row],[Rank]]=20,11,IF(Table1567891314192021[[#This Row],[Rank]]=21,10,IF(Table1567891314192021[[#This Row],[Rank]]=22,9,IF(Table1567891314192021[[#This Row],[Rank]]=23,8,IF(Table1567891314192021[[#This Row],[Rank]]=24,7,IF(Table1567891314192021[[#This Row],[Rank]]=25,6,IF(Table1567891314192021[[#This Row],[Rank]]=26,5,IF(Table1567891314192021[[#This Row],[Rank]]=27,4,IF(Table1567891314192021[[#This Row],[Rank]]=28,3,IF(Table1567891314192021[[#This Row],[Rank]]=29,2,IF(Table1567891314192021[[#This Row],[Rank]]=30,1,0)))))))))))))))))))))))))))))))</f>
        <v/>
      </c>
      <c r="D41" s="4" t="str">
        <f>IF(Table1567891314192021[[#This Row],[Category]]="","",IF(Table1567891314192021[[#This Row],[Category]]="M",COUNTIF($I$2:$I41,"M"),IF(Table1567891314192021[[#This Row],[Category]]="F",COUNTIF($I$2:$I41,"F"),0)))</f>
        <v/>
      </c>
      <c r="E41" s="26"/>
      <c r="F41" s="27"/>
      <c r="G41" s="28"/>
      <c r="H41" s="28"/>
      <c r="I41" s="29"/>
      <c r="J41" s="63"/>
      <c r="K41" s="63"/>
      <c r="L41" s="63"/>
      <c r="M41" s="63"/>
      <c r="N41" s="63"/>
    </row>
    <row r="42" spans="1:14" x14ac:dyDescent="0.3">
      <c r="A42" s="19">
        <f>Table1567891314192021[[#This Row],[Full Name]]</f>
        <v>0</v>
      </c>
      <c r="B42" s="21" t="str">
        <f>IF(Table1567891314192021[[#This Row],[Full Name]]="","",IF(IFERROR(IFERROR(VLOOKUP(Table1567891314192021[[#This Row],[Full Name]],'Mens League'!B:B,1,FALSE),VLOOKUP(Table1567891314192021[[#This Row],[Full Name]],'Women''s League'!B:B,1,FALSE)),"NEEDS ADDING")="NEEDS ADDING","NEEDS ADDING","OK"))</f>
        <v/>
      </c>
      <c r="C42" s="21" t="str">
        <f>IF(Table1567891314192021[[#This Row],[Position]]="","",IF(Table1567891314192021[[#This Row],[Rank]]=1,30,IF(Table1567891314192021[[#This Row],[Rank]]=2,29,IF(Table1567891314192021[[#This Row],[Rank]]=3,28,IF(Table1567891314192021[[#This Row],[Rank]]=4,27,IF(Table1567891314192021[[#This Row],[Rank]]=5,26,IF(Table1567891314192021[[#This Row],[Rank]]=6,25,IF(Table1567891314192021[[#This Row],[Rank]]=7,24,IF(Table1567891314192021[[#This Row],[Rank]]=8,23,IF(Table1567891314192021[[#This Row],[Rank]]=9,22,IF(Table1567891314192021[[#This Row],[Rank]]=10,21,IF(Table1567891314192021[[#This Row],[Rank]]=11,20,IF(Table1567891314192021[[#This Row],[Rank]]=12,19,IF(Table1567891314192021[[#This Row],[Rank]]=13,18,IF(Table1567891314192021[[#This Row],[Rank]]=14,17,IF(Table1567891314192021[[#This Row],[Rank]]=15,16,IF(Table1567891314192021[[#This Row],[Rank]]=16,15,IF(Table1567891314192021[[#This Row],[Rank]]=17,14,IF(Table1567891314192021[[#This Row],[Rank]]=18,13,IF(Table1567891314192021[[#This Row],[Rank]]=19,12,IF(Table1567891314192021[[#This Row],[Rank]]=20,11,IF(Table1567891314192021[[#This Row],[Rank]]=21,10,IF(Table1567891314192021[[#This Row],[Rank]]=22,9,IF(Table1567891314192021[[#This Row],[Rank]]=23,8,IF(Table1567891314192021[[#This Row],[Rank]]=24,7,IF(Table1567891314192021[[#This Row],[Rank]]=25,6,IF(Table1567891314192021[[#This Row],[Rank]]=26,5,IF(Table1567891314192021[[#This Row],[Rank]]=27,4,IF(Table1567891314192021[[#This Row],[Rank]]=28,3,IF(Table1567891314192021[[#This Row],[Rank]]=29,2,IF(Table1567891314192021[[#This Row],[Rank]]=30,1,0)))))))))))))))))))))))))))))))</f>
        <v/>
      </c>
      <c r="D42" s="4" t="str">
        <f>IF(Table1567891314192021[[#This Row],[Category]]="","",IF(Table1567891314192021[[#This Row],[Category]]="M",COUNTIF($I$2:$I42,"M"),IF(Table1567891314192021[[#This Row],[Category]]="F",COUNTIF($I$2:$I42,"F"),0)))</f>
        <v/>
      </c>
      <c r="E42" s="26"/>
      <c r="F42" s="27"/>
      <c r="G42" s="28"/>
      <c r="H42" s="28"/>
      <c r="I42" s="29"/>
      <c r="J42" s="63"/>
      <c r="K42" s="63"/>
      <c r="L42" s="63"/>
      <c r="M42" s="63"/>
      <c r="N42" s="63"/>
    </row>
    <row r="43" spans="1:14" x14ac:dyDescent="0.3">
      <c r="A43" s="19">
        <f>Table1567891314192021[[#This Row],[Full Name]]</f>
        <v>0</v>
      </c>
      <c r="B43" s="21" t="str">
        <f>IF(Table1567891314192021[[#This Row],[Full Name]]="","",IF(IFERROR(IFERROR(VLOOKUP(Table1567891314192021[[#This Row],[Full Name]],'Mens League'!B:B,1,FALSE),VLOOKUP(Table1567891314192021[[#This Row],[Full Name]],'Women''s League'!B:B,1,FALSE)),"NEEDS ADDING")="NEEDS ADDING","NEEDS ADDING","OK"))</f>
        <v/>
      </c>
      <c r="C43" s="21" t="str">
        <f>IF(Table1567891314192021[[#This Row],[Position]]="","",IF(Table1567891314192021[[#This Row],[Rank]]=1,30,IF(Table1567891314192021[[#This Row],[Rank]]=2,29,IF(Table1567891314192021[[#This Row],[Rank]]=3,28,IF(Table1567891314192021[[#This Row],[Rank]]=4,27,IF(Table1567891314192021[[#This Row],[Rank]]=5,26,IF(Table1567891314192021[[#This Row],[Rank]]=6,25,IF(Table1567891314192021[[#This Row],[Rank]]=7,24,IF(Table1567891314192021[[#This Row],[Rank]]=8,23,IF(Table1567891314192021[[#This Row],[Rank]]=9,22,IF(Table1567891314192021[[#This Row],[Rank]]=10,21,IF(Table1567891314192021[[#This Row],[Rank]]=11,20,IF(Table1567891314192021[[#This Row],[Rank]]=12,19,IF(Table1567891314192021[[#This Row],[Rank]]=13,18,IF(Table1567891314192021[[#This Row],[Rank]]=14,17,IF(Table1567891314192021[[#This Row],[Rank]]=15,16,IF(Table1567891314192021[[#This Row],[Rank]]=16,15,IF(Table1567891314192021[[#This Row],[Rank]]=17,14,IF(Table1567891314192021[[#This Row],[Rank]]=18,13,IF(Table1567891314192021[[#This Row],[Rank]]=19,12,IF(Table1567891314192021[[#This Row],[Rank]]=20,11,IF(Table1567891314192021[[#This Row],[Rank]]=21,10,IF(Table1567891314192021[[#This Row],[Rank]]=22,9,IF(Table1567891314192021[[#This Row],[Rank]]=23,8,IF(Table1567891314192021[[#This Row],[Rank]]=24,7,IF(Table1567891314192021[[#This Row],[Rank]]=25,6,IF(Table1567891314192021[[#This Row],[Rank]]=26,5,IF(Table1567891314192021[[#This Row],[Rank]]=27,4,IF(Table1567891314192021[[#This Row],[Rank]]=28,3,IF(Table1567891314192021[[#This Row],[Rank]]=29,2,IF(Table1567891314192021[[#This Row],[Rank]]=30,1,0)))))))))))))))))))))))))))))))</f>
        <v/>
      </c>
      <c r="D43" s="4" t="str">
        <f>IF(Table1567891314192021[[#This Row],[Category]]="","",IF(Table1567891314192021[[#This Row],[Category]]="M",COUNTIF($I$2:$I43,"M"),IF(Table1567891314192021[[#This Row],[Category]]="F",COUNTIF($I$2:$I43,"F"),0)))</f>
        <v/>
      </c>
      <c r="E43" s="26"/>
      <c r="F43" s="27"/>
      <c r="G43" s="28"/>
      <c r="H43" s="28"/>
      <c r="I43" s="29"/>
      <c r="J43" s="63"/>
      <c r="K43" s="63"/>
      <c r="L43" s="63"/>
      <c r="M43" s="63"/>
      <c r="N43" s="63"/>
    </row>
    <row r="44" spans="1:14" x14ac:dyDescent="0.3">
      <c r="A44" s="19">
        <f>Table1567891314192021[[#This Row],[Full Name]]</f>
        <v>0</v>
      </c>
      <c r="B44" s="21" t="str">
        <f>IF(Table1567891314192021[[#This Row],[Full Name]]="","",IF(IFERROR(IFERROR(VLOOKUP(Table1567891314192021[[#This Row],[Full Name]],'Mens League'!B:B,1,FALSE),VLOOKUP(Table1567891314192021[[#This Row],[Full Name]],'Women''s League'!B:B,1,FALSE)),"NEEDS ADDING")="NEEDS ADDING","NEEDS ADDING","OK"))</f>
        <v/>
      </c>
      <c r="C44" s="21" t="str">
        <f>IF(Table1567891314192021[[#This Row],[Position]]="","",IF(Table1567891314192021[[#This Row],[Rank]]=1,30,IF(Table1567891314192021[[#This Row],[Rank]]=2,29,IF(Table1567891314192021[[#This Row],[Rank]]=3,28,IF(Table1567891314192021[[#This Row],[Rank]]=4,27,IF(Table1567891314192021[[#This Row],[Rank]]=5,26,IF(Table1567891314192021[[#This Row],[Rank]]=6,25,IF(Table1567891314192021[[#This Row],[Rank]]=7,24,IF(Table1567891314192021[[#This Row],[Rank]]=8,23,IF(Table1567891314192021[[#This Row],[Rank]]=9,22,IF(Table1567891314192021[[#This Row],[Rank]]=10,21,IF(Table1567891314192021[[#This Row],[Rank]]=11,20,IF(Table1567891314192021[[#This Row],[Rank]]=12,19,IF(Table1567891314192021[[#This Row],[Rank]]=13,18,IF(Table1567891314192021[[#This Row],[Rank]]=14,17,IF(Table1567891314192021[[#This Row],[Rank]]=15,16,IF(Table1567891314192021[[#This Row],[Rank]]=16,15,IF(Table1567891314192021[[#This Row],[Rank]]=17,14,IF(Table1567891314192021[[#This Row],[Rank]]=18,13,IF(Table1567891314192021[[#This Row],[Rank]]=19,12,IF(Table1567891314192021[[#This Row],[Rank]]=20,11,IF(Table1567891314192021[[#This Row],[Rank]]=21,10,IF(Table1567891314192021[[#This Row],[Rank]]=22,9,IF(Table1567891314192021[[#This Row],[Rank]]=23,8,IF(Table1567891314192021[[#This Row],[Rank]]=24,7,IF(Table1567891314192021[[#This Row],[Rank]]=25,6,IF(Table1567891314192021[[#This Row],[Rank]]=26,5,IF(Table1567891314192021[[#This Row],[Rank]]=27,4,IF(Table1567891314192021[[#This Row],[Rank]]=28,3,IF(Table1567891314192021[[#This Row],[Rank]]=29,2,IF(Table1567891314192021[[#This Row],[Rank]]=30,1,0)))))))))))))))))))))))))))))))</f>
        <v/>
      </c>
      <c r="D44" s="4" t="str">
        <f>IF(Table1567891314192021[[#This Row],[Category]]="","",IF(Table1567891314192021[[#This Row],[Category]]="M",COUNTIF($I$2:$I44,"M"),IF(Table1567891314192021[[#This Row],[Category]]="F",COUNTIF($I$2:$I44,"F"),0)))</f>
        <v/>
      </c>
      <c r="E44" s="26"/>
      <c r="F44" s="27"/>
      <c r="G44" s="28"/>
      <c r="H44" s="28"/>
      <c r="I44" s="29"/>
      <c r="J44" s="63"/>
      <c r="K44" s="63"/>
      <c r="L44" s="63"/>
      <c r="M44" s="63"/>
      <c r="N44" s="63"/>
    </row>
    <row r="45" spans="1:14" x14ac:dyDescent="0.3">
      <c r="A45" s="19">
        <f>Table1567891314192021[[#This Row],[Full Name]]</f>
        <v>0</v>
      </c>
      <c r="B45" s="21" t="str">
        <f>IF(Table1567891314192021[[#This Row],[Full Name]]="","",IF(IFERROR(IFERROR(VLOOKUP(Table1567891314192021[[#This Row],[Full Name]],'Mens League'!B:B,1,FALSE),VLOOKUP(Table1567891314192021[[#This Row],[Full Name]],'Women''s League'!B:B,1,FALSE)),"NEEDS ADDING")="NEEDS ADDING","NEEDS ADDING","OK"))</f>
        <v/>
      </c>
      <c r="C45" s="21" t="str">
        <f>IF(Table1567891314192021[[#This Row],[Position]]="","",IF(Table1567891314192021[[#This Row],[Rank]]=1,30,IF(Table1567891314192021[[#This Row],[Rank]]=2,29,IF(Table1567891314192021[[#This Row],[Rank]]=3,28,IF(Table1567891314192021[[#This Row],[Rank]]=4,27,IF(Table1567891314192021[[#This Row],[Rank]]=5,26,IF(Table1567891314192021[[#This Row],[Rank]]=6,25,IF(Table1567891314192021[[#This Row],[Rank]]=7,24,IF(Table1567891314192021[[#This Row],[Rank]]=8,23,IF(Table1567891314192021[[#This Row],[Rank]]=9,22,IF(Table1567891314192021[[#This Row],[Rank]]=10,21,IF(Table1567891314192021[[#This Row],[Rank]]=11,20,IF(Table1567891314192021[[#This Row],[Rank]]=12,19,IF(Table1567891314192021[[#This Row],[Rank]]=13,18,IF(Table1567891314192021[[#This Row],[Rank]]=14,17,IF(Table1567891314192021[[#This Row],[Rank]]=15,16,IF(Table1567891314192021[[#This Row],[Rank]]=16,15,IF(Table1567891314192021[[#This Row],[Rank]]=17,14,IF(Table1567891314192021[[#This Row],[Rank]]=18,13,IF(Table1567891314192021[[#This Row],[Rank]]=19,12,IF(Table1567891314192021[[#This Row],[Rank]]=20,11,IF(Table1567891314192021[[#This Row],[Rank]]=21,10,IF(Table1567891314192021[[#This Row],[Rank]]=22,9,IF(Table1567891314192021[[#This Row],[Rank]]=23,8,IF(Table1567891314192021[[#This Row],[Rank]]=24,7,IF(Table1567891314192021[[#This Row],[Rank]]=25,6,IF(Table1567891314192021[[#This Row],[Rank]]=26,5,IF(Table1567891314192021[[#This Row],[Rank]]=27,4,IF(Table1567891314192021[[#This Row],[Rank]]=28,3,IF(Table1567891314192021[[#This Row],[Rank]]=29,2,IF(Table1567891314192021[[#This Row],[Rank]]=30,1,0)))))))))))))))))))))))))))))))</f>
        <v/>
      </c>
      <c r="D45" s="4" t="str">
        <f>IF(Table1567891314192021[[#This Row],[Category]]="","",IF(Table1567891314192021[[#This Row],[Category]]="M",COUNTIF($I$2:$I45,"M"),IF(Table1567891314192021[[#This Row],[Category]]="F",COUNTIF($I$2:$I45,"F"),0)))</f>
        <v/>
      </c>
      <c r="E45" s="26"/>
      <c r="F45" s="27"/>
      <c r="G45" s="28"/>
      <c r="H45" s="28"/>
      <c r="I45" s="29"/>
      <c r="J45" s="63"/>
      <c r="K45" s="63"/>
      <c r="L45" s="63"/>
      <c r="M45" s="63"/>
      <c r="N45" s="63"/>
    </row>
    <row r="46" spans="1:14" x14ac:dyDescent="0.3">
      <c r="A46" s="19">
        <f>Table1567891314192021[[#This Row],[Full Name]]</f>
        <v>0</v>
      </c>
      <c r="B46" s="21" t="str">
        <f>IF(Table1567891314192021[[#This Row],[Full Name]]="","",IF(IFERROR(IFERROR(VLOOKUP(Table1567891314192021[[#This Row],[Full Name]],'Mens League'!B:B,1,FALSE),VLOOKUP(Table1567891314192021[[#This Row],[Full Name]],'Women''s League'!B:B,1,FALSE)),"NEEDS ADDING")="NEEDS ADDING","NEEDS ADDING","OK"))</f>
        <v/>
      </c>
      <c r="C46" s="21" t="str">
        <f>IF(Table1567891314192021[[#This Row],[Position]]="","",IF(Table1567891314192021[[#This Row],[Rank]]=1,30,IF(Table1567891314192021[[#This Row],[Rank]]=2,29,IF(Table1567891314192021[[#This Row],[Rank]]=3,28,IF(Table1567891314192021[[#This Row],[Rank]]=4,27,IF(Table1567891314192021[[#This Row],[Rank]]=5,26,IF(Table1567891314192021[[#This Row],[Rank]]=6,25,IF(Table1567891314192021[[#This Row],[Rank]]=7,24,IF(Table1567891314192021[[#This Row],[Rank]]=8,23,IF(Table1567891314192021[[#This Row],[Rank]]=9,22,IF(Table1567891314192021[[#This Row],[Rank]]=10,21,IF(Table1567891314192021[[#This Row],[Rank]]=11,20,IF(Table1567891314192021[[#This Row],[Rank]]=12,19,IF(Table1567891314192021[[#This Row],[Rank]]=13,18,IF(Table1567891314192021[[#This Row],[Rank]]=14,17,IF(Table1567891314192021[[#This Row],[Rank]]=15,16,IF(Table1567891314192021[[#This Row],[Rank]]=16,15,IF(Table1567891314192021[[#This Row],[Rank]]=17,14,IF(Table1567891314192021[[#This Row],[Rank]]=18,13,IF(Table1567891314192021[[#This Row],[Rank]]=19,12,IF(Table1567891314192021[[#This Row],[Rank]]=20,11,IF(Table1567891314192021[[#This Row],[Rank]]=21,10,IF(Table1567891314192021[[#This Row],[Rank]]=22,9,IF(Table1567891314192021[[#This Row],[Rank]]=23,8,IF(Table1567891314192021[[#This Row],[Rank]]=24,7,IF(Table1567891314192021[[#This Row],[Rank]]=25,6,IF(Table1567891314192021[[#This Row],[Rank]]=26,5,IF(Table1567891314192021[[#This Row],[Rank]]=27,4,IF(Table1567891314192021[[#This Row],[Rank]]=28,3,IF(Table1567891314192021[[#This Row],[Rank]]=29,2,IF(Table1567891314192021[[#This Row],[Rank]]=30,1,0)))))))))))))))))))))))))))))))</f>
        <v/>
      </c>
      <c r="D46" s="4" t="str">
        <f>IF(Table1567891314192021[[#This Row],[Category]]="","",IF(Table1567891314192021[[#This Row],[Category]]="M",COUNTIF($I$2:$I46,"M"),IF(Table1567891314192021[[#This Row],[Category]]="F",COUNTIF($I$2:$I46,"F"),0)))</f>
        <v/>
      </c>
      <c r="E46" s="26"/>
      <c r="F46" s="27"/>
      <c r="G46" s="28"/>
      <c r="H46" s="28"/>
      <c r="I46" s="29"/>
      <c r="J46" s="63"/>
      <c r="K46" s="63"/>
      <c r="L46" s="63"/>
      <c r="M46" s="63"/>
      <c r="N46" s="63"/>
    </row>
    <row r="47" spans="1:14" x14ac:dyDescent="0.3">
      <c r="A47" s="19">
        <f>Table1567891314192021[[#This Row],[Full Name]]</f>
        <v>0</v>
      </c>
      <c r="B47" s="21" t="str">
        <f>IF(Table1567891314192021[[#This Row],[Full Name]]="","",IF(IFERROR(IFERROR(VLOOKUP(Table1567891314192021[[#This Row],[Full Name]],'Mens League'!B:B,1,FALSE),VLOOKUP(Table1567891314192021[[#This Row],[Full Name]],'Women''s League'!B:B,1,FALSE)),"NEEDS ADDING")="NEEDS ADDING","NEEDS ADDING","OK"))</f>
        <v/>
      </c>
      <c r="C47" s="21" t="str">
        <f>IF(Table1567891314192021[[#This Row],[Position]]="","",IF(Table1567891314192021[[#This Row],[Rank]]=1,30,IF(Table1567891314192021[[#This Row],[Rank]]=2,29,IF(Table1567891314192021[[#This Row],[Rank]]=3,28,IF(Table1567891314192021[[#This Row],[Rank]]=4,27,IF(Table1567891314192021[[#This Row],[Rank]]=5,26,IF(Table1567891314192021[[#This Row],[Rank]]=6,25,IF(Table1567891314192021[[#This Row],[Rank]]=7,24,IF(Table1567891314192021[[#This Row],[Rank]]=8,23,IF(Table1567891314192021[[#This Row],[Rank]]=9,22,IF(Table1567891314192021[[#This Row],[Rank]]=10,21,IF(Table1567891314192021[[#This Row],[Rank]]=11,20,IF(Table1567891314192021[[#This Row],[Rank]]=12,19,IF(Table1567891314192021[[#This Row],[Rank]]=13,18,IF(Table1567891314192021[[#This Row],[Rank]]=14,17,IF(Table1567891314192021[[#This Row],[Rank]]=15,16,IF(Table1567891314192021[[#This Row],[Rank]]=16,15,IF(Table1567891314192021[[#This Row],[Rank]]=17,14,IF(Table1567891314192021[[#This Row],[Rank]]=18,13,IF(Table1567891314192021[[#This Row],[Rank]]=19,12,IF(Table1567891314192021[[#This Row],[Rank]]=20,11,IF(Table1567891314192021[[#This Row],[Rank]]=21,10,IF(Table1567891314192021[[#This Row],[Rank]]=22,9,IF(Table1567891314192021[[#This Row],[Rank]]=23,8,IF(Table1567891314192021[[#This Row],[Rank]]=24,7,IF(Table1567891314192021[[#This Row],[Rank]]=25,6,IF(Table1567891314192021[[#This Row],[Rank]]=26,5,IF(Table1567891314192021[[#This Row],[Rank]]=27,4,IF(Table1567891314192021[[#This Row],[Rank]]=28,3,IF(Table1567891314192021[[#This Row],[Rank]]=29,2,IF(Table1567891314192021[[#This Row],[Rank]]=30,1,0)))))))))))))))))))))))))))))))</f>
        <v/>
      </c>
      <c r="D47" s="4" t="str">
        <f>IF(Table1567891314192021[[#This Row],[Category]]="","",IF(Table1567891314192021[[#This Row],[Category]]="M",COUNTIF($I$2:$I47,"M"),IF(Table1567891314192021[[#This Row],[Category]]="F",COUNTIF($I$2:$I47,"F"),0)))</f>
        <v/>
      </c>
      <c r="E47" s="26"/>
      <c r="F47" s="27"/>
      <c r="G47" s="28"/>
      <c r="H47" s="28"/>
      <c r="I47" s="29"/>
      <c r="J47" s="63"/>
      <c r="K47" s="63"/>
      <c r="L47" s="63"/>
      <c r="M47" s="63"/>
      <c r="N47" s="63"/>
    </row>
    <row r="48" spans="1:14" x14ac:dyDescent="0.3">
      <c r="A48" s="19">
        <f>Table1567891314192021[[#This Row],[Full Name]]</f>
        <v>0</v>
      </c>
      <c r="B48" s="21" t="str">
        <f>IF(Table1567891314192021[[#This Row],[Full Name]]="","",IF(IFERROR(IFERROR(VLOOKUP(Table1567891314192021[[#This Row],[Full Name]],'Mens League'!B:B,1,FALSE),VLOOKUP(Table1567891314192021[[#This Row],[Full Name]],'Women''s League'!B:B,1,FALSE)),"NEEDS ADDING")="NEEDS ADDING","NEEDS ADDING","OK"))</f>
        <v/>
      </c>
      <c r="C48" s="21" t="str">
        <f>IF(Table1567891314192021[[#This Row],[Position]]="","",IF(Table1567891314192021[[#This Row],[Rank]]=1,30,IF(Table1567891314192021[[#This Row],[Rank]]=2,29,IF(Table1567891314192021[[#This Row],[Rank]]=3,28,IF(Table1567891314192021[[#This Row],[Rank]]=4,27,IF(Table1567891314192021[[#This Row],[Rank]]=5,26,IF(Table1567891314192021[[#This Row],[Rank]]=6,25,IF(Table1567891314192021[[#This Row],[Rank]]=7,24,IF(Table1567891314192021[[#This Row],[Rank]]=8,23,IF(Table1567891314192021[[#This Row],[Rank]]=9,22,IF(Table1567891314192021[[#This Row],[Rank]]=10,21,IF(Table1567891314192021[[#This Row],[Rank]]=11,20,IF(Table1567891314192021[[#This Row],[Rank]]=12,19,IF(Table1567891314192021[[#This Row],[Rank]]=13,18,IF(Table1567891314192021[[#This Row],[Rank]]=14,17,IF(Table1567891314192021[[#This Row],[Rank]]=15,16,IF(Table1567891314192021[[#This Row],[Rank]]=16,15,IF(Table1567891314192021[[#This Row],[Rank]]=17,14,IF(Table1567891314192021[[#This Row],[Rank]]=18,13,IF(Table1567891314192021[[#This Row],[Rank]]=19,12,IF(Table1567891314192021[[#This Row],[Rank]]=20,11,IF(Table1567891314192021[[#This Row],[Rank]]=21,10,IF(Table1567891314192021[[#This Row],[Rank]]=22,9,IF(Table1567891314192021[[#This Row],[Rank]]=23,8,IF(Table1567891314192021[[#This Row],[Rank]]=24,7,IF(Table1567891314192021[[#This Row],[Rank]]=25,6,IF(Table1567891314192021[[#This Row],[Rank]]=26,5,IF(Table1567891314192021[[#This Row],[Rank]]=27,4,IF(Table1567891314192021[[#This Row],[Rank]]=28,3,IF(Table1567891314192021[[#This Row],[Rank]]=29,2,IF(Table1567891314192021[[#This Row],[Rank]]=30,1,0)))))))))))))))))))))))))))))))</f>
        <v/>
      </c>
      <c r="D48" s="4" t="str">
        <f>IF(Table1567891314192021[[#This Row],[Category]]="","",IF(Table1567891314192021[[#This Row],[Category]]="M",COUNTIF($I$2:$I48,"M"),IF(Table1567891314192021[[#This Row],[Category]]="F",COUNTIF($I$2:$I48,"F"),0)))</f>
        <v/>
      </c>
      <c r="E48" s="26"/>
      <c r="F48" s="27"/>
      <c r="G48" s="28"/>
      <c r="H48" s="28"/>
      <c r="I48" s="29"/>
      <c r="J48" s="63"/>
      <c r="K48" s="63"/>
      <c r="L48" s="63"/>
      <c r="M48" s="63"/>
      <c r="N48" s="63"/>
    </row>
    <row r="49" spans="1:14" x14ac:dyDescent="0.3">
      <c r="A49" s="19">
        <f>Table1567891314192021[[#This Row],[Full Name]]</f>
        <v>0</v>
      </c>
      <c r="B49" s="21" t="str">
        <f>IF(Table1567891314192021[[#This Row],[Full Name]]="","",IF(IFERROR(IFERROR(VLOOKUP(Table1567891314192021[[#This Row],[Full Name]],'Mens League'!B:B,1,FALSE),VLOOKUP(Table1567891314192021[[#This Row],[Full Name]],'Women''s League'!B:B,1,FALSE)),"NEEDS ADDING")="NEEDS ADDING","NEEDS ADDING","OK"))</f>
        <v/>
      </c>
      <c r="C49" s="21" t="str">
        <f>IF(Table1567891314192021[[#This Row],[Position]]="","",IF(Table1567891314192021[[#This Row],[Rank]]=1,30,IF(Table1567891314192021[[#This Row],[Rank]]=2,29,IF(Table1567891314192021[[#This Row],[Rank]]=3,28,IF(Table1567891314192021[[#This Row],[Rank]]=4,27,IF(Table1567891314192021[[#This Row],[Rank]]=5,26,IF(Table1567891314192021[[#This Row],[Rank]]=6,25,IF(Table1567891314192021[[#This Row],[Rank]]=7,24,IF(Table1567891314192021[[#This Row],[Rank]]=8,23,IF(Table1567891314192021[[#This Row],[Rank]]=9,22,IF(Table1567891314192021[[#This Row],[Rank]]=10,21,IF(Table1567891314192021[[#This Row],[Rank]]=11,20,IF(Table1567891314192021[[#This Row],[Rank]]=12,19,IF(Table1567891314192021[[#This Row],[Rank]]=13,18,IF(Table1567891314192021[[#This Row],[Rank]]=14,17,IF(Table1567891314192021[[#This Row],[Rank]]=15,16,IF(Table1567891314192021[[#This Row],[Rank]]=16,15,IF(Table1567891314192021[[#This Row],[Rank]]=17,14,IF(Table1567891314192021[[#This Row],[Rank]]=18,13,IF(Table1567891314192021[[#This Row],[Rank]]=19,12,IF(Table1567891314192021[[#This Row],[Rank]]=20,11,IF(Table1567891314192021[[#This Row],[Rank]]=21,10,IF(Table1567891314192021[[#This Row],[Rank]]=22,9,IF(Table1567891314192021[[#This Row],[Rank]]=23,8,IF(Table1567891314192021[[#This Row],[Rank]]=24,7,IF(Table1567891314192021[[#This Row],[Rank]]=25,6,IF(Table1567891314192021[[#This Row],[Rank]]=26,5,IF(Table1567891314192021[[#This Row],[Rank]]=27,4,IF(Table1567891314192021[[#This Row],[Rank]]=28,3,IF(Table1567891314192021[[#This Row],[Rank]]=29,2,IF(Table1567891314192021[[#This Row],[Rank]]=30,1,0)))))))))))))))))))))))))))))))</f>
        <v/>
      </c>
      <c r="D49" s="4" t="str">
        <f>IF(Table1567891314192021[[#This Row],[Category]]="","",IF(Table1567891314192021[[#This Row],[Category]]="M",COUNTIF($I$2:$I49,"M"),IF(Table1567891314192021[[#This Row],[Category]]="F",COUNTIF($I$2:$I49,"F"),0)))</f>
        <v/>
      </c>
      <c r="E49" s="26"/>
      <c r="F49" s="27"/>
      <c r="G49" s="28"/>
      <c r="H49" s="28"/>
      <c r="I49" s="29"/>
      <c r="J49" s="63"/>
      <c r="K49" s="63"/>
      <c r="L49" s="63"/>
      <c r="M49" s="63"/>
      <c r="N49" s="63"/>
    </row>
  </sheetData>
  <phoneticPr fontId="5" type="noConversion"/>
  <conditionalFormatting sqref="B2:B49">
    <cfRule type="containsText" dxfId="9" priority="1" operator="containsText" text="OK">
      <formula>NOT(ISERROR(SEARCH("OK",B2)))</formula>
    </cfRule>
    <cfRule type="containsText" dxfId="8" priority="2" operator="containsText" text="NEEDS ADDING">
      <formula>NOT(ISERROR(SEARCH("NEEDS ADDING",B2)))</formula>
    </cfRule>
  </conditionalFormatting>
  <pageMargins left="0.7" right="0.7" top="0.75" bottom="0.75" header="0.3" footer="0.3"/>
  <pageSetup orientation="portrait" r:id="rId1"/>
  <tableParts count="1">
    <tablePart r:id="rId2"/>
  </tablePart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1868B8-33FA-4BFA-A2B0-A44920C72D8C}">
  <sheetPr>
    <tabColor rgb="FF00B0F0"/>
  </sheetPr>
  <dimension ref="A1:N46"/>
  <sheetViews>
    <sheetView topLeftCell="B1" workbookViewId="0">
      <selection activeCell="E2" sqref="E2:N39"/>
    </sheetView>
  </sheetViews>
  <sheetFormatPr defaultRowHeight="14.4" x14ac:dyDescent="0.3"/>
  <cols>
    <col min="1" max="1" width="23.33203125" hidden="1" customWidth="1"/>
    <col min="2" max="2" width="23.33203125" customWidth="1"/>
    <col min="3" max="4" width="13.6640625" customWidth="1"/>
    <col min="5" max="5" width="16" bestFit="1" customWidth="1"/>
    <col min="6" max="6" width="12.109375" style="13" bestFit="1" customWidth="1"/>
    <col min="7" max="7" width="12" bestFit="1" customWidth="1"/>
    <col min="8" max="8" width="23.33203125" bestFit="1" customWidth="1"/>
    <col min="9" max="9" width="17.33203125" bestFit="1" customWidth="1"/>
  </cols>
  <sheetData>
    <row r="1" spans="1:14" ht="33.6" x14ac:dyDescent="0.3">
      <c r="A1" s="14" t="s">
        <v>17</v>
      </c>
      <c r="B1" s="14" t="s">
        <v>84</v>
      </c>
      <c r="C1" s="14" t="s">
        <v>22</v>
      </c>
      <c r="D1" s="14" t="s">
        <v>83</v>
      </c>
      <c r="E1" s="15" t="s">
        <v>18</v>
      </c>
      <c r="F1" s="16" t="s">
        <v>24</v>
      </c>
      <c r="G1" s="15" t="s">
        <v>23</v>
      </c>
      <c r="H1" s="15" t="s">
        <v>0</v>
      </c>
      <c r="I1" s="17" t="s">
        <v>25</v>
      </c>
      <c r="J1" s="64" t="s">
        <v>161</v>
      </c>
      <c r="K1" s="64" t="s">
        <v>162</v>
      </c>
      <c r="L1" s="64" t="s">
        <v>163</v>
      </c>
      <c r="M1" s="64" t="s">
        <v>164</v>
      </c>
      <c r="N1" s="64" t="s">
        <v>166</v>
      </c>
    </row>
    <row r="2" spans="1:14" x14ac:dyDescent="0.3">
      <c r="A2" s="18">
        <f>Table15151617[[#This Row],[Full Name]]</f>
        <v>0</v>
      </c>
      <c r="B2" s="20" t="str">
        <f>IF(Table15151617[[#This Row],[Full Name]]="","",IF(IFERROR(IFERROR(VLOOKUP(Table15151617[[#This Row],[Full Name]],'Mens League'!B:B,1,FALSE),VLOOKUP(Table15151617[[#This Row],[Full Name]],'Women''s League'!B:B,1,FALSE)),"NEEDS ADDING")="NEEDS ADDING","NEEDS ADDING","OK"))</f>
        <v/>
      </c>
      <c r="C2" s="20" t="str">
        <f>IF(Table15151617[[#This Row],[Position]]="","",IF(Table15151617[[#This Row],[Rank]]=1,30,IF(Table15151617[[#This Row],[Rank]]=2,29,IF(Table15151617[[#This Row],[Rank]]=3,28,IF(Table15151617[[#This Row],[Rank]]=4,27,IF(Table15151617[[#This Row],[Rank]]=5,26,IF(Table15151617[[#This Row],[Rank]]=6,25,IF(Table15151617[[#This Row],[Rank]]=7,24,IF(Table15151617[[#This Row],[Rank]]=8,23,IF(Table15151617[[#This Row],[Rank]]=9,22,IF(Table15151617[[#This Row],[Rank]]=10,21,IF(Table15151617[[#This Row],[Rank]]=11,20,IF(Table15151617[[#This Row],[Rank]]=12,19,IF(Table15151617[[#This Row],[Rank]]=13,18,IF(Table15151617[[#This Row],[Rank]]=14,17,IF(Table15151617[[#This Row],[Rank]]=15,16,IF(Table15151617[[#This Row],[Rank]]=16,15,IF(Table15151617[[#This Row],[Rank]]=17,14,IF(Table15151617[[#This Row],[Rank]]=18,13,IF(Table15151617[[#This Row],[Rank]]=19,12,IF(Table15151617[[#This Row],[Rank]]=20,11,IF(Table15151617[[#This Row],[Rank]]=21,10,IF(Table15151617[[#This Row],[Rank]]=22,9,IF(Table15151617[[#This Row],[Rank]]=23,8,IF(Table15151617[[#This Row],[Rank]]=24,7,IF(Table15151617[[#This Row],[Rank]]=25,6,IF(Table15151617[[#This Row],[Rank]]=26,5,IF(Table15151617[[#This Row],[Rank]]=27,4,IF(Table15151617[[#This Row],[Rank]]=28,3,IF(Table15151617[[#This Row],[Rank]]=29,2,IF(Table15151617[[#This Row],[Rank]]=30,1,0)))))))))))))))))))))))))))))))</f>
        <v/>
      </c>
      <c r="D2" s="4" t="str">
        <f>IF(Table15151617[[#This Row],[Category]]="","",IF(Table15151617[[#This Row],[Category]]="M",COUNTIF($I$2:$I2,"M"),IF(Table15151617[[#This Row],[Category]]="F",COUNTIF($I$2:$I2,"F"),0)))</f>
        <v/>
      </c>
      <c r="E2" s="26"/>
      <c r="F2" s="27"/>
      <c r="G2" s="28"/>
      <c r="H2" s="28"/>
      <c r="I2" s="44"/>
      <c r="J2" s="63"/>
      <c r="K2" s="63"/>
      <c r="L2" s="63"/>
      <c r="M2" s="63"/>
      <c r="N2" s="63"/>
    </row>
    <row r="3" spans="1:14" x14ac:dyDescent="0.3">
      <c r="A3" s="18">
        <f>Table15151617[[#This Row],[Full Name]]</f>
        <v>0</v>
      </c>
      <c r="B3" s="20" t="str">
        <f>IF(Table15151617[[#This Row],[Full Name]]="","",IF(IFERROR(IFERROR(VLOOKUP(Table15151617[[#This Row],[Full Name]],'Mens League'!B:B,1,FALSE),VLOOKUP(Table15151617[[#This Row],[Full Name]],'Women''s League'!B:B,1,FALSE)),"NEEDS ADDING")="NEEDS ADDING","NEEDS ADDING","OK"))</f>
        <v/>
      </c>
      <c r="C3" s="20" t="str">
        <f>IF(Table15151617[[#This Row],[Position]]="","",IF(Table15151617[[#This Row],[Rank]]=1,30,IF(Table15151617[[#This Row],[Rank]]=2,29,IF(Table15151617[[#This Row],[Rank]]=3,28,IF(Table15151617[[#This Row],[Rank]]=4,27,IF(Table15151617[[#This Row],[Rank]]=5,26,IF(Table15151617[[#This Row],[Rank]]=6,25,IF(Table15151617[[#This Row],[Rank]]=7,24,IF(Table15151617[[#This Row],[Rank]]=8,23,IF(Table15151617[[#This Row],[Rank]]=9,22,IF(Table15151617[[#This Row],[Rank]]=10,21,IF(Table15151617[[#This Row],[Rank]]=11,20,IF(Table15151617[[#This Row],[Rank]]=12,19,IF(Table15151617[[#This Row],[Rank]]=13,18,IF(Table15151617[[#This Row],[Rank]]=14,17,IF(Table15151617[[#This Row],[Rank]]=15,16,IF(Table15151617[[#This Row],[Rank]]=16,15,IF(Table15151617[[#This Row],[Rank]]=17,14,IF(Table15151617[[#This Row],[Rank]]=18,13,IF(Table15151617[[#This Row],[Rank]]=19,12,IF(Table15151617[[#This Row],[Rank]]=20,11,IF(Table15151617[[#This Row],[Rank]]=21,10,IF(Table15151617[[#This Row],[Rank]]=22,9,IF(Table15151617[[#This Row],[Rank]]=23,8,IF(Table15151617[[#This Row],[Rank]]=24,7,IF(Table15151617[[#This Row],[Rank]]=25,6,IF(Table15151617[[#This Row],[Rank]]=26,5,IF(Table15151617[[#This Row],[Rank]]=27,4,IF(Table15151617[[#This Row],[Rank]]=28,3,IF(Table15151617[[#This Row],[Rank]]=29,2,IF(Table15151617[[#This Row],[Rank]]=30,1,0)))))))))))))))))))))))))))))))</f>
        <v/>
      </c>
      <c r="D3" s="4" t="str">
        <f>IF(Table15151617[[#This Row],[Category]]="","",IF(Table15151617[[#This Row],[Category]]="M",COUNTIF($I$2:$I3,"M"),IF(Table15151617[[#This Row],[Category]]="F",COUNTIF($I$2:$I3,"F"),0)))</f>
        <v/>
      </c>
      <c r="E3" s="26"/>
      <c r="F3" s="27"/>
      <c r="G3" s="28"/>
      <c r="H3" s="28"/>
      <c r="I3" s="44"/>
      <c r="J3" s="63"/>
      <c r="K3" s="63"/>
      <c r="L3" s="63"/>
      <c r="M3" s="63"/>
      <c r="N3" s="63"/>
    </row>
    <row r="4" spans="1:14" x14ac:dyDescent="0.3">
      <c r="A4" s="18">
        <f>Table15151617[[#This Row],[Full Name]]</f>
        <v>0</v>
      </c>
      <c r="B4" s="20" t="str">
        <f>IF(Table15151617[[#This Row],[Full Name]]="","",IF(IFERROR(IFERROR(VLOOKUP(Table15151617[[#This Row],[Full Name]],'Mens League'!B:B,1,FALSE),VLOOKUP(Table15151617[[#This Row],[Full Name]],'Women''s League'!B:B,1,FALSE)),"NEEDS ADDING")="NEEDS ADDING","NEEDS ADDING","OK"))</f>
        <v/>
      </c>
      <c r="C4" s="20" t="str">
        <f>IF(Table15151617[[#This Row],[Position]]="","",IF(Table15151617[[#This Row],[Rank]]=1,30,IF(Table15151617[[#This Row],[Rank]]=2,29,IF(Table15151617[[#This Row],[Rank]]=3,28,IF(Table15151617[[#This Row],[Rank]]=4,27,IF(Table15151617[[#This Row],[Rank]]=5,26,IF(Table15151617[[#This Row],[Rank]]=6,25,IF(Table15151617[[#This Row],[Rank]]=7,24,IF(Table15151617[[#This Row],[Rank]]=8,23,IF(Table15151617[[#This Row],[Rank]]=9,22,IF(Table15151617[[#This Row],[Rank]]=10,21,IF(Table15151617[[#This Row],[Rank]]=11,20,IF(Table15151617[[#This Row],[Rank]]=12,19,IF(Table15151617[[#This Row],[Rank]]=13,18,IF(Table15151617[[#This Row],[Rank]]=14,17,IF(Table15151617[[#This Row],[Rank]]=15,16,IF(Table15151617[[#This Row],[Rank]]=16,15,IF(Table15151617[[#This Row],[Rank]]=17,14,IF(Table15151617[[#This Row],[Rank]]=18,13,IF(Table15151617[[#This Row],[Rank]]=19,12,IF(Table15151617[[#This Row],[Rank]]=20,11,IF(Table15151617[[#This Row],[Rank]]=21,10,IF(Table15151617[[#This Row],[Rank]]=22,9,IF(Table15151617[[#This Row],[Rank]]=23,8,IF(Table15151617[[#This Row],[Rank]]=24,7,IF(Table15151617[[#This Row],[Rank]]=25,6,IF(Table15151617[[#This Row],[Rank]]=26,5,IF(Table15151617[[#This Row],[Rank]]=27,4,IF(Table15151617[[#This Row],[Rank]]=28,3,IF(Table15151617[[#This Row],[Rank]]=29,2,IF(Table15151617[[#This Row],[Rank]]=30,1,0)))))))))))))))))))))))))))))))</f>
        <v/>
      </c>
      <c r="D4" s="4" t="str">
        <f>IF(Table15151617[[#This Row],[Category]]="","",IF(Table15151617[[#This Row],[Category]]="M",COUNTIF($I$2:$I4,"M"),IF(Table15151617[[#This Row],[Category]]="F",COUNTIF($I$2:$I4,"F"),0)))</f>
        <v/>
      </c>
      <c r="E4" s="26"/>
      <c r="F4" s="27"/>
      <c r="G4" s="28"/>
      <c r="H4" s="28"/>
      <c r="I4" s="44"/>
      <c r="J4" s="63"/>
      <c r="K4" s="63"/>
      <c r="L4" s="63"/>
      <c r="M4" s="63"/>
      <c r="N4" s="63"/>
    </row>
    <row r="5" spans="1:14" x14ac:dyDescent="0.3">
      <c r="A5" s="18">
        <f>Table15151617[[#This Row],[Full Name]]</f>
        <v>0</v>
      </c>
      <c r="B5" s="20" t="str">
        <f>IF(Table15151617[[#This Row],[Full Name]]="","",IF(IFERROR(IFERROR(VLOOKUP(Table15151617[[#This Row],[Full Name]],'Mens League'!B:B,1,FALSE),VLOOKUP(Table15151617[[#This Row],[Full Name]],'Women''s League'!B:B,1,FALSE)),"NEEDS ADDING")="NEEDS ADDING","NEEDS ADDING","OK"))</f>
        <v/>
      </c>
      <c r="C5" s="20" t="str">
        <f>IF(Table15151617[[#This Row],[Position]]="","",IF(Table15151617[[#This Row],[Rank]]=1,30,IF(Table15151617[[#This Row],[Rank]]=2,29,IF(Table15151617[[#This Row],[Rank]]=3,28,IF(Table15151617[[#This Row],[Rank]]=4,27,IF(Table15151617[[#This Row],[Rank]]=5,26,IF(Table15151617[[#This Row],[Rank]]=6,25,IF(Table15151617[[#This Row],[Rank]]=7,24,IF(Table15151617[[#This Row],[Rank]]=8,23,IF(Table15151617[[#This Row],[Rank]]=9,22,IF(Table15151617[[#This Row],[Rank]]=10,21,IF(Table15151617[[#This Row],[Rank]]=11,20,IF(Table15151617[[#This Row],[Rank]]=12,19,IF(Table15151617[[#This Row],[Rank]]=13,18,IF(Table15151617[[#This Row],[Rank]]=14,17,IF(Table15151617[[#This Row],[Rank]]=15,16,IF(Table15151617[[#This Row],[Rank]]=16,15,IF(Table15151617[[#This Row],[Rank]]=17,14,IF(Table15151617[[#This Row],[Rank]]=18,13,IF(Table15151617[[#This Row],[Rank]]=19,12,IF(Table15151617[[#This Row],[Rank]]=20,11,IF(Table15151617[[#This Row],[Rank]]=21,10,IF(Table15151617[[#This Row],[Rank]]=22,9,IF(Table15151617[[#This Row],[Rank]]=23,8,IF(Table15151617[[#This Row],[Rank]]=24,7,IF(Table15151617[[#This Row],[Rank]]=25,6,IF(Table15151617[[#This Row],[Rank]]=26,5,IF(Table15151617[[#This Row],[Rank]]=27,4,IF(Table15151617[[#This Row],[Rank]]=28,3,IF(Table15151617[[#This Row],[Rank]]=29,2,IF(Table15151617[[#This Row],[Rank]]=30,1,0)))))))))))))))))))))))))))))))</f>
        <v/>
      </c>
      <c r="D5" s="4" t="str">
        <f>IF(Table15151617[[#This Row],[Category]]="","",IF(Table15151617[[#This Row],[Category]]="M",COUNTIF($I$2:$I5,"M"),IF(Table15151617[[#This Row],[Category]]="F",COUNTIF($I$2:$I5,"F"),0)))</f>
        <v/>
      </c>
      <c r="E5" s="26"/>
      <c r="F5" s="27"/>
      <c r="G5" s="28"/>
      <c r="H5" s="28"/>
      <c r="I5" s="44"/>
      <c r="J5" s="63"/>
      <c r="K5" s="63"/>
      <c r="L5" s="63"/>
      <c r="M5" s="63"/>
      <c r="N5" s="63"/>
    </row>
    <row r="6" spans="1:14" x14ac:dyDescent="0.3">
      <c r="A6" s="18">
        <f>Table15151617[[#This Row],[Full Name]]</f>
        <v>0</v>
      </c>
      <c r="B6" s="20" t="str">
        <f>IF(Table15151617[[#This Row],[Full Name]]="","",IF(IFERROR(IFERROR(VLOOKUP(Table15151617[[#This Row],[Full Name]],'Mens League'!B:B,1,FALSE),VLOOKUP(Table15151617[[#This Row],[Full Name]],'Women''s League'!B:B,1,FALSE)),"NEEDS ADDING")="NEEDS ADDING","NEEDS ADDING","OK"))</f>
        <v/>
      </c>
      <c r="C6" s="20" t="str">
        <f>IF(Table15151617[[#This Row],[Position]]="","",IF(Table15151617[[#This Row],[Rank]]=1,30,IF(Table15151617[[#This Row],[Rank]]=2,29,IF(Table15151617[[#This Row],[Rank]]=3,28,IF(Table15151617[[#This Row],[Rank]]=4,27,IF(Table15151617[[#This Row],[Rank]]=5,26,IF(Table15151617[[#This Row],[Rank]]=6,25,IF(Table15151617[[#This Row],[Rank]]=7,24,IF(Table15151617[[#This Row],[Rank]]=8,23,IF(Table15151617[[#This Row],[Rank]]=9,22,IF(Table15151617[[#This Row],[Rank]]=10,21,IF(Table15151617[[#This Row],[Rank]]=11,20,IF(Table15151617[[#This Row],[Rank]]=12,19,IF(Table15151617[[#This Row],[Rank]]=13,18,IF(Table15151617[[#This Row],[Rank]]=14,17,IF(Table15151617[[#This Row],[Rank]]=15,16,IF(Table15151617[[#This Row],[Rank]]=16,15,IF(Table15151617[[#This Row],[Rank]]=17,14,IF(Table15151617[[#This Row],[Rank]]=18,13,IF(Table15151617[[#This Row],[Rank]]=19,12,IF(Table15151617[[#This Row],[Rank]]=20,11,IF(Table15151617[[#This Row],[Rank]]=21,10,IF(Table15151617[[#This Row],[Rank]]=22,9,IF(Table15151617[[#This Row],[Rank]]=23,8,IF(Table15151617[[#This Row],[Rank]]=24,7,IF(Table15151617[[#This Row],[Rank]]=25,6,IF(Table15151617[[#This Row],[Rank]]=26,5,IF(Table15151617[[#This Row],[Rank]]=27,4,IF(Table15151617[[#This Row],[Rank]]=28,3,IF(Table15151617[[#This Row],[Rank]]=29,2,IF(Table15151617[[#This Row],[Rank]]=30,1,0)))))))))))))))))))))))))))))))</f>
        <v/>
      </c>
      <c r="D6" s="4" t="str">
        <f>IF(Table15151617[[#This Row],[Category]]="","",IF(Table15151617[[#This Row],[Category]]="M",COUNTIF($I$2:$I6,"M"),IF(Table15151617[[#This Row],[Category]]="F",COUNTIF($I$2:$I6,"F"),0)))</f>
        <v/>
      </c>
      <c r="E6" s="26"/>
      <c r="F6" s="27"/>
      <c r="G6" s="28"/>
      <c r="H6" s="28"/>
      <c r="I6" s="44"/>
      <c r="J6" s="63"/>
      <c r="K6" s="63"/>
      <c r="L6" s="63"/>
      <c r="M6" s="63"/>
      <c r="N6" s="63"/>
    </row>
    <row r="7" spans="1:14" x14ac:dyDescent="0.3">
      <c r="A7" s="18">
        <f>Table15151617[[#This Row],[Full Name]]</f>
        <v>0</v>
      </c>
      <c r="B7" s="20" t="str">
        <f>IF(Table15151617[[#This Row],[Full Name]]="","",IF(IFERROR(IFERROR(VLOOKUP(Table15151617[[#This Row],[Full Name]],'Mens League'!B:B,1,FALSE),VLOOKUP(Table15151617[[#This Row],[Full Name]],'Women''s League'!B:B,1,FALSE)),"NEEDS ADDING")="NEEDS ADDING","NEEDS ADDING","OK"))</f>
        <v/>
      </c>
      <c r="C7" s="20" t="str">
        <f>IF(Table15151617[[#This Row],[Position]]="","",IF(Table15151617[[#This Row],[Rank]]=1,30,IF(Table15151617[[#This Row],[Rank]]=2,29,IF(Table15151617[[#This Row],[Rank]]=3,28,IF(Table15151617[[#This Row],[Rank]]=4,27,IF(Table15151617[[#This Row],[Rank]]=5,26,IF(Table15151617[[#This Row],[Rank]]=6,25,IF(Table15151617[[#This Row],[Rank]]=7,24,IF(Table15151617[[#This Row],[Rank]]=8,23,IF(Table15151617[[#This Row],[Rank]]=9,22,IF(Table15151617[[#This Row],[Rank]]=10,21,IF(Table15151617[[#This Row],[Rank]]=11,20,IF(Table15151617[[#This Row],[Rank]]=12,19,IF(Table15151617[[#This Row],[Rank]]=13,18,IF(Table15151617[[#This Row],[Rank]]=14,17,IF(Table15151617[[#This Row],[Rank]]=15,16,IF(Table15151617[[#This Row],[Rank]]=16,15,IF(Table15151617[[#This Row],[Rank]]=17,14,IF(Table15151617[[#This Row],[Rank]]=18,13,IF(Table15151617[[#This Row],[Rank]]=19,12,IF(Table15151617[[#This Row],[Rank]]=20,11,IF(Table15151617[[#This Row],[Rank]]=21,10,IF(Table15151617[[#This Row],[Rank]]=22,9,IF(Table15151617[[#This Row],[Rank]]=23,8,IF(Table15151617[[#This Row],[Rank]]=24,7,IF(Table15151617[[#This Row],[Rank]]=25,6,IF(Table15151617[[#This Row],[Rank]]=26,5,IF(Table15151617[[#This Row],[Rank]]=27,4,IF(Table15151617[[#This Row],[Rank]]=28,3,IF(Table15151617[[#This Row],[Rank]]=29,2,IF(Table15151617[[#This Row],[Rank]]=30,1,0)))))))))))))))))))))))))))))))</f>
        <v/>
      </c>
      <c r="D7" s="4" t="str">
        <f>IF(Table15151617[[#This Row],[Category]]="","",IF(Table15151617[[#This Row],[Category]]="M",COUNTIF($I$2:$I7,"M"),IF(Table15151617[[#This Row],[Category]]="F",COUNTIF($I$2:$I7,"F"),0)))</f>
        <v/>
      </c>
      <c r="E7" s="26"/>
      <c r="F7" s="27"/>
      <c r="G7" s="28"/>
      <c r="H7" s="28"/>
      <c r="I7" s="44"/>
      <c r="J7" s="63"/>
      <c r="K7" s="63"/>
      <c r="L7" s="63"/>
      <c r="M7" s="63"/>
      <c r="N7" s="63"/>
    </row>
    <row r="8" spans="1:14" x14ac:dyDescent="0.3">
      <c r="A8" s="18">
        <f>Table15151617[[#This Row],[Full Name]]</f>
        <v>0</v>
      </c>
      <c r="B8" s="20" t="str">
        <f>IF(Table15151617[[#This Row],[Full Name]]="","",IF(IFERROR(IFERROR(VLOOKUP(Table15151617[[#This Row],[Full Name]],'Mens League'!B:B,1,FALSE),VLOOKUP(Table15151617[[#This Row],[Full Name]],'Women''s League'!B:B,1,FALSE)),"NEEDS ADDING")="NEEDS ADDING","NEEDS ADDING","OK"))</f>
        <v/>
      </c>
      <c r="C8" s="20" t="str">
        <f>IF(Table15151617[[#This Row],[Position]]="","",IF(Table15151617[[#This Row],[Rank]]=1,30,IF(Table15151617[[#This Row],[Rank]]=2,29,IF(Table15151617[[#This Row],[Rank]]=3,28,IF(Table15151617[[#This Row],[Rank]]=4,27,IF(Table15151617[[#This Row],[Rank]]=5,26,IF(Table15151617[[#This Row],[Rank]]=6,25,IF(Table15151617[[#This Row],[Rank]]=7,24,IF(Table15151617[[#This Row],[Rank]]=8,23,IF(Table15151617[[#This Row],[Rank]]=9,22,IF(Table15151617[[#This Row],[Rank]]=10,21,IF(Table15151617[[#This Row],[Rank]]=11,20,IF(Table15151617[[#This Row],[Rank]]=12,19,IF(Table15151617[[#This Row],[Rank]]=13,18,IF(Table15151617[[#This Row],[Rank]]=14,17,IF(Table15151617[[#This Row],[Rank]]=15,16,IF(Table15151617[[#This Row],[Rank]]=16,15,IF(Table15151617[[#This Row],[Rank]]=17,14,IF(Table15151617[[#This Row],[Rank]]=18,13,IF(Table15151617[[#This Row],[Rank]]=19,12,IF(Table15151617[[#This Row],[Rank]]=20,11,IF(Table15151617[[#This Row],[Rank]]=21,10,IF(Table15151617[[#This Row],[Rank]]=22,9,IF(Table15151617[[#This Row],[Rank]]=23,8,IF(Table15151617[[#This Row],[Rank]]=24,7,IF(Table15151617[[#This Row],[Rank]]=25,6,IF(Table15151617[[#This Row],[Rank]]=26,5,IF(Table15151617[[#This Row],[Rank]]=27,4,IF(Table15151617[[#This Row],[Rank]]=28,3,IF(Table15151617[[#This Row],[Rank]]=29,2,IF(Table15151617[[#This Row],[Rank]]=30,1,0)))))))))))))))))))))))))))))))</f>
        <v/>
      </c>
      <c r="D8" s="4" t="str">
        <f>IF(Table15151617[[#This Row],[Category]]="","",IF(Table15151617[[#This Row],[Category]]="M",COUNTIF($I$2:$I8,"M"),IF(Table15151617[[#This Row],[Category]]="F",COUNTIF($I$2:$I8,"F"),0)))</f>
        <v/>
      </c>
      <c r="E8" s="26"/>
      <c r="F8" s="27"/>
      <c r="G8" s="28"/>
      <c r="H8" s="28"/>
      <c r="I8" s="44"/>
      <c r="J8" s="63"/>
      <c r="K8" s="63"/>
      <c r="L8" s="63"/>
      <c r="M8" s="63"/>
      <c r="N8" s="63"/>
    </row>
    <row r="9" spans="1:14" x14ac:dyDescent="0.3">
      <c r="A9" s="18">
        <f>Table15151617[[#This Row],[Full Name]]</f>
        <v>0</v>
      </c>
      <c r="B9" s="20" t="str">
        <f>IF(Table15151617[[#This Row],[Full Name]]="","",IF(IFERROR(IFERROR(VLOOKUP(Table15151617[[#This Row],[Full Name]],'Mens League'!B:B,1,FALSE),VLOOKUP(Table15151617[[#This Row],[Full Name]],'Women''s League'!B:B,1,FALSE)),"NEEDS ADDING")="NEEDS ADDING","NEEDS ADDING","OK"))</f>
        <v/>
      </c>
      <c r="C9" s="20" t="str">
        <f>IF(Table15151617[[#This Row],[Position]]="","",IF(Table15151617[[#This Row],[Rank]]=1,30,IF(Table15151617[[#This Row],[Rank]]=2,29,IF(Table15151617[[#This Row],[Rank]]=3,28,IF(Table15151617[[#This Row],[Rank]]=4,27,IF(Table15151617[[#This Row],[Rank]]=5,26,IF(Table15151617[[#This Row],[Rank]]=6,25,IF(Table15151617[[#This Row],[Rank]]=7,24,IF(Table15151617[[#This Row],[Rank]]=8,23,IF(Table15151617[[#This Row],[Rank]]=9,22,IF(Table15151617[[#This Row],[Rank]]=10,21,IF(Table15151617[[#This Row],[Rank]]=11,20,IF(Table15151617[[#This Row],[Rank]]=12,19,IF(Table15151617[[#This Row],[Rank]]=13,18,IF(Table15151617[[#This Row],[Rank]]=14,17,IF(Table15151617[[#This Row],[Rank]]=15,16,IF(Table15151617[[#This Row],[Rank]]=16,15,IF(Table15151617[[#This Row],[Rank]]=17,14,IF(Table15151617[[#This Row],[Rank]]=18,13,IF(Table15151617[[#This Row],[Rank]]=19,12,IF(Table15151617[[#This Row],[Rank]]=20,11,IF(Table15151617[[#This Row],[Rank]]=21,10,IF(Table15151617[[#This Row],[Rank]]=22,9,IF(Table15151617[[#This Row],[Rank]]=23,8,IF(Table15151617[[#This Row],[Rank]]=24,7,IF(Table15151617[[#This Row],[Rank]]=25,6,IF(Table15151617[[#This Row],[Rank]]=26,5,IF(Table15151617[[#This Row],[Rank]]=27,4,IF(Table15151617[[#This Row],[Rank]]=28,3,IF(Table15151617[[#This Row],[Rank]]=29,2,IF(Table15151617[[#This Row],[Rank]]=30,1,0)))))))))))))))))))))))))))))))</f>
        <v/>
      </c>
      <c r="D9" s="4" t="str">
        <f>IF(Table15151617[[#This Row],[Category]]="","",IF(Table15151617[[#This Row],[Category]]="M",COUNTIF($I$2:$I9,"M"),IF(Table15151617[[#This Row],[Category]]="F",COUNTIF($I$2:$I9,"F"),0)))</f>
        <v/>
      </c>
      <c r="E9" s="26"/>
      <c r="F9" s="27"/>
      <c r="G9" s="28"/>
      <c r="H9" s="28"/>
      <c r="I9" s="44"/>
      <c r="J9" s="63"/>
      <c r="K9" s="63"/>
      <c r="L9" s="63"/>
      <c r="M9" s="63"/>
      <c r="N9" s="63"/>
    </row>
    <row r="10" spans="1:14" x14ac:dyDescent="0.3">
      <c r="A10" s="18">
        <f>Table15151617[[#This Row],[Full Name]]</f>
        <v>0</v>
      </c>
      <c r="B10" s="21" t="str">
        <f>IF(Table15151617[[#This Row],[Full Name]]="","",IF(IFERROR(IFERROR(VLOOKUP(Table15151617[[#This Row],[Full Name]],'Mens League'!B:B,1,FALSE),VLOOKUP(Table15151617[[#This Row],[Full Name]],'Women''s League'!B:B,1,FALSE)),"NEEDS ADDING")="NEEDS ADDING","NEEDS ADDING","OK"))</f>
        <v/>
      </c>
      <c r="C10" s="21" t="str">
        <f>IF(Table15151617[[#This Row],[Position]]="","",IF(Table15151617[[#This Row],[Rank]]=1,30,IF(Table15151617[[#This Row],[Rank]]=2,29,IF(Table15151617[[#This Row],[Rank]]=3,28,IF(Table15151617[[#This Row],[Rank]]=4,27,IF(Table15151617[[#This Row],[Rank]]=5,26,IF(Table15151617[[#This Row],[Rank]]=6,25,IF(Table15151617[[#This Row],[Rank]]=7,24,IF(Table15151617[[#This Row],[Rank]]=8,23,IF(Table15151617[[#This Row],[Rank]]=9,22,IF(Table15151617[[#This Row],[Rank]]=10,21,IF(Table15151617[[#This Row],[Rank]]=11,20,IF(Table15151617[[#This Row],[Rank]]=12,19,IF(Table15151617[[#This Row],[Rank]]=13,18,IF(Table15151617[[#This Row],[Rank]]=14,17,IF(Table15151617[[#This Row],[Rank]]=15,16,IF(Table15151617[[#This Row],[Rank]]=16,15,IF(Table15151617[[#This Row],[Rank]]=17,14,IF(Table15151617[[#This Row],[Rank]]=18,13,IF(Table15151617[[#This Row],[Rank]]=19,12,IF(Table15151617[[#This Row],[Rank]]=20,11,IF(Table15151617[[#This Row],[Rank]]=21,10,IF(Table15151617[[#This Row],[Rank]]=22,9,IF(Table15151617[[#This Row],[Rank]]=23,8,IF(Table15151617[[#This Row],[Rank]]=24,7,IF(Table15151617[[#This Row],[Rank]]=25,6,IF(Table15151617[[#This Row],[Rank]]=26,5,IF(Table15151617[[#This Row],[Rank]]=27,4,IF(Table15151617[[#This Row],[Rank]]=28,3,IF(Table15151617[[#This Row],[Rank]]=29,2,IF(Table15151617[[#This Row],[Rank]]=30,1,0)))))))))))))))))))))))))))))))</f>
        <v/>
      </c>
      <c r="D10" s="49" t="str">
        <f>IF(Table15151617[[#This Row],[Category]]="","",IF(Table15151617[[#This Row],[Category]]="M",COUNTIF($I$2:$I10,"M"),IF(Table15151617[[#This Row],[Category]]="F",COUNTIF($I$2:$I10,"F"),0)))</f>
        <v/>
      </c>
      <c r="E10" s="26"/>
      <c r="F10" s="45"/>
      <c r="G10" s="46"/>
      <c r="H10" s="46"/>
      <c r="I10" s="47"/>
      <c r="J10" s="63"/>
      <c r="K10" s="63"/>
      <c r="L10" s="63"/>
      <c r="M10" s="63"/>
      <c r="N10" s="63"/>
    </row>
    <row r="11" spans="1:14" x14ac:dyDescent="0.3">
      <c r="A11" s="18">
        <f>Table15151617[[#This Row],[Full Name]]</f>
        <v>0</v>
      </c>
      <c r="B11" s="20" t="str">
        <f>IF(Table15151617[[#This Row],[Full Name]]="","",IF(IFERROR(IFERROR(VLOOKUP(Table15151617[[#This Row],[Full Name]],'Mens League'!B:B,1,FALSE),VLOOKUP(Table15151617[[#This Row],[Full Name]],'Women''s League'!B:B,1,FALSE)),"NEEDS ADDING")="NEEDS ADDING","NEEDS ADDING","OK"))</f>
        <v/>
      </c>
      <c r="C11" s="20" t="str">
        <f>IF(Table15151617[[#This Row],[Position]]="","",IF(Table15151617[[#This Row],[Rank]]=1,30,IF(Table15151617[[#This Row],[Rank]]=2,29,IF(Table15151617[[#This Row],[Rank]]=3,28,IF(Table15151617[[#This Row],[Rank]]=4,27,IF(Table15151617[[#This Row],[Rank]]=5,26,IF(Table15151617[[#This Row],[Rank]]=6,25,IF(Table15151617[[#This Row],[Rank]]=7,24,IF(Table15151617[[#This Row],[Rank]]=8,23,IF(Table15151617[[#This Row],[Rank]]=9,22,IF(Table15151617[[#This Row],[Rank]]=10,21,IF(Table15151617[[#This Row],[Rank]]=11,20,IF(Table15151617[[#This Row],[Rank]]=12,19,IF(Table15151617[[#This Row],[Rank]]=13,18,IF(Table15151617[[#This Row],[Rank]]=14,17,IF(Table15151617[[#This Row],[Rank]]=15,16,IF(Table15151617[[#This Row],[Rank]]=16,15,IF(Table15151617[[#This Row],[Rank]]=17,14,IF(Table15151617[[#This Row],[Rank]]=18,13,IF(Table15151617[[#This Row],[Rank]]=19,12,IF(Table15151617[[#This Row],[Rank]]=20,11,IF(Table15151617[[#This Row],[Rank]]=21,10,IF(Table15151617[[#This Row],[Rank]]=22,9,IF(Table15151617[[#This Row],[Rank]]=23,8,IF(Table15151617[[#This Row],[Rank]]=24,7,IF(Table15151617[[#This Row],[Rank]]=25,6,IF(Table15151617[[#This Row],[Rank]]=26,5,IF(Table15151617[[#This Row],[Rank]]=27,4,IF(Table15151617[[#This Row],[Rank]]=28,3,IF(Table15151617[[#This Row],[Rank]]=29,2,IF(Table15151617[[#This Row],[Rank]]=30,1,0)))))))))))))))))))))))))))))))</f>
        <v/>
      </c>
      <c r="D11" s="4" t="str">
        <f>IF(Table15151617[[#This Row],[Category]]="","",IF(Table15151617[[#This Row],[Category]]="M",COUNTIF($I$2:$I11,"M"),IF(Table15151617[[#This Row],[Category]]="F",COUNTIF($I$2:$I11,"F"),0)))</f>
        <v/>
      </c>
      <c r="E11" s="26"/>
      <c r="F11" s="27"/>
      <c r="G11" s="28"/>
      <c r="H11" s="28"/>
      <c r="I11" s="44"/>
      <c r="J11" s="63"/>
      <c r="K11" s="63"/>
      <c r="L11" s="63"/>
      <c r="M11" s="63"/>
      <c r="N11" s="63"/>
    </row>
    <row r="12" spans="1:14" x14ac:dyDescent="0.3">
      <c r="A12" s="19">
        <f>Table15151617[[#This Row],[Full Name]]</f>
        <v>0</v>
      </c>
      <c r="B12" s="21" t="str">
        <f>IF(Table15151617[[#This Row],[Full Name]]="","",IF(IFERROR(IFERROR(VLOOKUP(Table15151617[[#This Row],[Full Name]],'Mens League'!B:B,1,FALSE),VLOOKUP(Table15151617[[#This Row],[Full Name]],'Women''s League'!B:B,1,FALSE)),"NEEDS ADDING")="NEEDS ADDING","NEEDS ADDING","OK"))</f>
        <v/>
      </c>
      <c r="C12" s="21" t="str">
        <f>IF(Table15151617[[#This Row],[Position]]="","",IF(Table15151617[[#This Row],[Rank]]=1,30,IF(Table15151617[[#This Row],[Rank]]=2,29,IF(Table15151617[[#This Row],[Rank]]=3,28,IF(Table15151617[[#This Row],[Rank]]=4,27,IF(Table15151617[[#This Row],[Rank]]=5,26,IF(Table15151617[[#This Row],[Rank]]=6,25,IF(Table15151617[[#This Row],[Rank]]=7,24,IF(Table15151617[[#This Row],[Rank]]=8,23,IF(Table15151617[[#This Row],[Rank]]=9,22,IF(Table15151617[[#This Row],[Rank]]=10,21,IF(Table15151617[[#This Row],[Rank]]=11,20,IF(Table15151617[[#This Row],[Rank]]=12,19,IF(Table15151617[[#This Row],[Rank]]=13,18,IF(Table15151617[[#This Row],[Rank]]=14,17,IF(Table15151617[[#This Row],[Rank]]=15,16,IF(Table15151617[[#This Row],[Rank]]=16,15,IF(Table15151617[[#This Row],[Rank]]=17,14,IF(Table15151617[[#This Row],[Rank]]=18,13,IF(Table15151617[[#This Row],[Rank]]=19,12,IF(Table15151617[[#This Row],[Rank]]=20,11,IF(Table15151617[[#This Row],[Rank]]=21,10,IF(Table15151617[[#This Row],[Rank]]=22,9,IF(Table15151617[[#This Row],[Rank]]=23,8,IF(Table15151617[[#This Row],[Rank]]=24,7,IF(Table15151617[[#This Row],[Rank]]=25,6,IF(Table15151617[[#This Row],[Rank]]=26,5,IF(Table15151617[[#This Row],[Rank]]=27,4,IF(Table15151617[[#This Row],[Rank]]=28,3,IF(Table15151617[[#This Row],[Rank]]=29,2,IF(Table15151617[[#This Row],[Rank]]=30,1,0)))))))))))))))))))))))))))))))</f>
        <v/>
      </c>
      <c r="D12" s="4" t="str">
        <f>IF(Table15151617[[#This Row],[Category]]="","",IF(Table15151617[[#This Row],[Category]]="M",COUNTIF($I$2:$I12,"M"),IF(Table15151617[[#This Row],[Category]]="F",COUNTIF($I$2:$I12,"F"),0)))</f>
        <v/>
      </c>
      <c r="E12" s="26"/>
      <c r="F12" s="27"/>
      <c r="G12" s="28"/>
      <c r="H12" s="28"/>
      <c r="I12" s="44"/>
      <c r="J12" s="63"/>
      <c r="K12" s="63"/>
      <c r="L12" s="63"/>
      <c r="M12" s="63"/>
      <c r="N12" s="63"/>
    </row>
    <row r="13" spans="1:14" x14ac:dyDescent="0.3">
      <c r="A13" s="19">
        <f>Table15151617[[#This Row],[Full Name]]</f>
        <v>0</v>
      </c>
      <c r="B13" s="21" t="str">
        <f>IF(Table15151617[[#This Row],[Full Name]]="","",IF(IFERROR(IFERROR(VLOOKUP(Table15151617[[#This Row],[Full Name]],'Mens League'!B:B,1,FALSE),VLOOKUP(Table15151617[[#This Row],[Full Name]],'Women''s League'!B:B,1,FALSE)),"NEEDS ADDING")="NEEDS ADDING","NEEDS ADDING","OK"))</f>
        <v/>
      </c>
      <c r="C13" s="21" t="str">
        <f>IF(Table15151617[[#This Row],[Position]]="","",IF(Table15151617[[#This Row],[Rank]]=1,30,IF(Table15151617[[#This Row],[Rank]]=2,29,IF(Table15151617[[#This Row],[Rank]]=3,28,IF(Table15151617[[#This Row],[Rank]]=4,27,IF(Table15151617[[#This Row],[Rank]]=5,26,IF(Table15151617[[#This Row],[Rank]]=6,25,IF(Table15151617[[#This Row],[Rank]]=7,24,IF(Table15151617[[#This Row],[Rank]]=8,23,IF(Table15151617[[#This Row],[Rank]]=9,22,IF(Table15151617[[#This Row],[Rank]]=10,21,IF(Table15151617[[#This Row],[Rank]]=11,20,IF(Table15151617[[#This Row],[Rank]]=12,19,IF(Table15151617[[#This Row],[Rank]]=13,18,IF(Table15151617[[#This Row],[Rank]]=14,17,IF(Table15151617[[#This Row],[Rank]]=15,16,IF(Table15151617[[#This Row],[Rank]]=16,15,IF(Table15151617[[#This Row],[Rank]]=17,14,IF(Table15151617[[#This Row],[Rank]]=18,13,IF(Table15151617[[#This Row],[Rank]]=19,12,IF(Table15151617[[#This Row],[Rank]]=20,11,IF(Table15151617[[#This Row],[Rank]]=21,10,IF(Table15151617[[#This Row],[Rank]]=22,9,IF(Table15151617[[#This Row],[Rank]]=23,8,IF(Table15151617[[#This Row],[Rank]]=24,7,IF(Table15151617[[#This Row],[Rank]]=25,6,IF(Table15151617[[#This Row],[Rank]]=26,5,IF(Table15151617[[#This Row],[Rank]]=27,4,IF(Table15151617[[#This Row],[Rank]]=28,3,IF(Table15151617[[#This Row],[Rank]]=29,2,IF(Table15151617[[#This Row],[Rank]]=30,1,0)))))))))))))))))))))))))))))))</f>
        <v/>
      </c>
      <c r="D13" s="4" t="str">
        <f>IF(Table15151617[[#This Row],[Category]]="","",IF(Table15151617[[#This Row],[Category]]="M",COUNTIF($I$2:$I13,"M"),IF(Table15151617[[#This Row],[Category]]="F",COUNTIF($I$2:$I13,"F"),0)))</f>
        <v/>
      </c>
      <c r="E13" s="26"/>
      <c r="F13" s="27"/>
      <c r="G13" s="28"/>
      <c r="H13" s="28"/>
      <c r="I13" s="44"/>
      <c r="J13" s="63"/>
      <c r="K13" s="63"/>
      <c r="L13" s="63"/>
      <c r="M13" s="63"/>
      <c r="N13" s="63"/>
    </row>
    <row r="14" spans="1:14" x14ac:dyDescent="0.3">
      <c r="A14" s="19">
        <f>Table15151617[[#This Row],[Full Name]]</f>
        <v>0</v>
      </c>
      <c r="B14" s="21" t="str">
        <f>IF(Table15151617[[#This Row],[Full Name]]="","",IF(IFERROR(IFERROR(VLOOKUP(Table15151617[[#This Row],[Full Name]],'Mens League'!B:B,1,FALSE),VLOOKUP(Table15151617[[#This Row],[Full Name]],'Women''s League'!B:B,1,FALSE)),"NEEDS ADDING")="NEEDS ADDING","NEEDS ADDING","OK"))</f>
        <v/>
      </c>
      <c r="C14" s="21" t="str">
        <f>IF(Table15151617[[#This Row],[Position]]="","",IF(Table15151617[[#This Row],[Rank]]=1,30,IF(Table15151617[[#This Row],[Rank]]=2,29,IF(Table15151617[[#This Row],[Rank]]=3,28,IF(Table15151617[[#This Row],[Rank]]=4,27,IF(Table15151617[[#This Row],[Rank]]=5,26,IF(Table15151617[[#This Row],[Rank]]=6,25,IF(Table15151617[[#This Row],[Rank]]=7,24,IF(Table15151617[[#This Row],[Rank]]=8,23,IF(Table15151617[[#This Row],[Rank]]=9,22,IF(Table15151617[[#This Row],[Rank]]=10,21,IF(Table15151617[[#This Row],[Rank]]=11,20,IF(Table15151617[[#This Row],[Rank]]=12,19,IF(Table15151617[[#This Row],[Rank]]=13,18,IF(Table15151617[[#This Row],[Rank]]=14,17,IF(Table15151617[[#This Row],[Rank]]=15,16,IF(Table15151617[[#This Row],[Rank]]=16,15,IF(Table15151617[[#This Row],[Rank]]=17,14,IF(Table15151617[[#This Row],[Rank]]=18,13,IF(Table15151617[[#This Row],[Rank]]=19,12,IF(Table15151617[[#This Row],[Rank]]=20,11,IF(Table15151617[[#This Row],[Rank]]=21,10,IF(Table15151617[[#This Row],[Rank]]=22,9,IF(Table15151617[[#This Row],[Rank]]=23,8,IF(Table15151617[[#This Row],[Rank]]=24,7,IF(Table15151617[[#This Row],[Rank]]=25,6,IF(Table15151617[[#This Row],[Rank]]=26,5,IF(Table15151617[[#This Row],[Rank]]=27,4,IF(Table15151617[[#This Row],[Rank]]=28,3,IF(Table15151617[[#This Row],[Rank]]=29,2,IF(Table15151617[[#This Row],[Rank]]=30,1,0)))))))))))))))))))))))))))))))</f>
        <v/>
      </c>
      <c r="D14" s="4" t="str">
        <f>IF(Table15151617[[#This Row],[Category]]="","",IF(Table15151617[[#This Row],[Category]]="M",COUNTIF($I$2:$I14,"M"),IF(Table15151617[[#This Row],[Category]]="F",COUNTIF($I$2:$I14,"F"),0)))</f>
        <v/>
      </c>
      <c r="E14" s="26"/>
      <c r="F14" s="27"/>
      <c r="G14" s="28"/>
      <c r="H14" s="28"/>
      <c r="I14" s="44"/>
      <c r="J14" s="63"/>
      <c r="K14" s="63"/>
      <c r="L14" s="63"/>
      <c r="M14" s="63"/>
      <c r="N14" s="63"/>
    </row>
    <row r="15" spans="1:14" x14ac:dyDescent="0.3">
      <c r="A15" s="19">
        <f>Table15151617[[#This Row],[Full Name]]</f>
        <v>0</v>
      </c>
      <c r="B15" s="21" t="str">
        <f>IF(Table15151617[[#This Row],[Full Name]]="","",IF(IFERROR(IFERROR(VLOOKUP(Table15151617[[#This Row],[Full Name]],'Mens League'!B:B,1,FALSE),VLOOKUP(Table15151617[[#This Row],[Full Name]],'Women''s League'!B:B,1,FALSE)),"NEEDS ADDING")="NEEDS ADDING","NEEDS ADDING","OK"))</f>
        <v/>
      </c>
      <c r="C15" s="21" t="str">
        <f>IF(Table15151617[[#This Row],[Position]]="","",IF(Table15151617[[#This Row],[Rank]]=1,30,IF(Table15151617[[#This Row],[Rank]]=2,29,IF(Table15151617[[#This Row],[Rank]]=3,28,IF(Table15151617[[#This Row],[Rank]]=4,27,IF(Table15151617[[#This Row],[Rank]]=5,26,IF(Table15151617[[#This Row],[Rank]]=6,25,IF(Table15151617[[#This Row],[Rank]]=7,24,IF(Table15151617[[#This Row],[Rank]]=8,23,IF(Table15151617[[#This Row],[Rank]]=9,22,IF(Table15151617[[#This Row],[Rank]]=10,21,IF(Table15151617[[#This Row],[Rank]]=11,20,IF(Table15151617[[#This Row],[Rank]]=12,19,IF(Table15151617[[#This Row],[Rank]]=13,18,IF(Table15151617[[#This Row],[Rank]]=14,17,IF(Table15151617[[#This Row],[Rank]]=15,16,IF(Table15151617[[#This Row],[Rank]]=16,15,IF(Table15151617[[#This Row],[Rank]]=17,14,IF(Table15151617[[#This Row],[Rank]]=18,13,IF(Table15151617[[#This Row],[Rank]]=19,12,IF(Table15151617[[#This Row],[Rank]]=20,11,IF(Table15151617[[#This Row],[Rank]]=21,10,IF(Table15151617[[#This Row],[Rank]]=22,9,IF(Table15151617[[#This Row],[Rank]]=23,8,IF(Table15151617[[#This Row],[Rank]]=24,7,IF(Table15151617[[#This Row],[Rank]]=25,6,IF(Table15151617[[#This Row],[Rank]]=26,5,IF(Table15151617[[#This Row],[Rank]]=27,4,IF(Table15151617[[#This Row],[Rank]]=28,3,IF(Table15151617[[#This Row],[Rank]]=29,2,IF(Table15151617[[#This Row],[Rank]]=30,1,0)))))))))))))))))))))))))))))))</f>
        <v/>
      </c>
      <c r="D15" s="4" t="str">
        <f>IF(Table15151617[[#This Row],[Category]]="","",IF(Table15151617[[#This Row],[Category]]="M",COUNTIF($I$2:$I15,"M"),IF(Table15151617[[#This Row],[Category]]="F",COUNTIF($I$2:$I15,"F"),0)))</f>
        <v/>
      </c>
      <c r="E15" s="26"/>
      <c r="F15" s="27"/>
      <c r="G15" s="28"/>
      <c r="H15" s="28"/>
      <c r="I15" s="44"/>
      <c r="J15" s="63"/>
      <c r="K15" s="63"/>
      <c r="L15" s="63"/>
      <c r="M15" s="63"/>
      <c r="N15" s="63"/>
    </row>
    <row r="16" spans="1:14" x14ac:dyDescent="0.3">
      <c r="A16" s="19">
        <f>Table15151617[[#This Row],[Full Name]]</f>
        <v>0</v>
      </c>
      <c r="B16" s="21" t="str">
        <f>IF(Table15151617[[#This Row],[Full Name]]="","",IF(IFERROR(IFERROR(VLOOKUP(Table15151617[[#This Row],[Full Name]],'Mens League'!B:B,1,FALSE),VLOOKUP(Table15151617[[#This Row],[Full Name]],'Women''s League'!B:B,1,FALSE)),"NEEDS ADDING")="NEEDS ADDING","NEEDS ADDING","OK"))</f>
        <v/>
      </c>
      <c r="C16" s="21" t="str">
        <f>IF(Table15151617[[#This Row],[Position]]="","",IF(Table15151617[[#This Row],[Rank]]=1,30,IF(Table15151617[[#This Row],[Rank]]=2,29,IF(Table15151617[[#This Row],[Rank]]=3,28,IF(Table15151617[[#This Row],[Rank]]=4,27,IF(Table15151617[[#This Row],[Rank]]=5,26,IF(Table15151617[[#This Row],[Rank]]=6,25,IF(Table15151617[[#This Row],[Rank]]=7,24,IF(Table15151617[[#This Row],[Rank]]=8,23,IF(Table15151617[[#This Row],[Rank]]=9,22,IF(Table15151617[[#This Row],[Rank]]=10,21,IF(Table15151617[[#This Row],[Rank]]=11,20,IF(Table15151617[[#This Row],[Rank]]=12,19,IF(Table15151617[[#This Row],[Rank]]=13,18,IF(Table15151617[[#This Row],[Rank]]=14,17,IF(Table15151617[[#This Row],[Rank]]=15,16,IF(Table15151617[[#This Row],[Rank]]=16,15,IF(Table15151617[[#This Row],[Rank]]=17,14,IF(Table15151617[[#This Row],[Rank]]=18,13,IF(Table15151617[[#This Row],[Rank]]=19,12,IF(Table15151617[[#This Row],[Rank]]=20,11,IF(Table15151617[[#This Row],[Rank]]=21,10,IF(Table15151617[[#This Row],[Rank]]=22,9,IF(Table15151617[[#This Row],[Rank]]=23,8,IF(Table15151617[[#This Row],[Rank]]=24,7,IF(Table15151617[[#This Row],[Rank]]=25,6,IF(Table15151617[[#This Row],[Rank]]=26,5,IF(Table15151617[[#This Row],[Rank]]=27,4,IF(Table15151617[[#This Row],[Rank]]=28,3,IF(Table15151617[[#This Row],[Rank]]=29,2,IF(Table15151617[[#This Row],[Rank]]=30,1,0)))))))))))))))))))))))))))))))</f>
        <v/>
      </c>
      <c r="D16" s="4" t="str">
        <f>IF(Table15151617[[#This Row],[Category]]="","",IF(Table15151617[[#This Row],[Category]]="M",COUNTIF($I$2:$I16,"M"),IF(Table15151617[[#This Row],[Category]]="F",COUNTIF($I$2:$I16,"F"),0)))</f>
        <v/>
      </c>
      <c r="E16" s="26"/>
      <c r="F16" s="27"/>
      <c r="G16" s="28"/>
      <c r="H16" s="28"/>
      <c r="I16" s="44"/>
      <c r="J16" s="63"/>
      <c r="K16" s="63"/>
      <c r="L16" s="63"/>
      <c r="M16" s="63"/>
      <c r="N16" s="63"/>
    </row>
    <row r="17" spans="1:14" x14ac:dyDescent="0.3">
      <c r="A17" s="19">
        <f>Table15151617[[#This Row],[Full Name]]</f>
        <v>0</v>
      </c>
      <c r="B17" s="21" t="str">
        <f>IF(Table15151617[[#This Row],[Full Name]]="","",IF(IFERROR(IFERROR(VLOOKUP(Table15151617[[#This Row],[Full Name]],'Mens League'!B:B,1,FALSE),VLOOKUP(Table15151617[[#This Row],[Full Name]],'Women''s League'!B:B,1,FALSE)),"NEEDS ADDING")="NEEDS ADDING","NEEDS ADDING","OK"))</f>
        <v/>
      </c>
      <c r="C17" s="21" t="str">
        <f>IF(Table15151617[[#This Row],[Position]]="","",IF(Table15151617[[#This Row],[Rank]]=1,30,IF(Table15151617[[#This Row],[Rank]]=2,29,IF(Table15151617[[#This Row],[Rank]]=3,28,IF(Table15151617[[#This Row],[Rank]]=4,27,IF(Table15151617[[#This Row],[Rank]]=5,26,IF(Table15151617[[#This Row],[Rank]]=6,25,IF(Table15151617[[#This Row],[Rank]]=7,24,IF(Table15151617[[#This Row],[Rank]]=8,23,IF(Table15151617[[#This Row],[Rank]]=9,22,IF(Table15151617[[#This Row],[Rank]]=10,21,IF(Table15151617[[#This Row],[Rank]]=11,20,IF(Table15151617[[#This Row],[Rank]]=12,19,IF(Table15151617[[#This Row],[Rank]]=13,18,IF(Table15151617[[#This Row],[Rank]]=14,17,IF(Table15151617[[#This Row],[Rank]]=15,16,IF(Table15151617[[#This Row],[Rank]]=16,15,IF(Table15151617[[#This Row],[Rank]]=17,14,IF(Table15151617[[#This Row],[Rank]]=18,13,IF(Table15151617[[#This Row],[Rank]]=19,12,IF(Table15151617[[#This Row],[Rank]]=20,11,IF(Table15151617[[#This Row],[Rank]]=21,10,IF(Table15151617[[#This Row],[Rank]]=22,9,IF(Table15151617[[#This Row],[Rank]]=23,8,IF(Table15151617[[#This Row],[Rank]]=24,7,IF(Table15151617[[#This Row],[Rank]]=25,6,IF(Table15151617[[#This Row],[Rank]]=26,5,IF(Table15151617[[#This Row],[Rank]]=27,4,IF(Table15151617[[#This Row],[Rank]]=28,3,IF(Table15151617[[#This Row],[Rank]]=29,2,IF(Table15151617[[#This Row],[Rank]]=30,1,0)))))))))))))))))))))))))))))))</f>
        <v/>
      </c>
      <c r="D17" s="4" t="str">
        <f>IF(Table15151617[[#This Row],[Category]]="","",IF(Table15151617[[#This Row],[Category]]="M",COUNTIF($I$2:$I17,"M"),IF(Table15151617[[#This Row],[Category]]="F",COUNTIF($I$2:$I17,"F"),0)))</f>
        <v/>
      </c>
      <c r="E17" s="26"/>
      <c r="F17" s="27"/>
      <c r="G17" s="28"/>
      <c r="H17" s="28"/>
      <c r="I17" s="44"/>
      <c r="J17" s="63"/>
      <c r="K17" s="63"/>
      <c r="L17" s="63"/>
      <c r="M17" s="63"/>
      <c r="N17" s="63"/>
    </row>
    <row r="18" spans="1:14" x14ac:dyDescent="0.3">
      <c r="A18" s="19">
        <f>Table15151617[[#This Row],[Full Name]]</f>
        <v>0</v>
      </c>
      <c r="B18" s="21" t="str">
        <f>IF(Table15151617[[#This Row],[Full Name]]="","",IF(IFERROR(IFERROR(VLOOKUP(Table15151617[[#This Row],[Full Name]],'Mens League'!B:B,1,FALSE),VLOOKUP(Table15151617[[#This Row],[Full Name]],'Women''s League'!B:B,1,FALSE)),"NEEDS ADDING")="NEEDS ADDING","NEEDS ADDING","OK"))</f>
        <v/>
      </c>
      <c r="C18" s="21" t="str">
        <f>IF(Table15151617[[#This Row],[Position]]="","",IF(Table15151617[[#This Row],[Rank]]=1,30,IF(Table15151617[[#This Row],[Rank]]=2,29,IF(Table15151617[[#This Row],[Rank]]=3,28,IF(Table15151617[[#This Row],[Rank]]=4,27,IF(Table15151617[[#This Row],[Rank]]=5,26,IF(Table15151617[[#This Row],[Rank]]=6,25,IF(Table15151617[[#This Row],[Rank]]=7,24,IF(Table15151617[[#This Row],[Rank]]=8,23,IF(Table15151617[[#This Row],[Rank]]=9,22,IF(Table15151617[[#This Row],[Rank]]=10,21,IF(Table15151617[[#This Row],[Rank]]=11,20,IF(Table15151617[[#This Row],[Rank]]=12,19,IF(Table15151617[[#This Row],[Rank]]=13,18,IF(Table15151617[[#This Row],[Rank]]=14,17,IF(Table15151617[[#This Row],[Rank]]=15,16,IF(Table15151617[[#This Row],[Rank]]=16,15,IF(Table15151617[[#This Row],[Rank]]=17,14,IF(Table15151617[[#This Row],[Rank]]=18,13,IF(Table15151617[[#This Row],[Rank]]=19,12,IF(Table15151617[[#This Row],[Rank]]=20,11,IF(Table15151617[[#This Row],[Rank]]=21,10,IF(Table15151617[[#This Row],[Rank]]=22,9,IF(Table15151617[[#This Row],[Rank]]=23,8,IF(Table15151617[[#This Row],[Rank]]=24,7,IF(Table15151617[[#This Row],[Rank]]=25,6,IF(Table15151617[[#This Row],[Rank]]=26,5,IF(Table15151617[[#This Row],[Rank]]=27,4,IF(Table15151617[[#This Row],[Rank]]=28,3,IF(Table15151617[[#This Row],[Rank]]=29,2,IF(Table15151617[[#This Row],[Rank]]=30,1,0)))))))))))))))))))))))))))))))</f>
        <v/>
      </c>
      <c r="D18" s="4" t="str">
        <f>IF(Table15151617[[#This Row],[Category]]="","",IF(Table15151617[[#This Row],[Category]]="M",COUNTIF($I$2:$I18,"M"),IF(Table15151617[[#This Row],[Category]]="F",COUNTIF($I$2:$I18,"F"),0)))</f>
        <v/>
      </c>
      <c r="E18" s="26"/>
      <c r="F18" s="27"/>
      <c r="G18" s="28"/>
      <c r="H18" s="28"/>
      <c r="I18" s="44"/>
      <c r="J18" s="63"/>
      <c r="K18" s="63"/>
      <c r="L18" s="63"/>
      <c r="M18" s="63"/>
      <c r="N18" s="63"/>
    </row>
    <row r="19" spans="1:14" x14ac:dyDescent="0.3">
      <c r="A19" s="19">
        <f>Table15151617[[#This Row],[Full Name]]</f>
        <v>0</v>
      </c>
      <c r="B19" s="21" t="str">
        <f>IF(Table15151617[[#This Row],[Full Name]]="","",IF(IFERROR(IFERROR(VLOOKUP(Table15151617[[#This Row],[Full Name]],'Mens League'!B:B,1,FALSE),VLOOKUP(Table15151617[[#This Row],[Full Name]],'Women''s League'!B:B,1,FALSE)),"NEEDS ADDING")="NEEDS ADDING","NEEDS ADDING","OK"))</f>
        <v/>
      </c>
      <c r="C19" s="21" t="str">
        <f>IF(Table15151617[[#This Row],[Position]]="","",IF(Table15151617[[#This Row],[Rank]]=1,30,IF(Table15151617[[#This Row],[Rank]]=2,29,IF(Table15151617[[#This Row],[Rank]]=3,28,IF(Table15151617[[#This Row],[Rank]]=4,27,IF(Table15151617[[#This Row],[Rank]]=5,26,IF(Table15151617[[#This Row],[Rank]]=6,25,IF(Table15151617[[#This Row],[Rank]]=7,24,IF(Table15151617[[#This Row],[Rank]]=8,23,IF(Table15151617[[#This Row],[Rank]]=9,22,IF(Table15151617[[#This Row],[Rank]]=10,21,IF(Table15151617[[#This Row],[Rank]]=11,20,IF(Table15151617[[#This Row],[Rank]]=12,19,IF(Table15151617[[#This Row],[Rank]]=13,18,IF(Table15151617[[#This Row],[Rank]]=14,17,IF(Table15151617[[#This Row],[Rank]]=15,16,IF(Table15151617[[#This Row],[Rank]]=16,15,IF(Table15151617[[#This Row],[Rank]]=17,14,IF(Table15151617[[#This Row],[Rank]]=18,13,IF(Table15151617[[#This Row],[Rank]]=19,12,IF(Table15151617[[#This Row],[Rank]]=20,11,IF(Table15151617[[#This Row],[Rank]]=21,10,IF(Table15151617[[#This Row],[Rank]]=22,9,IF(Table15151617[[#This Row],[Rank]]=23,8,IF(Table15151617[[#This Row],[Rank]]=24,7,IF(Table15151617[[#This Row],[Rank]]=25,6,IF(Table15151617[[#This Row],[Rank]]=26,5,IF(Table15151617[[#This Row],[Rank]]=27,4,IF(Table15151617[[#This Row],[Rank]]=28,3,IF(Table15151617[[#This Row],[Rank]]=29,2,IF(Table15151617[[#This Row],[Rank]]=30,1,0)))))))))))))))))))))))))))))))</f>
        <v/>
      </c>
      <c r="D19" s="4" t="str">
        <f>IF(Table15151617[[#This Row],[Category]]="","",IF(Table15151617[[#This Row],[Category]]="M",COUNTIF($I$2:$I19,"M"),IF(Table15151617[[#This Row],[Category]]="F",COUNTIF($I$2:$I19,"F"),0)))</f>
        <v/>
      </c>
      <c r="E19" s="26"/>
      <c r="F19" s="27"/>
      <c r="G19" s="28"/>
      <c r="H19" s="28"/>
      <c r="I19" s="44"/>
      <c r="J19" s="63"/>
      <c r="K19" s="63"/>
      <c r="L19" s="63"/>
      <c r="M19" s="63"/>
      <c r="N19" s="63"/>
    </row>
    <row r="20" spans="1:14" x14ac:dyDescent="0.3">
      <c r="A20" s="19">
        <f>Table15151617[[#This Row],[Full Name]]</f>
        <v>0</v>
      </c>
      <c r="B20" s="21" t="str">
        <f>IF(Table15151617[[#This Row],[Full Name]]="","",IF(IFERROR(IFERROR(VLOOKUP(Table15151617[[#This Row],[Full Name]],'Mens League'!B:B,1,FALSE),VLOOKUP(Table15151617[[#This Row],[Full Name]],'Women''s League'!B:B,1,FALSE)),"NEEDS ADDING")="NEEDS ADDING","NEEDS ADDING","OK"))</f>
        <v/>
      </c>
      <c r="C20" s="21" t="str">
        <f>IF(Table15151617[[#This Row],[Position]]="","",IF(Table15151617[[#This Row],[Rank]]=1,30,IF(Table15151617[[#This Row],[Rank]]=2,29,IF(Table15151617[[#This Row],[Rank]]=3,28,IF(Table15151617[[#This Row],[Rank]]=4,27,IF(Table15151617[[#This Row],[Rank]]=5,26,IF(Table15151617[[#This Row],[Rank]]=6,25,IF(Table15151617[[#This Row],[Rank]]=7,24,IF(Table15151617[[#This Row],[Rank]]=8,23,IF(Table15151617[[#This Row],[Rank]]=9,22,IF(Table15151617[[#This Row],[Rank]]=10,21,IF(Table15151617[[#This Row],[Rank]]=11,20,IF(Table15151617[[#This Row],[Rank]]=12,19,IF(Table15151617[[#This Row],[Rank]]=13,18,IF(Table15151617[[#This Row],[Rank]]=14,17,IF(Table15151617[[#This Row],[Rank]]=15,16,IF(Table15151617[[#This Row],[Rank]]=16,15,IF(Table15151617[[#This Row],[Rank]]=17,14,IF(Table15151617[[#This Row],[Rank]]=18,13,IF(Table15151617[[#This Row],[Rank]]=19,12,IF(Table15151617[[#This Row],[Rank]]=20,11,IF(Table15151617[[#This Row],[Rank]]=21,10,IF(Table15151617[[#This Row],[Rank]]=22,9,IF(Table15151617[[#This Row],[Rank]]=23,8,IF(Table15151617[[#This Row],[Rank]]=24,7,IF(Table15151617[[#This Row],[Rank]]=25,6,IF(Table15151617[[#This Row],[Rank]]=26,5,IF(Table15151617[[#This Row],[Rank]]=27,4,IF(Table15151617[[#This Row],[Rank]]=28,3,IF(Table15151617[[#This Row],[Rank]]=29,2,IF(Table15151617[[#This Row],[Rank]]=30,1,0)))))))))))))))))))))))))))))))</f>
        <v/>
      </c>
      <c r="D20" s="4" t="str">
        <f>IF(Table15151617[[#This Row],[Category]]="","",IF(Table15151617[[#This Row],[Category]]="M",COUNTIF($I$2:$I20,"M"),IF(Table15151617[[#This Row],[Category]]="F",COUNTIF($I$2:$I20,"F"),0)))</f>
        <v/>
      </c>
      <c r="E20" s="26"/>
      <c r="F20" s="27"/>
      <c r="G20" s="28"/>
      <c r="H20" s="28"/>
      <c r="I20" s="44"/>
      <c r="J20" s="63"/>
      <c r="K20" s="63"/>
      <c r="L20" s="63"/>
      <c r="M20" s="63"/>
      <c r="N20" s="63"/>
    </row>
    <row r="21" spans="1:14" x14ac:dyDescent="0.3">
      <c r="A21" s="19">
        <f>Table15151617[[#This Row],[Full Name]]</f>
        <v>0</v>
      </c>
      <c r="B21" s="21" t="str">
        <f>IF(Table15151617[[#This Row],[Full Name]]="","",IF(IFERROR(IFERROR(VLOOKUP(Table15151617[[#This Row],[Full Name]],'Mens League'!B:B,1,FALSE),VLOOKUP(Table15151617[[#This Row],[Full Name]],'Women''s League'!B:B,1,FALSE)),"NEEDS ADDING")="NEEDS ADDING","NEEDS ADDING","OK"))</f>
        <v/>
      </c>
      <c r="C21" s="21" t="str">
        <f>IF(Table15151617[[#This Row],[Position]]="","",IF(Table15151617[[#This Row],[Rank]]=1,30,IF(Table15151617[[#This Row],[Rank]]=2,29,IF(Table15151617[[#This Row],[Rank]]=3,28,IF(Table15151617[[#This Row],[Rank]]=4,27,IF(Table15151617[[#This Row],[Rank]]=5,26,IF(Table15151617[[#This Row],[Rank]]=6,25,IF(Table15151617[[#This Row],[Rank]]=7,24,IF(Table15151617[[#This Row],[Rank]]=8,23,IF(Table15151617[[#This Row],[Rank]]=9,22,IF(Table15151617[[#This Row],[Rank]]=10,21,IF(Table15151617[[#This Row],[Rank]]=11,20,IF(Table15151617[[#This Row],[Rank]]=12,19,IF(Table15151617[[#This Row],[Rank]]=13,18,IF(Table15151617[[#This Row],[Rank]]=14,17,IF(Table15151617[[#This Row],[Rank]]=15,16,IF(Table15151617[[#This Row],[Rank]]=16,15,IF(Table15151617[[#This Row],[Rank]]=17,14,IF(Table15151617[[#This Row],[Rank]]=18,13,IF(Table15151617[[#This Row],[Rank]]=19,12,IF(Table15151617[[#This Row],[Rank]]=20,11,IF(Table15151617[[#This Row],[Rank]]=21,10,IF(Table15151617[[#This Row],[Rank]]=22,9,IF(Table15151617[[#This Row],[Rank]]=23,8,IF(Table15151617[[#This Row],[Rank]]=24,7,IF(Table15151617[[#This Row],[Rank]]=25,6,IF(Table15151617[[#This Row],[Rank]]=26,5,IF(Table15151617[[#This Row],[Rank]]=27,4,IF(Table15151617[[#This Row],[Rank]]=28,3,IF(Table15151617[[#This Row],[Rank]]=29,2,IF(Table15151617[[#This Row],[Rank]]=30,1,0)))))))))))))))))))))))))))))))</f>
        <v/>
      </c>
      <c r="D21" s="4" t="str">
        <f>IF(Table15151617[[#This Row],[Category]]="","",IF(Table15151617[[#This Row],[Category]]="M",COUNTIF($I$2:$I21,"M"),IF(Table15151617[[#This Row],[Category]]="F",COUNTIF($I$2:$I21,"F"),0)))</f>
        <v/>
      </c>
      <c r="E21" s="26"/>
      <c r="F21" s="27"/>
      <c r="G21" s="28"/>
      <c r="H21" s="28"/>
      <c r="I21" s="44"/>
      <c r="J21" s="63"/>
      <c r="K21" s="63"/>
      <c r="L21" s="63"/>
      <c r="M21" s="63"/>
      <c r="N21" s="63"/>
    </row>
    <row r="22" spans="1:14" x14ac:dyDescent="0.3">
      <c r="A22" s="19">
        <f>Table15151617[[#This Row],[Full Name]]</f>
        <v>0</v>
      </c>
      <c r="B22" s="21" t="str">
        <f>IF(Table15151617[[#This Row],[Full Name]]="","",IF(IFERROR(IFERROR(VLOOKUP(Table15151617[[#This Row],[Full Name]],'Mens League'!B:B,1,FALSE),VLOOKUP(Table15151617[[#This Row],[Full Name]],'Women''s League'!B:B,1,FALSE)),"NEEDS ADDING")="NEEDS ADDING","NEEDS ADDING","OK"))</f>
        <v/>
      </c>
      <c r="C22" s="21" t="str">
        <f>IF(Table15151617[[#This Row],[Position]]="","",IF(Table15151617[[#This Row],[Rank]]=1,30,IF(Table15151617[[#This Row],[Rank]]=2,29,IF(Table15151617[[#This Row],[Rank]]=3,28,IF(Table15151617[[#This Row],[Rank]]=4,27,IF(Table15151617[[#This Row],[Rank]]=5,26,IF(Table15151617[[#This Row],[Rank]]=6,25,IF(Table15151617[[#This Row],[Rank]]=7,24,IF(Table15151617[[#This Row],[Rank]]=8,23,IF(Table15151617[[#This Row],[Rank]]=9,22,IF(Table15151617[[#This Row],[Rank]]=10,21,IF(Table15151617[[#This Row],[Rank]]=11,20,IF(Table15151617[[#This Row],[Rank]]=12,19,IF(Table15151617[[#This Row],[Rank]]=13,18,IF(Table15151617[[#This Row],[Rank]]=14,17,IF(Table15151617[[#This Row],[Rank]]=15,16,IF(Table15151617[[#This Row],[Rank]]=16,15,IF(Table15151617[[#This Row],[Rank]]=17,14,IF(Table15151617[[#This Row],[Rank]]=18,13,IF(Table15151617[[#This Row],[Rank]]=19,12,IF(Table15151617[[#This Row],[Rank]]=20,11,IF(Table15151617[[#This Row],[Rank]]=21,10,IF(Table15151617[[#This Row],[Rank]]=22,9,IF(Table15151617[[#This Row],[Rank]]=23,8,IF(Table15151617[[#This Row],[Rank]]=24,7,IF(Table15151617[[#This Row],[Rank]]=25,6,IF(Table15151617[[#This Row],[Rank]]=26,5,IF(Table15151617[[#This Row],[Rank]]=27,4,IF(Table15151617[[#This Row],[Rank]]=28,3,IF(Table15151617[[#This Row],[Rank]]=29,2,IF(Table15151617[[#This Row],[Rank]]=30,1,0)))))))))))))))))))))))))))))))</f>
        <v/>
      </c>
      <c r="D22" s="4" t="str">
        <f>IF(Table15151617[[#This Row],[Category]]="","",IF(Table15151617[[#This Row],[Category]]="M",COUNTIF($I$2:$I22,"M"),IF(Table15151617[[#This Row],[Category]]="F",COUNTIF($I$2:$I22,"F"),0)))</f>
        <v/>
      </c>
      <c r="E22" s="26"/>
      <c r="F22" s="27"/>
      <c r="G22" s="28"/>
      <c r="H22" s="28"/>
      <c r="I22" s="44"/>
      <c r="J22" s="63"/>
      <c r="K22" s="63"/>
      <c r="L22" s="63"/>
      <c r="M22" s="63"/>
      <c r="N22" s="63"/>
    </row>
    <row r="23" spans="1:14" x14ac:dyDescent="0.3">
      <c r="A23" s="19">
        <f>Table15151617[[#This Row],[Full Name]]</f>
        <v>0</v>
      </c>
      <c r="B23" s="21" t="str">
        <f>IF(Table15151617[[#This Row],[Full Name]]="","",IF(IFERROR(IFERROR(VLOOKUP(Table15151617[[#This Row],[Full Name]],'Mens League'!B:B,1,FALSE),VLOOKUP(Table15151617[[#This Row],[Full Name]],'Women''s League'!B:B,1,FALSE)),"NEEDS ADDING")="NEEDS ADDING","NEEDS ADDING","OK"))</f>
        <v/>
      </c>
      <c r="C23" s="21" t="str">
        <f>IF(Table15151617[[#This Row],[Position]]="","",IF(Table15151617[[#This Row],[Rank]]=1,30,IF(Table15151617[[#This Row],[Rank]]=2,29,IF(Table15151617[[#This Row],[Rank]]=3,28,IF(Table15151617[[#This Row],[Rank]]=4,27,IF(Table15151617[[#This Row],[Rank]]=5,26,IF(Table15151617[[#This Row],[Rank]]=6,25,IF(Table15151617[[#This Row],[Rank]]=7,24,IF(Table15151617[[#This Row],[Rank]]=8,23,IF(Table15151617[[#This Row],[Rank]]=9,22,IF(Table15151617[[#This Row],[Rank]]=10,21,IF(Table15151617[[#This Row],[Rank]]=11,20,IF(Table15151617[[#This Row],[Rank]]=12,19,IF(Table15151617[[#This Row],[Rank]]=13,18,IF(Table15151617[[#This Row],[Rank]]=14,17,IF(Table15151617[[#This Row],[Rank]]=15,16,IF(Table15151617[[#This Row],[Rank]]=16,15,IF(Table15151617[[#This Row],[Rank]]=17,14,IF(Table15151617[[#This Row],[Rank]]=18,13,IF(Table15151617[[#This Row],[Rank]]=19,12,IF(Table15151617[[#This Row],[Rank]]=20,11,IF(Table15151617[[#This Row],[Rank]]=21,10,IF(Table15151617[[#This Row],[Rank]]=22,9,IF(Table15151617[[#This Row],[Rank]]=23,8,IF(Table15151617[[#This Row],[Rank]]=24,7,IF(Table15151617[[#This Row],[Rank]]=25,6,IF(Table15151617[[#This Row],[Rank]]=26,5,IF(Table15151617[[#This Row],[Rank]]=27,4,IF(Table15151617[[#This Row],[Rank]]=28,3,IF(Table15151617[[#This Row],[Rank]]=29,2,IF(Table15151617[[#This Row],[Rank]]=30,1,0)))))))))))))))))))))))))))))))</f>
        <v/>
      </c>
      <c r="D23" s="4" t="str">
        <f>IF(Table15151617[[#This Row],[Category]]="","",IF(Table15151617[[#This Row],[Category]]="M",COUNTIF($I$2:$I23,"M"),IF(Table15151617[[#This Row],[Category]]="F",COUNTIF($I$2:$I23,"F"),0)))</f>
        <v/>
      </c>
      <c r="E23" s="26"/>
      <c r="F23" s="27"/>
      <c r="G23" s="28"/>
      <c r="H23" s="28"/>
      <c r="I23" s="44"/>
      <c r="J23" s="63"/>
      <c r="K23" s="63"/>
      <c r="L23" s="63"/>
      <c r="M23" s="63"/>
      <c r="N23" s="63"/>
    </row>
    <row r="24" spans="1:14" x14ac:dyDescent="0.3">
      <c r="A24" s="19">
        <f>Table15151617[[#This Row],[Full Name]]</f>
        <v>0</v>
      </c>
      <c r="B24" s="21" t="str">
        <f>IF(Table15151617[[#This Row],[Full Name]]="","",IF(IFERROR(IFERROR(VLOOKUP(Table15151617[[#This Row],[Full Name]],'Mens League'!B:B,1,FALSE),VLOOKUP(Table15151617[[#This Row],[Full Name]],'Women''s League'!B:B,1,FALSE)),"NEEDS ADDING")="NEEDS ADDING","NEEDS ADDING","OK"))</f>
        <v/>
      </c>
      <c r="C24" s="21" t="str">
        <f>IF(Table15151617[[#This Row],[Position]]="","",IF(Table15151617[[#This Row],[Rank]]=1,30,IF(Table15151617[[#This Row],[Rank]]=2,29,IF(Table15151617[[#This Row],[Rank]]=3,28,IF(Table15151617[[#This Row],[Rank]]=4,27,IF(Table15151617[[#This Row],[Rank]]=5,26,IF(Table15151617[[#This Row],[Rank]]=6,25,IF(Table15151617[[#This Row],[Rank]]=7,24,IF(Table15151617[[#This Row],[Rank]]=8,23,IF(Table15151617[[#This Row],[Rank]]=9,22,IF(Table15151617[[#This Row],[Rank]]=10,21,IF(Table15151617[[#This Row],[Rank]]=11,20,IF(Table15151617[[#This Row],[Rank]]=12,19,IF(Table15151617[[#This Row],[Rank]]=13,18,IF(Table15151617[[#This Row],[Rank]]=14,17,IF(Table15151617[[#This Row],[Rank]]=15,16,IF(Table15151617[[#This Row],[Rank]]=16,15,IF(Table15151617[[#This Row],[Rank]]=17,14,IF(Table15151617[[#This Row],[Rank]]=18,13,IF(Table15151617[[#This Row],[Rank]]=19,12,IF(Table15151617[[#This Row],[Rank]]=20,11,IF(Table15151617[[#This Row],[Rank]]=21,10,IF(Table15151617[[#This Row],[Rank]]=22,9,IF(Table15151617[[#This Row],[Rank]]=23,8,IF(Table15151617[[#This Row],[Rank]]=24,7,IF(Table15151617[[#This Row],[Rank]]=25,6,IF(Table15151617[[#This Row],[Rank]]=26,5,IF(Table15151617[[#This Row],[Rank]]=27,4,IF(Table15151617[[#This Row],[Rank]]=28,3,IF(Table15151617[[#This Row],[Rank]]=29,2,IF(Table15151617[[#This Row],[Rank]]=30,1,0)))))))))))))))))))))))))))))))</f>
        <v/>
      </c>
      <c r="D24" s="4" t="str">
        <f>IF(Table15151617[[#This Row],[Category]]="","",IF(Table15151617[[#This Row],[Category]]="M",COUNTIF($I$2:$I24,"M"),IF(Table15151617[[#This Row],[Category]]="F",COUNTIF($I$2:$I24,"F"),0)))</f>
        <v/>
      </c>
      <c r="E24" s="26"/>
      <c r="F24" s="27"/>
      <c r="G24" s="28"/>
      <c r="H24" s="28"/>
      <c r="I24" s="44"/>
      <c r="J24" s="63"/>
      <c r="K24" s="63"/>
      <c r="L24" s="63"/>
      <c r="M24" s="63"/>
      <c r="N24" s="63"/>
    </row>
    <row r="25" spans="1:14" x14ac:dyDescent="0.3">
      <c r="A25" s="19">
        <f>Table15151617[[#This Row],[Full Name]]</f>
        <v>0</v>
      </c>
      <c r="B25" s="21" t="str">
        <f>IF(Table15151617[[#This Row],[Full Name]]="","",IF(IFERROR(IFERROR(VLOOKUP(Table15151617[[#This Row],[Full Name]],'Mens League'!B:B,1,FALSE),VLOOKUP(Table15151617[[#This Row],[Full Name]],'Women''s League'!B:B,1,FALSE)),"NEEDS ADDING")="NEEDS ADDING","NEEDS ADDING","OK"))</f>
        <v/>
      </c>
      <c r="C25" s="21" t="str">
        <f>IF(Table15151617[[#This Row],[Position]]="","",IF(Table15151617[[#This Row],[Rank]]=1,30,IF(Table15151617[[#This Row],[Rank]]=2,29,IF(Table15151617[[#This Row],[Rank]]=3,28,IF(Table15151617[[#This Row],[Rank]]=4,27,IF(Table15151617[[#This Row],[Rank]]=5,26,IF(Table15151617[[#This Row],[Rank]]=6,25,IF(Table15151617[[#This Row],[Rank]]=7,24,IF(Table15151617[[#This Row],[Rank]]=8,23,IF(Table15151617[[#This Row],[Rank]]=9,22,IF(Table15151617[[#This Row],[Rank]]=10,21,IF(Table15151617[[#This Row],[Rank]]=11,20,IF(Table15151617[[#This Row],[Rank]]=12,19,IF(Table15151617[[#This Row],[Rank]]=13,18,IF(Table15151617[[#This Row],[Rank]]=14,17,IF(Table15151617[[#This Row],[Rank]]=15,16,IF(Table15151617[[#This Row],[Rank]]=16,15,IF(Table15151617[[#This Row],[Rank]]=17,14,IF(Table15151617[[#This Row],[Rank]]=18,13,IF(Table15151617[[#This Row],[Rank]]=19,12,IF(Table15151617[[#This Row],[Rank]]=20,11,IF(Table15151617[[#This Row],[Rank]]=21,10,IF(Table15151617[[#This Row],[Rank]]=22,9,IF(Table15151617[[#This Row],[Rank]]=23,8,IF(Table15151617[[#This Row],[Rank]]=24,7,IF(Table15151617[[#This Row],[Rank]]=25,6,IF(Table15151617[[#This Row],[Rank]]=26,5,IF(Table15151617[[#This Row],[Rank]]=27,4,IF(Table15151617[[#This Row],[Rank]]=28,3,IF(Table15151617[[#This Row],[Rank]]=29,2,IF(Table15151617[[#This Row],[Rank]]=30,1,0)))))))))))))))))))))))))))))))</f>
        <v/>
      </c>
      <c r="D25" s="4" t="str">
        <f>IF(Table15151617[[#This Row],[Category]]="","",IF(Table15151617[[#This Row],[Category]]="M",COUNTIF($I$2:$I25,"M"),IF(Table15151617[[#This Row],[Category]]="F",COUNTIF($I$2:$I25,"F"),0)))</f>
        <v/>
      </c>
      <c r="E25" s="26"/>
      <c r="F25" s="27"/>
      <c r="G25" s="28"/>
      <c r="H25" s="28"/>
      <c r="I25" s="44"/>
      <c r="J25" s="63"/>
      <c r="K25" s="63"/>
      <c r="L25" s="63"/>
      <c r="M25" s="63"/>
      <c r="N25" s="63"/>
    </row>
    <row r="26" spans="1:14" x14ac:dyDescent="0.3">
      <c r="A26" s="19">
        <f>Table15151617[[#This Row],[Full Name]]</f>
        <v>0</v>
      </c>
      <c r="B26" s="21" t="str">
        <f>IF(Table15151617[[#This Row],[Full Name]]="","",IF(IFERROR(IFERROR(VLOOKUP(Table15151617[[#This Row],[Full Name]],'Mens League'!B:B,1,FALSE),VLOOKUP(Table15151617[[#This Row],[Full Name]],'Women''s League'!B:B,1,FALSE)),"NEEDS ADDING")="NEEDS ADDING","NEEDS ADDING","OK"))</f>
        <v/>
      </c>
      <c r="C26" s="21" t="str">
        <f>IF(Table15151617[[#This Row],[Position]]="","",IF(Table15151617[[#This Row],[Rank]]=1,30,IF(Table15151617[[#This Row],[Rank]]=2,29,IF(Table15151617[[#This Row],[Rank]]=3,28,IF(Table15151617[[#This Row],[Rank]]=4,27,IF(Table15151617[[#This Row],[Rank]]=5,26,IF(Table15151617[[#This Row],[Rank]]=6,25,IF(Table15151617[[#This Row],[Rank]]=7,24,IF(Table15151617[[#This Row],[Rank]]=8,23,IF(Table15151617[[#This Row],[Rank]]=9,22,IF(Table15151617[[#This Row],[Rank]]=10,21,IF(Table15151617[[#This Row],[Rank]]=11,20,IF(Table15151617[[#This Row],[Rank]]=12,19,IF(Table15151617[[#This Row],[Rank]]=13,18,IF(Table15151617[[#This Row],[Rank]]=14,17,IF(Table15151617[[#This Row],[Rank]]=15,16,IF(Table15151617[[#This Row],[Rank]]=16,15,IF(Table15151617[[#This Row],[Rank]]=17,14,IF(Table15151617[[#This Row],[Rank]]=18,13,IF(Table15151617[[#This Row],[Rank]]=19,12,IF(Table15151617[[#This Row],[Rank]]=20,11,IF(Table15151617[[#This Row],[Rank]]=21,10,IF(Table15151617[[#This Row],[Rank]]=22,9,IF(Table15151617[[#This Row],[Rank]]=23,8,IF(Table15151617[[#This Row],[Rank]]=24,7,IF(Table15151617[[#This Row],[Rank]]=25,6,IF(Table15151617[[#This Row],[Rank]]=26,5,IF(Table15151617[[#This Row],[Rank]]=27,4,IF(Table15151617[[#This Row],[Rank]]=28,3,IF(Table15151617[[#This Row],[Rank]]=29,2,IF(Table15151617[[#This Row],[Rank]]=30,1,0)))))))))))))))))))))))))))))))</f>
        <v/>
      </c>
      <c r="D26" s="4" t="str">
        <f>IF(Table15151617[[#This Row],[Category]]="","",IF(Table15151617[[#This Row],[Category]]="M",COUNTIF($I$2:$I26,"M"),IF(Table15151617[[#This Row],[Category]]="F",COUNTIF($I$2:$I26,"F"),0)))</f>
        <v/>
      </c>
      <c r="E26" s="26"/>
      <c r="F26" s="27"/>
      <c r="G26" s="28"/>
      <c r="H26" s="28"/>
      <c r="I26" s="44"/>
      <c r="J26" s="63"/>
      <c r="K26" s="63"/>
      <c r="L26" s="63"/>
      <c r="M26" s="63"/>
      <c r="N26" s="63"/>
    </row>
    <row r="27" spans="1:14" x14ac:dyDescent="0.3">
      <c r="A27" s="19">
        <f>Table15151617[[#This Row],[Full Name]]</f>
        <v>0</v>
      </c>
      <c r="B27" s="21" t="str">
        <f>IF(Table15151617[[#This Row],[Full Name]]="","",IF(IFERROR(IFERROR(VLOOKUP(Table15151617[[#This Row],[Full Name]],'Mens League'!B:B,1,FALSE),VLOOKUP(Table15151617[[#This Row],[Full Name]],'Women''s League'!B:B,1,FALSE)),"NEEDS ADDING")="NEEDS ADDING","NEEDS ADDING","OK"))</f>
        <v/>
      </c>
      <c r="C27" s="21" t="str">
        <f>IF(Table15151617[[#This Row],[Position]]="","",IF(Table15151617[[#This Row],[Rank]]=1,30,IF(Table15151617[[#This Row],[Rank]]=2,29,IF(Table15151617[[#This Row],[Rank]]=3,28,IF(Table15151617[[#This Row],[Rank]]=4,27,IF(Table15151617[[#This Row],[Rank]]=5,26,IF(Table15151617[[#This Row],[Rank]]=6,25,IF(Table15151617[[#This Row],[Rank]]=7,24,IF(Table15151617[[#This Row],[Rank]]=8,23,IF(Table15151617[[#This Row],[Rank]]=9,22,IF(Table15151617[[#This Row],[Rank]]=10,21,IF(Table15151617[[#This Row],[Rank]]=11,20,IF(Table15151617[[#This Row],[Rank]]=12,19,IF(Table15151617[[#This Row],[Rank]]=13,18,IF(Table15151617[[#This Row],[Rank]]=14,17,IF(Table15151617[[#This Row],[Rank]]=15,16,IF(Table15151617[[#This Row],[Rank]]=16,15,IF(Table15151617[[#This Row],[Rank]]=17,14,IF(Table15151617[[#This Row],[Rank]]=18,13,IF(Table15151617[[#This Row],[Rank]]=19,12,IF(Table15151617[[#This Row],[Rank]]=20,11,IF(Table15151617[[#This Row],[Rank]]=21,10,IF(Table15151617[[#This Row],[Rank]]=22,9,IF(Table15151617[[#This Row],[Rank]]=23,8,IF(Table15151617[[#This Row],[Rank]]=24,7,IF(Table15151617[[#This Row],[Rank]]=25,6,IF(Table15151617[[#This Row],[Rank]]=26,5,IF(Table15151617[[#This Row],[Rank]]=27,4,IF(Table15151617[[#This Row],[Rank]]=28,3,IF(Table15151617[[#This Row],[Rank]]=29,2,IF(Table15151617[[#This Row],[Rank]]=30,1,0)))))))))))))))))))))))))))))))</f>
        <v/>
      </c>
      <c r="D27" s="4" t="str">
        <f>IF(Table15151617[[#This Row],[Category]]="","",IF(Table15151617[[#This Row],[Category]]="M",COUNTIF($I$2:$I27,"M"),IF(Table15151617[[#This Row],[Category]]="F",COUNTIF($I$2:$I27,"F"),0)))</f>
        <v/>
      </c>
      <c r="E27" s="26"/>
      <c r="F27" s="27"/>
      <c r="G27" s="28"/>
      <c r="H27" s="28"/>
      <c r="I27" s="44"/>
      <c r="J27" s="63"/>
      <c r="K27" s="63"/>
      <c r="L27" s="63"/>
      <c r="M27" s="63"/>
      <c r="N27" s="63"/>
    </row>
    <row r="28" spans="1:14" x14ac:dyDescent="0.3">
      <c r="A28" s="19">
        <f>Table15151617[[#This Row],[Full Name]]</f>
        <v>0</v>
      </c>
      <c r="B28" s="21" t="str">
        <f>IF(Table15151617[[#This Row],[Full Name]]="","",IF(IFERROR(IFERROR(VLOOKUP(Table15151617[[#This Row],[Full Name]],'Mens League'!B:B,1,FALSE),VLOOKUP(Table15151617[[#This Row],[Full Name]],'Women''s League'!B:B,1,FALSE)),"NEEDS ADDING")="NEEDS ADDING","NEEDS ADDING","OK"))</f>
        <v/>
      </c>
      <c r="C28" s="21" t="str">
        <f>IF(Table15151617[[#This Row],[Position]]="","",IF(Table15151617[[#This Row],[Rank]]=1,30,IF(Table15151617[[#This Row],[Rank]]=2,29,IF(Table15151617[[#This Row],[Rank]]=3,28,IF(Table15151617[[#This Row],[Rank]]=4,27,IF(Table15151617[[#This Row],[Rank]]=5,26,IF(Table15151617[[#This Row],[Rank]]=6,25,IF(Table15151617[[#This Row],[Rank]]=7,24,IF(Table15151617[[#This Row],[Rank]]=8,23,IF(Table15151617[[#This Row],[Rank]]=9,22,IF(Table15151617[[#This Row],[Rank]]=10,21,IF(Table15151617[[#This Row],[Rank]]=11,20,IF(Table15151617[[#This Row],[Rank]]=12,19,IF(Table15151617[[#This Row],[Rank]]=13,18,IF(Table15151617[[#This Row],[Rank]]=14,17,IF(Table15151617[[#This Row],[Rank]]=15,16,IF(Table15151617[[#This Row],[Rank]]=16,15,IF(Table15151617[[#This Row],[Rank]]=17,14,IF(Table15151617[[#This Row],[Rank]]=18,13,IF(Table15151617[[#This Row],[Rank]]=19,12,IF(Table15151617[[#This Row],[Rank]]=20,11,IF(Table15151617[[#This Row],[Rank]]=21,10,IF(Table15151617[[#This Row],[Rank]]=22,9,IF(Table15151617[[#This Row],[Rank]]=23,8,IF(Table15151617[[#This Row],[Rank]]=24,7,IF(Table15151617[[#This Row],[Rank]]=25,6,IF(Table15151617[[#This Row],[Rank]]=26,5,IF(Table15151617[[#This Row],[Rank]]=27,4,IF(Table15151617[[#This Row],[Rank]]=28,3,IF(Table15151617[[#This Row],[Rank]]=29,2,IF(Table15151617[[#This Row],[Rank]]=30,1,0)))))))))))))))))))))))))))))))</f>
        <v/>
      </c>
      <c r="D28" s="4" t="str">
        <f>IF(Table15151617[[#This Row],[Category]]="","",IF(Table15151617[[#This Row],[Category]]="M",COUNTIF($I$2:$I28,"M"),IF(Table15151617[[#This Row],[Category]]="F",COUNTIF($I$2:$I28,"F"),0)))</f>
        <v/>
      </c>
      <c r="E28" s="26"/>
      <c r="F28" s="27"/>
      <c r="G28" s="28"/>
      <c r="H28" s="28"/>
      <c r="I28" s="44"/>
      <c r="J28" s="63"/>
      <c r="K28" s="63"/>
      <c r="L28" s="63"/>
      <c r="M28" s="63"/>
      <c r="N28" s="63"/>
    </row>
    <row r="29" spans="1:14" x14ac:dyDescent="0.3">
      <c r="A29" s="19">
        <f>Table15151617[[#This Row],[Full Name]]</f>
        <v>0</v>
      </c>
      <c r="B29" s="21" t="str">
        <f>IF(Table15151617[[#This Row],[Full Name]]="","",IF(IFERROR(IFERROR(VLOOKUP(Table15151617[[#This Row],[Full Name]],'Mens League'!B:B,1,FALSE),VLOOKUP(Table15151617[[#This Row],[Full Name]],'Women''s League'!B:B,1,FALSE)),"NEEDS ADDING")="NEEDS ADDING","NEEDS ADDING","OK"))</f>
        <v/>
      </c>
      <c r="C29" s="21" t="str">
        <f>IF(Table15151617[[#This Row],[Position]]="","",IF(Table15151617[[#This Row],[Rank]]=1,30,IF(Table15151617[[#This Row],[Rank]]=2,29,IF(Table15151617[[#This Row],[Rank]]=3,28,IF(Table15151617[[#This Row],[Rank]]=4,27,IF(Table15151617[[#This Row],[Rank]]=5,26,IF(Table15151617[[#This Row],[Rank]]=6,25,IF(Table15151617[[#This Row],[Rank]]=7,24,IF(Table15151617[[#This Row],[Rank]]=8,23,IF(Table15151617[[#This Row],[Rank]]=9,22,IF(Table15151617[[#This Row],[Rank]]=10,21,IF(Table15151617[[#This Row],[Rank]]=11,20,IF(Table15151617[[#This Row],[Rank]]=12,19,IF(Table15151617[[#This Row],[Rank]]=13,18,IF(Table15151617[[#This Row],[Rank]]=14,17,IF(Table15151617[[#This Row],[Rank]]=15,16,IF(Table15151617[[#This Row],[Rank]]=16,15,IF(Table15151617[[#This Row],[Rank]]=17,14,IF(Table15151617[[#This Row],[Rank]]=18,13,IF(Table15151617[[#This Row],[Rank]]=19,12,IF(Table15151617[[#This Row],[Rank]]=20,11,IF(Table15151617[[#This Row],[Rank]]=21,10,IF(Table15151617[[#This Row],[Rank]]=22,9,IF(Table15151617[[#This Row],[Rank]]=23,8,IF(Table15151617[[#This Row],[Rank]]=24,7,IF(Table15151617[[#This Row],[Rank]]=25,6,IF(Table15151617[[#This Row],[Rank]]=26,5,IF(Table15151617[[#This Row],[Rank]]=27,4,IF(Table15151617[[#This Row],[Rank]]=28,3,IF(Table15151617[[#This Row],[Rank]]=29,2,IF(Table15151617[[#This Row],[Rank]]=30,1,0)))))))))))))))))))))))))))))))</f>
        <v/>
      </c>
      <c r="D29" s="4" t="str">
        <f>IF(Table15151617[[#This Row],[Category]]="","",IF(Table15151617[[#This Row],[Category]]="M",COUNTIF($I$2:$I29,"M"),IF(Table15151617[[#This Row],[Category]]="F",COUNTIF($I$2:$I29,"F"),0)))</f>
        <v/>
      </c>
      <c r="E29" s="26"/>
      <c r="F29" s="27"/>
      <c r="G29" s="28"/>
      <c r="H29" s="28"/>
      <c r="I29" s="29"/>
      <c r="J29" s="63"/>
      <c r="K29" s="63"/>
      <c r="L29" s="63"/>
      <c r="M29" s="63"/>
      <c r="N29" s="63"/>
    </row>
    <row r="30" spans="1:14" x14ac:dyDescent="0.3">
      <c r="A30" s="19">
        <f>Table15151617[[#This Row],[Full Name]]</f>
        <v>0</v>
      </c>
      <c r="B30" s="21" t="str">
        <f>IF(Table15151617[[#This Row],[Full Name]]="","",IF(IFERROR(IFERROR(VLOOKUP(Table15151617[[#This Row],[Full Name]],'Mens League'!B:B,1,FALSE),VLOOKUP(Table15151617[[#This Row],[Full Name]],'Women''s League'!B:B,1,FALSE)),"NEEDS ADDING")="NEEDS ADDING","NEEDS ADDING","OK"))</f>
        <v/>
      </c>
      <c r="C30" s="21" t="str">
        <f>IF(Table15151617[[#This Row],[Position]]="","",IF(Table15151617[[#This Row],[Rank]]=1,30,IF(Table15151617[[#This Row],[Rank]]=2,29,IF(Table15151617[[#This Row],[Rank]]=3,28,IF(Table15151617[[#This Row],[Rank]]=4,27,IF(Table15151617[[#This Row],[Rank]]=5,26,IF(Table15151617[[#This Row],[Rank]]=6,25,IF(Table15151617[[#This Row],[Rank]]=7,24,IF(Table15151617[[#This Row],[Rank]]=8,23,IF(Table15151617[[#This Row],[Rank]]=9,22,IF(Table15151617[[#This Row],[Rank]]=10,21,IF(Table15151617[[#This Row],[Rank]]=11,20,IF(Table15151617[[#This Row],[Rank]]=12,19,IF(Table15151617[[#This Row],[Rank]]=13,18,IF(Table15151617[[#This Row],[Rank]]=14,17,IF(Table15151617[[#This Row],[Rank]]=15,16,IF(Table15151617[[#This Row],[Rank]]=16,15,IF(Table15151617[[#This Row],[Rank]]=17,14,IF(Table15151617[[#This Row],[Rank]]=18,13,IF(Table15151617[[#This Row],[Rank]]=19,12,IF(Table15151617[[#This Row],[Rank]]=20,11,IF(Table15151617[[#This Row],[Rank]]=21,10,IF(Table15151617[[#This Row],[Rank]]=22,9,IF(Table15151617[[#This Row],[Rank]]=23,8,IF(Table15151617[[#This Row],[Rank]]=24,7,IF(Table15151617[[#This Row],[Rank]]=25,6,IF(Table15151617[[#This Row],[Rank]]=26,5,IF(Table15151617[[#This Row],[Rank]]=27,4,IF(Table15151617[[#This Row],[Rank]]=28,3,IF(Table15151617[[#This Row],[Rank]]=29,2,IF(Table15151617[[#This Row],[Rank]]=30,1,0)))))))))))))))))))))))))))))))</f>
        <v/>
      </c>
      <c r="D30" s="4" t="str">
        <f>IF(Table15151617[[#This Row],[Category]]="","",IF(Table15151617[[#This Row],[Category]]="M",COUNTIF($I$2:$I30,"M"),IF(Table15151617[[#This Row],[Category]]="F",COUNTIF($I$2:$I30,"F"),0)))</f>
        <v/>
      </c>
      <c r="E30" s="26"/>
      <c r="F30" s="27"/>
      <c r="G30" s="28"/>
      <c r="H30" s="28"/>
      <c r="I30" s="29"/>
      <c r="J30" s="63"/>
      <c r="K30" s="63"/>
      <c r="L30" s="63"/>
      <c r="M30" s="63"/>
      <c r="N30" s="63"/>
    </row>
    <row r="31" spans="1:14" x14ac:dyDescent="0.3">
      <c r="A31" s="19">
        <f>Table15151617[[#This Row],[Full Name]]</f>
        <v>0</v>
      </c>
      <c r="B31" s="21" t="str">
        <f>IF(Table15151617[[#This Row],[Full Name]]="","",IF(IFERROR(IFERROR(VLOOKUP(Table15151617[[#This Row],[Full Name]],'Mens League'!B:B,1,FALSE),VLOOKUP(Table15151617[[#This Row],[Full Name]],'Women''s League'!B:B,1,FALSE)),"NEEDS ADDING")="NEEDS ADDING","NEEDS ADDING","OK"))</f>
        <v/>
      </c>
      <c r="C31" s="21" t="str">
        <f>IF(Table15151617[[#This Row],[Position]]="","",IF(Table15151617[[#This Row],[Rank]]=1,30,IF(Table15151617[[#This Row],[Rank]]=2,29,IF(Table15151617[[#This Row],[Rank]]=3,28,IF(Table15151617[[#This Row],[Rank]]=4,27,IF(Table15151617[[#This Row],[Rank]]=5,26,IF(Table15151617[[#This Row],[Rank]]=6,25,IF(Table15151617[[#This Row],[Rank]]=7,24,IF(Table15151617[[#This Row],[Rank]]=8,23,IF(Table15151617[[#This Row],[Rank]]=9,22,IF(Table15151617[[#This Row],[Rank]]=10,21,IF(Table15151617[[#This Row],[Rank]]=11,20,IF(Table15151617[[#This Row],[Rank]]=12,19,IF(Table15151617[[#This Row],[Rank]]=13,18,IF(Table15151617[[#This Row],[Rank]]=14,17,IF(Table15151617[[#This Row],[Rank]]=15,16,IF(Table15151617[[#This Row],[Rank]]=16,15,IF(Table15151617[[#This Row],[Rank]]=17,14,IF(Table15151617[[#This Row],[Rank]]=18,13,IF(Table15151617[[#This Row],[Rank]]=19,12,IF(Table15151617[[#This Row],[Rank]]=20,11,IF(Table15151617[[#This Row],[Rank]]=21,10,IF(Table15151617[[#This Row],[Rank]]=22,9,IF(Table15151617[[#This Row],[Rank]]=23,8,IF(Table15151617[[#This Row],[Rank]]=24,7,IF(Table15151617[[#This Row],[Rank]]=25,6,IF(Table15151617[[#This Row],[Rank]]=26,5,IF(Table15151617[[#This Row],[Rank]]=27,4,IF(Table15151617[[#This Row],[Rank]]=28,3,IF(Table15151617[[#This Row],[Rank]]=29,2,IF(Table15151617[[#This Row],[Rank]]=30,1,0)))))))))))))))))))))))))))))))</f>
        <v/>
      </c>
      <c r="D31" s="4" t="str">
        <f>IF(Table15151617[[#This Row],[Category]]="","",IF(Table15151617[[#This Row],[Category]]="M",COUNTIF($I$2:$I31,"M"),IF(Table15151617[[#This Row],[Category]]="F",COUNTIF($I$2:$I31,"F"),0)))</f>
        <v/>
      </c>
      <c r="E31" s="26"/>
      <c r="F31" s="27"/>
      <c r="G31" s="28"/>
      <c r="H31" s="28"/>
      <c r="I31" s="29"/>
      <c r="J31" s="63"/>
      <c r="K31" s="63"/>
      <c r="L31" s="63"/>
      <c r="M31" s="63"/>
      <c r="N31" s="63"/>
    </row>
    <row r="32" spans="1:14" x14ac:dyDescent="0.3">
      <c r="A32" s="19">
        <f>Table15151617[[#This Row],[Full Name]]</f>
        <v>0</v>
      </c>
      <c r="B32" s="21" t="str">
        <f>IF(Table15151617[[#This Row],[Full Name]]="","",IF(IFERROR(IFERROR(VLOOKUP(Table15151617[[#This Row],[Full Name]],'Mens League'!B:B,1,FALSE),VLOOKUP(Table15151617[[#This Row],[Full Name]],'Women''s League'!B:B,1,FALSE)),"NEEDS ADDING")="NEEDS ADDING","NEEDS ADDING","OK"))</f>
        <v/>
      </c>
      <c r="C32" s="21" t="str">
        <f>IF(Table15151617[[#This Row],[Position]]="","",IF(Table15151617[[#This Row],[Rank]]=1,30,IF(Table15151617[[#This Row],[Rank]]=2,29,IF(Table15151617[[#This Row],[Rank]]=3,28,IF(Table15151617[[#This Row],[Rank]]=4,27,IF(Table15151617[[#This Row],[Rank]]=5,26,IF(Table15151617[[#This Row],[Rank]]=6,25,IF(Table15151617[[#This Row],[Rank]]=7,24,IF(Table15151617[[#This Row],[Rank]]=8,23,IF(Table15151617[[#This Row],[Rank]]=9,22,IF(Table15151617[[#This Row],[Rank]]=10,21,IF(Table15151617[[#This Row],[Rank]]=11,20,IF(Table15151617[[#This Row],[Rank]]=12,19,IF(Table15151617[[#This Row],[Rank]]=13,18,IF(Table15151617[[#This Row],[Rank]]=14,17,IF(Table15151617[[#This Row],[Rank]]=15,16,IF(Table15151617[[#This Row],[Rank]]=16,15,IF(Table15151617[[#This Row],[Rank]]=17,14,IF(Table15151617[[#This Row],[Rank]]=18,13,IF(Table15151617[[#This Row],[Rank]]=19,12,IF(Table15151617[[#This Row],[Rank]]=20,11,IF(Table15151617[[#This Row],[Rank]]=21,10,IF(Table15151617[[#This Row],[Rank]]=22,9,IF(Table15151617[[#This Row],[Rank]]=23,8,IF(Table15151617[[#This Row],[Rank]]=24,7,IF(Table15151617[[#This Row],[Rank]]=25,6,IF(Table15151617[[#This Row],[Rank]]=26,5,IF(Table15151617[[#This Row],[Rank]]=27,4,IF(Table15151617[[#This Row],[Rank]]=28,3,IF(Table15151617[[#This Row],[Rank]]=29,2,IF(Table15151617[[#This Row],[Rank]]=30,1,0)))))))))))))))))))))))))))))))</f>
        <v/>
      </c>
      <c r="D32" s="4" t="str">
        <f>IF(Table15151617[[#This Row],[Category]]="","",IF(Table15151617[[#This Row],[Category]]="M",COUNTIF($I$2:$I32,"M"),IF(Table15151617[[#This Row],[Category]]="F",COUNTIF($I$2:$I32,"F"),0)))</f>
        <v/>
      </c>
      <c r="E32" s="26"/>
      <c r="F32" s="27"/>
      <c r="G32" s="28"/>
      <c r="H32" s="28"/>
      <c r="I32" s="29"/>
      <c r="J32" s="63"/>
      <c r="K32" s="63"/>
      <c r="L32" s="63"/>
      <c r="M32" s="63"/>
      <c r="N32" s="63"/>
    </row>
    <row r="33" spans="1:14" x14ac:dyDescent="0.3">
      <c r="A33" s="19">
        <f>Table15151617[[#This Row],[Full Name]]</f>
        <v>0</v>
      </c>
      <c r="B33" s="21" t="str">
        <f>IF(Table15151617[[#This Row],[Full Name]]="","",IF(IFERROR(IFERROR(VLOOKUP(Table15151617[[#This Row],[Full Name]],'Mens League'!B:B,1,FALSE),VLOOKUP(Table15151617[[#This Row],[Full Name]],'Women''s League'!B:B,1,FALSE)),"NEEDS ADDING")="NEEDS ADDING","NEEDS ADDING","OK"))</f>
        <v/>
      </c>
      <c r="C33" s="21" t="str">
        <f>IF(Table15151617[[#This Row],[Position]]="","",IF(Table15151617[[#This Row],[Rank]]=1,30,IF(Table15151617[[#This Row],[Rank]]=2,29,IF(Table15151617[[#This Row],[Rank]]=3,28,IF(Table15151617[[#This Row],[Rank]]=4,27,IF(Table15151617[[#This Row],[Rank]]=5,26,IF(Table15151617[[#This Row],[Rank]]=6,25,IF(Table15151617[[#This Row],[Rank]]=7,24,IF(Table15151617[[#This Row],[Rank]]=8,23,IF(Table15151617[[#This Row],[Rank]]=9,22,IF(Table15151617[[#This Row],[Rank]]=10,21,IF(Table15151617[[#This Row],[Rank]]=11,20,IF(Table15151617[[#This Row],[Rank]]=12,19,IF(Table15151617[[#This Row],[Rank]]=13,18,IF(Table15151617[[#This Row],[Rank]]=14,17,IF(Table15151617[[#This Row],[Rank]]=15,16,IF(Table15151617[[#This Row],[Rank]]=16,15,IF(Table15151617[[#This Row],[Rank]]=17,14,IF(Table15151617[[#This Row],[Rank]]=18,13,IF(Table15151617[[#This Row],[Rank]]=19,12,IF(Table15151617[[#This Row],[Rank]]=20,11,IF(Table15151617[[#This Row],[Rank]]=21,10,IF(Table15151617[[#This Row],[Rank]]=22,9,IF(Table15151617[[#This Row],[Rank]]=23,8,IF(Table15151617[[#This Row],[Rank]]=24,7,IF(Table15151617[[#This Row],[Rank]]=25,6,IF(Table15151617[[#This Row],[Rank]]=26,5,IF(Table15151617[[#This Row],[Rank]]=27,4,IF(Table15151617[[#This Row],[Rank]]=28,3,IF(Table15151617[[#This Row],[Rank]]=29,2,IF(Table15151617[[#This Row],[Rank]]=30,1,0)))))))))))))))))))))))))))))))</f>
        <v/>
      </c>
      <c r="D33" s="4" t="str">
        <f>IF(Table15151617[[#This Row],[Category]]="","",IF(Table15151617[[#This Row],[Category]]="M",COUNTIF($I$2:$I33,"M"),IF(Table15151617[[#This Row],[Category]]="F",COUNTIF($I$2:$I33,"F"),0)))</f>
        <v/>
      </c>
      <c r="E33" s="26"/>
      <c r="F33" s="27"/>
      <c r="G33" s="28"/>
      <c r="H33" s="28"/>
      <c r="I33" s="29"/>
      <c r="J33" s="63"/>
      <c r="K33" s="63"/>
      <c r="L33" s="63"/>
      <c r="M33" s="63"/>
      <c r="N33" s="63"/>
    </row>
    <row r="34" spans="1:14" x14ac:dyDescent="0.3">
      <c r="A34" s="19">
        <f>Table15151617[[#This Row],[Full Name]]</f>
        <v>0</v>
      </c>
      <c r="B34" s="21" t="str">
        <f>IF(Table15151617[[#This Row],[Full Name]]="","",IF(IFERROR(IFERROR(VLOOKUP(Table15151617[[#This Row],[Full Name]],'Mens League'!B:B,1,FALSE),VLOOKUP(Table15151617[[#This Row],[Full Name]],'Women''s League'!B:B,1,FALSE)),"NEEDS ADDING")="NEEDS ADDING","NEEDS ADDING","OK"))</f>
        <v/>
      </c>
      <c r="C34" s="21" t="str">
        <f>IF(Table15151617[[#This Row],[Position]]="","",IF(Table15151617[[#This Row],[Rank]]=1,30,IF(Table15151617[[#This Row],[Rank]]=2,29,IF(Table15151617[[#This Row],[Rank]]=3,28,IF(Table15151617[[#This Row],[Rank]]=4,27,IF(Table15151617[[#This Row],[Rank]]=5,26,IF(Table15151617[[#This Row],[Rank]]=6,25,IF(Table15151617[[#This Row],[Rank]]=7,24,IF(Table15151617[[#This Row],[Rank]]=8,23,IF(Table15151617[[#This Row],[Rank]]=9,22,IF(Table15151617[[#This Row],[Rank]]=10,21,IF(Table15151617[[#This Row],[Rank]]=11,20,IF(Table15151617[[#This Row],[Rank]]=12,19,IF(Table15151617[[#This Row],[Rank]]=13,18,IF(Table15151617[[#This Row],[Rank]]=14,17,IF(Table15151617[[#This Row],[Rank]]=15,16,IF(Table15151617[[#This Row],[Rank]]=16,15,IF(Table15151617[[#This Row],[Rank]]=17,14,IF(Table15151617[[#This Row],[Rank]]=18,13,IF(Table15151617[[#This Row],[Rank]]=19,12,IF(Table15151617[[#This Row],[Rank]]=20,11,IF(Table15151617[[#This Row],[Rank]]=21,10,IF(Table15151617[[#This Row],[Rank]]=22,9,IF(Table15151617[[#This Row],[Rank]]=23,8,IF(Table15151617[[#This Row],[Rank]]=24,7,IF(Table15151617[[#This Row],[Rank]]=25,6,IF(Table15151617[[#This Row],[Rank]]=26,5,IF(Table15151617[[#This Row],[Rank]]=27,4,IF(Table15151617[[#This Row],[Rank]]=28,3,IF(Table15151617[[#This Row],[Rank]]=29,2,IF(Table15151617[[#This Row],[Rank]]=30,1,0)))))))))))))))))))))))))))))))</f>
        <v/>
      </c>
      <c r="D34" s="4" t="str">
        <f>IF(Table15151617[[#This Row],[Category]]="","",IF(Table15151617[[#This Row],[Category]]="M",COUNTIF($I$2:$I34,"M"),IF(Table15151617[[#This Row],[Category]]="F",COUNTIF($I$2:$I34,"F"),0)))</f>
        <v/>
      </c>
      <c r="E34" s="26"/>
      <c r="F34" s="27"/>
      <c r="G34" s="28"/>
      <c r="H34" s="28"/>
      <c r="I34" s="29"/>
      <c r="J34" s="63"/>
      <c r="K34" s="63"/>
      <c r="L34" s="63"/>
      <c r="M34" s="63"/>
      <c r="N34" s="63"/>
    </row>
    <row r="35" spans="1:14" x14ac:dyDescent="0.3">
      <c r="A35" s="19">
        <f>Table15151617[[#This Row],[Full Name]]</f>
        <v>0</v>
      </c>
      <c r="B35" s="21" t="str">
        <f>IF(Table15151617[[#This Row],[Full Name]]="","",IF(IFERROR(IFERROR(VLOOKUP(Table15151617[[#This Row],[Full Name]],'Mens League'!B:B,1,FALSE),VLOOKUP(Table15151617[[#This Row],[Full Name]],'Women''s League'!B:B,1,FALSE)),"NEEDS ADDING")="NEEDS ADDING","NEEDS ADDING","OK"))</f>
        <v/>
      </c>
      <c r="C35" s="21" t="str">
        <f>IF(Table15151617[[#This Row],[Position]]="","",IF(Table15151617[[#This Row],[Rank]]=1,30,IF(Table15151617[[#This Row],[Rank]]=2,29,IF(Table15151617[[#This Row],[Rank]]=3,28,IF(Table15151617[[#This Row],[Rank]]=4,27,IF(Table15151617[[#This Row],[Rank]]=5,26,IF(Table15151617[[#This Row],[Rank]]=6,25,IF(Table15151617[[#This Row],[Rank]]=7,24,IF(Table15151617[[#This Row],[Rank]]=8,23,IF(Table15151617[[#This Row],[Rank]]=9,22,IF(Table15151617[[#This Row],[Rank]]=10,21,IF(Table15151617[[#This Row],[Rank]]=11,20,IF(Table15151617[[#This Row],[Rank]]=12,19,IF(Table15151617[[#This Row],[Rank]]=13,18,IF(Table15151617[[#This Row],[Rank]]=14,17,IF(Table15151617[[#This Row],[Rank]]=15,16,IF(Table15151617[[#This Row],[Rank]]=16,15,IF(Table15151617[[#This Row],[Rank]]=17,14,IF(Table15151617[[#This Row],[Rank]]=18,13,IF(Table15151617[[#This Row],[Rank]]=19,12,IF(Table15151617[[#This Row],[Rank]]=20,11,IF(Table15151617[[#This Row],[Rank]]=21,10,IF(Table15151617[[#This Row],[Rank]]=22,9,IF(Table15151617[[#This Row],[Rank]]=23,8,IF(Table15151617[[#This Row],[Rank]]=24,7,IF(Table15151617[[#This Row],[Rank]]=25,6,IF(Table15151617[[#This Row],[Rank]]=26,5,IF(Table15151617[[#This Row],[Rank]]=27,4,IF(Table15151617[[#This Row],[Rank]]=28,3,IF(Table15151617[[#This Row],[Rank]]=29,2,IF(Table15151617[[#This Row],[Rank]]=30,1,0)))))))))))))))))))))))))))))))</f>
        <v/>
      </c>
      <c r="D35" s="4" t="str">
        <f>IF(Table15151617[[#This Row],[Category]]="","",IF(Table15151617[[#This Row],[Category]]="M",COUNTIF($I$2:$I35,"M"),IF(Table15151617[[#This Row],[Category]]="F",COUNTIF($I$2:$I35,"F"),0)))</f>
        <v/>
      </c>
      <c r="E35" s="26"/>
      <c r="F35" s="27"/>
      <c r="G35" s="28"/>
      <c r="H35" s="28"/>
      <c r="I35" s="29"/>
      <c r="J35" s="63"/>
      <c r="K35" s="63"/>
      <c r="L35" s="63"/>
      <c r="M35" s="63"/>
      <c r="N35" s="63"/>
    </row>
    <row r="36" spans="1:14" x14ac:dyDescent="0.3">
      <c r="A36" s="19">
        <f>Table15151617[[#This Row],[Full Name]]</f>
        <v>0</v>
      </c>
      <c r="B36" s="21" t="str">
        <f>IF(Table15151617[[#This Row],[Full Name]]="","",IF(IFERROR(IFERROR(VLOOKUP(Table15151617[[#This Row],[Full Name]],'Mens League'!B:B,1,FALSE),VLOOKUP(Table15151617[[#This Row],[Full Name]],'Women''s League'!B:B,1,FALSE)),"NEEDS ADDING")="NEEDS ADDING","NEEDS ADDING","OK"))</f>
        <v/>
      </c>
      <c r="C36" s="21" t="str">
        <f>IF(Table15151617[[#This Row],[Position]]="","",IF(Table15151617[[#This Row],[Rank]]=1,30,IF(Table15151617[[#This Row],[Rank]]=2,29,IF(Table15151617[[#This Row],[Rank]]=3,28,IF(Table15151617[[#This Row],[Rank]]=4,27,IF(Table15151617[[#This Row],[Rank]]=5,26,IF(Table15151617[[#This Row],[Rank]]=6,25,IF(Table15151617[[#This Row],[Rank]]=7,24,IF(Table15151617[[#This Row],[Rank]]=8,23,IF(Table15151617[[#This Row],[Rank]]=9,22,IF(Table15151617[[#This Row],[Rank]]=10,21,IF(Table15151617[[#This Row],[Rank]]=11,20,IF(Table15151617[[#This Row],[Rank]]=12,19,IF(Table15151617[[#This Row],[Rank]]=13,18,IF(Table15151617[[#This Row],[Rank]]=14,17,IF(Table15151617[[#This Row],[Rank]]=15,16,IF(Table15151617[[#This Row],[Rank]]=16,15,IF(Table15151617[[#This Row],[Rank]]=17,14,IF(Table15151617[[#This Row],[Rank]]=18,13,IF(Table15151617[[#This Row],[Rank]]=19,12,IF(Table15151617[[#This Row],[Rank]]=20,11,IF(Table15151617[[#This Row],[Rank]]=21,10,IF(Table15151617[[#This Row],[Rank]]=22,9,IF(Table15151617[[#This Row],[Rank]]=23,8,IF(Table15151617[[#This Row],[Rank]]=24,7,IF(Table15151617[[#This Row],[Rank]]=25,6,IF(Table15151617[[#This Row],[Rank]]=26,5,IF(Table15151617[[#This Row],[Rank]]=27,4,IF(Table15151617[[#This Row],[Rank]]=28,3,IF(Table15151617[[#This Row],[Rank]]=29,2,IF(Table15151617[[#This Row],[Rank]]=30,1,0)))))))))))))))))))))))))))))))</f>
        <v/>
      </c>
      <c r="D36" s="4" t="str">
        <f>IF(Table15151617[[#This Row],[Category]]="","",IF(Table15151617[[#This Row],[Category]]="M",COUNTIF($I$2:$I36,"M"),IF(Table15151617[[#This Row],[Category]]="F",COUNTIF($I$2:$I36,"F"),0)))</f>
        <v/>
      </c>
      <c r="E36" s="26"/>
      <c r="F36" s="27"/>
      <c r="G36" s="28"/>
      <c r="H36" s="28"/>
      <c r="I36" s="29"/>
      <c r="J36" s="63"/>
      <c r="K36" s="63"/>
      <c r="L36" s="63"/>
      <c r="M36" s="63"/>
      <c r="N36" s="63"/>
    </row>
    <row r="37" spans="1:14" x14ac:dyDescent="0.3">
      <c r="A37" s="19">
        <f>Table15151617[[#This Row],[Full Name]]</f>
        <v>0</v>
      </c>
      <c r="B37" s="21" t="str">
        <f>IF(Table15151617[[#This Row],[Full Name]]="","",IF(IFERROR(IFERROR(VLOOKUP(Table15151617[[#This Row],[Full Name]],'Mens League'!B:B,1,FALSE),VLOOKUP(Table15151617[[#This Row],[Full Name]],'Women''s League'!B:B,1,FALSE)),"NEEDS ADDING")="NEEDS ADDING","NEEDS ADDING","OK"))</f>
        <v/>
      </c>
      <c r="C37" s="21" t="str">
        <f>IF(Table15151617[[#This Row],[Position]]="","",IF(Table15151617[[#This Row],[Rank]]=1,30,IF(Table15151617[[#This Row],[Rank]]=2,29,IF(Table15151617[[#This Row],[Rank]]=3,28,IF(Table15151617[[#This Row],[Rank]]=4,27,IF(Table15151617[[#This Row],[Rank]]=5,26,IF(Table15151617[[#This Row],[Rank]]=6,25,IF(Table15151617[[#This Row],[Rank]]=7,24,IF(Table15151617[[#This Row],[Rank]]=8,23,IF(Table15151617[[#This Row],[Rank]]=9,22,IF(Table15151617[[#This Row],[Rank]]=10,21,IF(Table15151617[[#This Row],[Rank]]=11,20,IF(Table15151617[[#This Row],[Rank]]=12,19,IF(Table15151617[[#This Row],[Rank]]=13,18,IF(Table15151617[[#This Row],[Rank]]=14,17,IF(Table15151617[[#This Row],[Rank]]=15,16,IF(Table15151617[[#This Row],[Rank]]=16,15,IF(Table15151617[[#This Row],[Rank]]=17,14,IF(Table15151617[[#This Row],[Rank]]=18,13,IF(Table15151617[[#This Row],[Rank]]=19,12,IF(Table15151617[[#This Row],[Rank]]=20,11,IF(Table15151617[[#This Row],[Rank]]=21,10,IF(Table15151617[[#This Row],[Rank]]=22,9,IF(Table15151617[[#This Row],[Rank]]=23,8,IF(Table15151617[[#This Row],[Rank]]=24,7,IF(Table15151617[[#This Row],[Rank]]=25,6,IF(Table15151617[[#This Row],[Rank]]=26,5,IF(Table15151617[[#This Row],[Rank]]=27,4,IF(Table15151617[[#This Row],[Rank]]=28,3,IF(Table15151617[[#This Row],[Rank]]=29,2,IF(Table15151617[[#This Row],[Rank]]=30,1,0)))))))))))))))))))))))))))))))</f>
        <v/>
      </c>
      <c r="D37" s="4" t="str">
        <f>IF(Table15151617[[#This Row],[Category]]="","",IF(Table15151617[[#This Row],[Category]]="M",COUNTIF($I$2:$I37,"M"),IF(Table15151617[[#This Row],[Category]]="F",COUNTIF($I$2:$I37,"F"),0)))</f>
        <v/>
      </c>
      <c r="E37" s="26"/>
      <c r="F37" s="27"/>
      <c r="G37" s="28"/>
      <c r="H37" s="28"/>
      <c r="I37" s="29"/>
      <c r="J37" s="63"/>
      <c r="K37" s="63"/>
      <c r="L37" s="63"/>
      <c r="M37" s="63"/>
      <c r="N37" s="63"/>
    </row>
    <row r="38" spans="1:14" x14ac:dyDescent="0.3">
      <c r="A38" s="19">
        <f>Table15151617[[#This Row],[Full Name]]</f>
        <v>0</v>
      </c>
      <c r="B38" s="21" t="str">
        <f>IF(Table15151617[[#This Row],[Full Name]]="","",IF(IFERROR(IFERROR(VLOOKUP(Table15151617[[#This Row],[Full Name]],'Mens League'!B:B,1,FALSE),VLOOKUP(Table15151617[[#This Row],[Full Name]],'Women''s League'!B:B,1,FALSE)),"NEEDS ADDING")="NEEDS ADDING","NEEDS ADDING","OK"))</f>
        <v/>
      </c>
      <c r="C38" s="21" t="str">
        <f>IF(Table15151617[[#This Row],[Position]]="","",IF(Table15151617[[#This Row],[Rank]]=1,30,IF(Table15151617[[#This Row],[Rank]]=2,29,IF(Table15151617[[#This Row],[Rank]]=3,28,IF(Table15151617[[#This Row],[Rank]]=4,27,IF(Table15151617[[#This Row],[Rank]]=5,26,IF(Table15151617[[#This Row],[Rank]]=6,25,IF(Table15151617[[#This Row],[Rank]]=7,24,IF(Table15151617[[#This Row],[Rank]]=8,23,IF(Table15151617[[#This Row],[Rank]]=9,22,IF(Table15151617[[#This Row],[Rank]]=10,21,IF(Table15151617[[#This Row],[Rank]]=11,20,IF(Table15151617[[#This Row],[Rank]]=12,19,IF(Table15151617[[#This Row],[Rank]]=13,18,IF(Table15151617[[#This Row],[Rank]]=14,17,IF(Table15151617[[#This Row],[Rank]]=15,16,IF(Table15151617[[#This Row],[Rank]]=16,15,IF(Table15151617[[#This Row],[Rank]]=17,14,IF(Table15151617[[#This Row],[Rank]]=18,13,IF(Table15151617[[#This Row],[Rank]]=19,12,IF(Table15151617[[#This Row],[Rank]]=20,11,IF(Table15151617[[#This Row],[Rank]]=21,10,IF(Table15151617[[#This Row],[Rank]]=22,9,IF(Table15151617[[#This Row],[Rank]]=23,8,IF(Table15151617[[#This Row],[Rank]]=24,7,IF(Table15151617[[#This Row],[Rank]]=25,6,IF(Table15151617[[#This Row],[Rank]]=26,5,IF(Table15151617[[#This Row],[Rank]]=27,4,IF(Table15151617[[#This Row],[Rank]]=28,3,IF(Table15151617[[#This Row],[Rank]]=29,2,IF(Table15151617[[#This Row],[Rank]]=30,1,0)))))))))))))))))))))))))))))))</f>
        <v/>
      </c>
      <c r="D38" s="4" t="str">
        <f>IF(Table15151617[[#This Row],[Category]]="","",IF(Table15151617[[#This Row],[Category]]="M",COUNTIF($I$2:$I38,"M"),IF(Table15151617[[#This Row],[Category]]="F",COUNTIF($I$2:$I38,"F"),0)))</f>
        <v/>
      </c>
      <c r="E38" s="26"/>
      <c r="F38" s="27"/>
      <c r="G38" s="28"/>
      <c r="H38" s="28"/>
      <c r="I38" s="29"/>
      <c r="J38" s="63"/>
      <c r="K38" s="63"/>
      <c r="L38" s="63"/>
      <c r="M38" s="63"/>
      <c r="N38" s="63"/>
    </row>
    <row r="39" spans="1:14" x14ac:dyDescent="0.3">
      <c r="A39" s="19">
        <f>Table15151617[[#This Row],[Full Name]]</f>
        <v>0</v>
      </c>
      <c r="B39" s="21" t="str">
        <f>IF(Table15151617[[#This Row],[Full Name]]="","",IF(IFERROR(IFERROR(VLOOKUP(Table15151617[[#This Row],[Full Name]],'Mens League'!B:B,1,FALSE),VLOOKUP(Table15151617[[#This Row],[Full Name]],'Women''s League'!B:B,1,FALSE)),"NEEDS ADDING")="NEEDS ADDING","NEEDS ADDING","OK"))</f>
        <v/>
      </c>
      <c r="C39" s="21" t="str">
        <f>IF(Table15151617[[#This Row],[Position]]="","",IF(Table15151617[[#This Row],[Rank]]=1,30,IF(Table15151617[[#This Row],[Rank]]=2,29,IF(Table15151617[[#This Row],[Rank]]=3,28,IF(Table15151617[[#This Row],[Rank]]=4,27,IF(Table15151617[[#This Row],[Rank]]=5,26,IF(Table15151617[[#This Row],[Rank]]=6,25,IF(Table15151617[[#This Row],[Rank]]=7,24,IF(Table15151617[[#This Row],[Rank]]=8,23,IF(Table15151617[[#This Row],[Rank]]=9,22,IF(Table15151617[[#This Row],[Rank]]=10,21,IF(Table15151617[[#This Row],[Rank]]=11,20,IF(Table15151617[[#This Row],[Rank]]=12,19,IF(Table15151617[[#This Row],[Rank]]=13,18,IF(Table15151617[[#This Row],[Rank]]=14,17,IF(Table15151617[[#This Row],[Rank]]=15,16,IF(Table15151617[[#This Row],[Rank]]=16,15,IF(Table15151617[[#This Row],[Rank]]=17,14,IF(Table15151617[[#This Row],[Rank]]=18,13,IF(Table15151617[[#This Row],[Rank]]=19,12,IF(Table15151617[[#This Row],[Rank]]=20,11,IF(Table15151617[[#This Row],[Rank]]=21,10,IF(Table15151617[[#This Row],[Rank]]=22,9,IF(Table15151617[[#This Row],[Rank]]=23,8,IF(Table15151617[[#This Row],[Rank]]=24,7,IF(Table15151617[[#This Row],[Rank]]=25,6,IF(Table15151617[[#This Row],[Rank]]=26,5,IF(Table15151617[[#This Row],[Rank]]=27,4,IF(Table15151617[[#This Row],[Rank]]=28,3,IF(Table15151617[[#This Row],[Rank]]=29,2,IF(Table15151617[[#This Row],[Rank]]=30,1,0)))))))))))))))))))))))))))))))</f>
        <v/>
      </c>
      <c r="D39" s="4" t="str">
        <f>IF(Table15151617[[#This Row],[Category]]="","",IF(Table15151617[[#This Row],[Category]]="M",COUNTIF($I$2:$I39,"M"),IF(Table15151617[[#This Row],[Category]]="F",COUNTIF($I$2:$I39,"F"),0)))</f>
        <v/>
      </c>
      <c r="E39" s="26"/>
      <c r="F39" s="27"/>
      <c r="G39" s="28"/>
      <c r="H39" s="28"/>
      <c r="I39" s="29"/>
      <c r="J39" s="63"/>
      <c r="K39" s="63"/>
      <c r="L39" s="63"/>
      <c r="M39" s="63"/>
      <c r="N39" s="63"/>
    </row>
    <row r="40" spans="1:14" x14ac:dyDescent="0.3">
      <c r="A40" s="19">
        <f>Table15151617[[#This Row],[Full Name]]</f>
        <v>0</v>
      </c>
      <c r="B40" s="21" t="str">
        <f>IF(Table15151617[[#This Row],[Full Name]]="","",IF(IFERROR(IFERROR(VLOOKUP(Table15151617[[#This Row],[Full Name]],'Mens League'!B:B,1,FALSE),VLOOKUP(Table15151617[[#This Row],[Full Name]],'Women''s League'!B:B,1,FALSE)),"NEEDS ADDING")="NEEDS ADDING","NEEDS ADDING","OK"))</f>
        <v/>
      </c>
      <c r="C40" s="21" t="str">
        <f>IF(Table15151617[[#This Row],[Position]]="","",IF(Table15151617[[#This Row],[Rank]]=1,30,IF(Table15151617[[#This Row],[Rank]]=2,29,IF(Table15151617[[#This Row],[Rank]]=3,28,IF(Table15151617[[#This Row],[Rank]]=4,27,IF(Table15151617[[#This Row],[Rank]]=5,26,IF(Table15151617[[#This Row],[Rank]]=6,25,IF(Table15151617[[#This Row],[Rank]]=7,24,IF(Table15151617[[#This Row],[Rank]]=8,23,IF(Table15151617[[#This Row],[Rank]]=9,22,IF(Table15151617[[#This Row],[Rank]]=10,21,IF(Table15151617[[#This Row],[Rank]]=11,20,IF(Table15151617[[#This Row],[Rank]]=12,19,IF(Table15151617[[#This Row],[Rank]]=13,18,IF(Table15151617[[#This Row],[Rank]]=14,17,IF(Table15151617[[#This Row],[Rank]]=15,16,IF(Table15151617[[#This Row],[Rank]]=16,15,IF(Table15151617[[#This Row],[Rank]]=17,14,IF(Table15151617[[#This Row],[Rank]]=18,13,IF(Table15151617[[#This Row],[Rank]]=19,12,IF(Table15151617[[#This Row],[Rank]]=20,11,IF(Table15151617[[#This Row],[Rank]]=21,10,IF(Table15151617[[#This Row],[Rank]]=22,9,IF(Table15151617[[#This Row],[Rank]]=23,8,IF(Table15151617[[#This Row],[Rank]]=24,7,IF(Table15151617[[#This Row],[Rank]]=25,6,IF(Table15151617[[#This Row],[Rank]]=26,5,IF(Table15151617[[#This Row],[Rank]]=27,4,IF(Table15151617[[#This Row],[Rank]]=28,3,IF(Table15151617[[#This Row],[Rank]]=29,2,IF(Table15151617[[#This Row],[Rank]]=30,1,0)))))))))))))))))))))))))))))))</f>
        <v/>
      </c>
      <c r="D40" s="4" t="str">
        <f>IF(Table15151617[[#This Row],[Category]]="","",IF(Table15151617[[#This Row],[Category]]="M",COUNTIF($I$2:$I40,"M"),IF(Table15151617[[#This Row],[Category]]="F",COUNTIF($I$2:$I40,"F"),0)))</f>
        <v/>
      </c>
      <c r="E40" s="26"/>
      <c r="F40" s="27"/>
      <c r="G40" s="28"/>
      <c r="H40" s="28"/>
      <c r="I40" s="29"/>
      <c r="J40" s="63"/>
      <c r="K40" s="63"/>
      <c r="L40" s="63"/>
      <c r="M40" s="63"/>
      <c r="N40" s="63"/>
    </row>
    <row r="41" spans="1:14" x14ac:dyDescent="0.3">
      <c r="A41" s="19">
        <f>Table15151617[[#This Row],[Full Name]]</f>
        <v>0</v>
      </c>
      <c r="B41" s="21" t="str">
        <f>IF(Table15151617[[#This Row],[Full Name]]="","",IF(IFERROR(IFERROR(VLOOKUP(Table15151617[[#This Row],[Full Name]],'Mens League'!B:B,1,FALSE),VLOOKUP(Table15151617[[#This Row],[Full Name]],'Women''s League'!B:B,1,FALSE)),"NEEDS ADDING")="NEEDS ADDING","NEEDS ADDING","OK"))</f>
        <v/>
      </c>
      <c r="C41" s="21" t="str">
        <f>IF(Table15151617[[#This Row],[Position]]="","",IF(Table15151617[[#This Row],[Rank]]=1,30,IF(Table15151617[[#This Row],[Rank]]=2,29,IF(Table15151617[[#This Row],[Rank]]=3,28,IF(Table15151617[[#This Row],[Rank]]=4,27,IF(Table15151617[[#This Row],[Rank]]=5,26,IF(Table15151617[[#This Row],[Rank]]=6,25,IF(Table15151617[[#This Row],[Rank]]=7,24,IF(Table15151617[[#This Row],[Rank]]=8,23,IF(Table15151617[[#This Row],[Rank]]=9,22,IF(Table15151617[[#This Row],[Rank]]=10,21,IF(Table15151617[[#This Row],[Rank]]=11,20,IF(Table15151617[[#This Row],[Rank]]=12,19,IF(Table15151617[[#This Row],[Rank]]=13,18,IF(Table15151617[[#This Row],[Rank]]=14,17,IF(Table15151617[[#This Row],[Rank]]=15,16,IF(Table15151617[[#This Row],[Rank]]=16,15,IF(Table15151617[[#This Row],[Rank]]=17,14,IF(Table15151617[[#This Row],[Rank]]=18,13,IF(Table15151617[[#This Row],[Rank]]=19,12,IF(Table15151617[[#This Row],[Rank]]=20,11,IF(Table15151617[[#This Row],[Rank]]=21,10,IF(Table15151617[[#This Row],[Rank]]=22,9,IF(Table15151617[[#This Row],[Rank]]=23,8,IF(Table15151617[[#This Row],[Rank]]=24,7,IF(Table15151617[[#This Row],[Rank]]=25,6,IF(Table15151617[[#This Row],[Rank]]=26,5,IF(Table15151617[[#This Row],[Rank]]=27,4,IF(Table15151617[[#This Row],[Rank]]=28,3,IF(Table15151617[[#This Row],[Rank]]=29,2,IF(Table15151617[[#This Row],[Rank]]=30,1,0)))))))))))))))))))))))))))))))</f>
        <v/>
      </c>
      <c r="D41" s="4" t="str">
        <f>IF(Table15151617[[#This Row],[Category]]="","",IF(Table15151617[[#This Row],[Category]]="M",COUNTIF($I$2:$I41,"M"),IF(Table15151617[[#This Row],[Category]]="F",COUNTIF($I$2:$I41,"F"),0)))</f>
        <v/>
      </c>
      <c r="E41" s="26"/>
      <c r="F41" s="27"/>
      <c r="G41" s="28"/>
      <c r="H41" s="28"/>
      <c r="I41" s="29"/>
      <c r="J41" s="63"/>
      <c r="K41" s="63"/>
      <c r="L41" s="63"/>
      <c r="M41" s="63"/>
      <c r="N41" s="63"/>
    </row>
    <row r="42" spans="1:14" x14ac:dyDescent="0.3">
      <c r="A42" s="19">
        <f>Table15151617[[#This Row],[Full Name]]</f>
        <v>0</v>
      </c>
      <c r="B42" s="21" t="str">
        <f>IF(Table15151617[[#This Row],[Full Name]]="","",IF(IFERROR(IFERROR(VLOOKUP(Table15151617[[#This Row],[Full Name]],'Mens League'!B:B,1,FALSE),VLOOKUP(Table15151617[[#This Row],[Full Name]],'Women''s League'!B:B,1,FALSE)),"NEEDS ADDING")="NEEDS ADDING","NEEDS ADDING","OK"))</f>
        <v/>
      </c>
      <c r="C42" s="21" t="str">
        <f>IF(Table15151617[[#This Row],[Position]]="","",IF(Table15151617[[#This Row],[Rank]]=1,30,IF(Table15151617[[#This Row],[Rank]]=2,29,IF(Table15151617[[#This Row],[Rank]]=3,28,IF(Table15151617[[#This Row],[Rank]]=4,27,IF(Table15151617[[#This Row],[Rank]]=5,26,IF(Table15151617[[#This Row],[Rank]]=6,25,IF(Table15151617[[#This Row],[Rank]]=7,24,IF(Table15151617[[#This Row],[Rank]]=8,23,IF(Table15151617[[#This Row],[Rank]]=9,22,IF(Table15151617[[#This Row],[Rank]]=10,21,IF(Table15151617[[#This Row],[Rank]]=11,20,IF(Table15151617[[#This Row],[Rank]]=12,19,IF(Table15151617[[#This Row],[Rank]]=13,18,IF(Table15151617[[#This Row],[Rank]]=14,17,IF(Table15151617[[#This Row],[Rank]]=15,16,IF(Table15151617[[#This Row],[Rank]]=16,15,IF(Table15151617[[#This Row],[Rank]]=17,14,IF(Table15151617[[#This Row],[Rank]]=18,13,IF(Table15151617[[#This Row],[Rank]]=19,12,IF(Table15151617[[#This Row],[Rank]]=20,11,IF(Table15151617[[#This Row],[Rank]]=21,10,IF(Table15151617[[#This Row],[Rank]]=22,9,IF(Table15151617[[#This Row],[Rank]]=23,8,IF(Table15151617[[#This Row],[Rank]]=24,7,IF(Table15151617[[#This Row],[Rank]]=25,6,IF(Table15151617[[#This Row],[Rank]]=26,5,IF(Table15151617[[#This Row],[Rank]]=27,4,IF(Table15151617[[#This Row],[Rank]]=28,3,IF(Table15151617[[#This Row],[Rank]]=29,2,IF(Table15151617[[#This Row],[Rank]]=30,1,0)))))))))))))))))))))))))))))))</f>
        <v/>
      </c>
      <c r="D42" s="4" t="str">
        <f>IF(Table15151617[[#This Row],[Category]]="","",IF(Table15151617[[#This Row],[Category]]="M",COUNTIF($I$2:$I42,"M"),IF(Table15151617[[#This Row],[Category]]="F",COUNTIF($I$2:$I42,"F"),0)))</f>
        <v/>
      </c>
      <c r="E42" s="26"/>
      <c r="F42" s="27"/>
      <c r="G42" s="28"/>
      <c r="H42" s="28"/>
      <c r="I42" s="29"/>
      <c r="J42" s="63"/>
      <c r="K42" s="63"/>
      <c r="L42" s="63"/>
      <c r="M42" s="63"/>
      <c r="N42" s="63"/>
    </row>
    <row r="43" spans="1:14" x14ac:dyDescent="0.3">
      <c r="A43" s="19">
        <f>Table15151617[[#This Row],[Full Name]]</f>
        <v>0</v>
      </c>
      <c r="B43" s="21" t="str">
        <f>IF(Table15151617[[#This Row],[Full Name]]="","",IF(IFERROR(IFERROR(VLOOKUP(Table15151617[[#This Row],[Full Name]],'Mens League'!B:B,1,FALSE),VLOOKUP(Table15151617[[#This Row],[Full Name]],'Women''s League'!B:B,1,FALSE)),"NEEDS ADDING")="NEEDS ADDING","NEEDS ADDING","OK"))</f>
        <v/>
      </c>
      <c r="C43" s="21" t="str">
        <f>IF(Table15151617[[#This Row],[Position]]="","",IF(Table15151617[[#This Row],[Rank]]=1,30,IF(Table15151617[[#This Row],[Rank]]=2,29,IF(Table15151617[[#This Row],[Rank]]=3,28,IF(Table15151617[[#This Row],[Rank]]=4,27,IF(Table15151617[[#This Row],[Rank]]=5,26,IF(Table15151617[[#This Row],[Rank]]=6,25,IF(Table15151617[[#This Row],[Rank]]=7,24,IF(Table15151617[[#This Row],[Rank]]=8,23,IF(Table15151617[[#This Row],[Rank]]=9,22,IF(Table15151617[[#This Row],[Rank]]=10,21,IF(Table15151617[[#This Row],[Rank]]=11,20,IF(Table15151617[[#This Row],[Rank]]=12,19,IF(Table15151617[[#This Row],[Rank]]=13,18,IF(Table15151617[[#This Row],[Rank]]=14,17,IF(Table15151617[[#This Row],[Rank]]=15,16,IF(Table15151617[[#This Row],[Rank]]=16,15,IF(Table15151617[[#This Row],[Rank]]=17,14,IF(Table15151617[[#This Row],[Rank]]=18,13,IF(Table15151617[[#This Row],[Rank]]=19,12,IF(Table15151617[[#This Row],[Rank]]=20,11,IF(Table15151617[[#This Row],[Rank]]=21,10,IF(Table15151617[[#This Row],[Rank]]=22,9,IF(Table15151617[[#This Row],[Rank]]=23,8,IF(Table15151617[[#This Row],[Rank]]=24,7,IF(Table15151617[[#This Row],[Rank]]=25,6,IF(Table15151617[[#This Row],[Rank]]=26,5,IF(Table15151617[[#This Row],[Rank]]=27,4,IF(Table15151617[[#This Row],[Rank]]=28,3,IF(Table15151617[[#This Row],[Rank]]=29,2,IF(Table15151617[[#This Row],[Rank]]=30,1,0)))))))))))))))))))))))))))))))</f>
        <v/>
      </c>
      <c r="D43" s="4" t="str">
        <f>IF(Table15151617[[#This Row],[Category]]="","",IF(Table15151617[[#This Row],[Category]]="M",COUNTIF($I$2:$I43,"M"),IF(Table15151617[[#This Row],[Category]]="F",COUNTIF($I$2:$I43,"F"),0)))</f>
        <v/>
      </c>
      <c r="E43" s="26"/>
      <c r="F43" s="27"/>
      <c r="G43" s="28"/>
      <c r="H43" s="28"/>
      <c r="I43" s="29"/>
      <c r="J43" s="63"/>
      <c r="K43" s="63"/>
      <c r="L43" s="63"/>
      <c r="M43" s="63"/>
      <c r="N43" s="63"/>
    </row>
    <row r="44" spans="1:14" x14ac:dyDescent="0.3">
      <c r="A44" s="19">
        <f>Table15151617[[#This Row],[Full Name]]</f>
        <v>0</v>
      </c>
      <c r="B44" s="21" t="str">
        <f>IF(Table15151617[[#This Row],[Full Name]]="","",IF(IFERROR(IFERROR(VLOOKUP(Table15151617[[#This Row],[Full Name]],'Mens League'!B:B,1,FALSE),VLOOKUP(Table15151617[[#This Row],[Full Name]],'Women''s League'!B:B,1,FALSE)),"NEEDS ADDING")="NEEDS ADDING","NEEDS ADDING","OK"))</f>
        <v/>
      </c>
      <c r="C44" s="21" t="str">
        <f>IF(Table15151617[[#This Row],[Position]]="","",IF(Table15151617[[#This Row],[Rank]]=1,30,IF(Table15151617[[#This Row],[Rank]]=2,29,IF(Table15151617[[#This Row],[Rank]]=3,28,IF(Table15151617[[#This Row],[Rank]]=4,27,IF(Table15151617[[#This Row],[Rank]]=5,26,IF(Table15151617[[#This Row],[Rank]]=6,25,IF(Table15151617[[#This Row],[Rank]]=7,24,IF(Table15151617[[#This Row],[Rank]]=8,23,IF(Table15151617[[#This Row],[Rank]]=9,22,IF(Table15151617[[#This Row],[Rank]]=10,21,IF(Table15151617[[#This Row],[Rank]]=11,20,IF(Table15151617[[#This Row],[Rank]]=12,19,IF(Table15151617[[#This Row],[Rank]]=13,18,IF(Table15151617[[#This Row],[Rank]]=14,17,IF(Table15151617[[#This Row],[Rank]]=15,16,IF(Table15151617[[#This Row],[Rank]]=16,15,IF(Table15151617[[#This Row],[Rank]]=17,14,IF(Table15151617[[#This Row],[Rank]]=18,13,IF(Table15151617[[#This Row],[Rank]]=19,12,IF(Table15151617[[#This Row],[Rank]]=20,11,IF(Table15151617[[#This Row],[Rank]]=21,10,IF(Table15151617[[#This Row],[Rank]]=22,9,IF(Table15151617[[#This Row],[Rank]]=23,8,IF(Table15151617[[#This Row],[Rank]]=24,7,IF(Table15151617[[#This Row],[Rank]]=25,6,IF(Table15151617[[#This Row],[Rank]]=26,5,IF(Table15151617[[#This Row],[Rank]]=27,4,IF(Table15151617[[#This Row],[Rank]]=28,3,IF(Table15151617[[#This Row],[Rank]]=29,2,IF(Table15151617[[#This Row],[Rank]]=30,1,0)))))))))))))))))))))))))))))))</f>
        <v/>
      </c>
      <c r="D44" s="4" t="str">
        <f>IF(Table15151617[[#This Row],[Category]]="","",IF(Table15151617[[#This Row],[Category]]="M",COUNTIF($I$2:$I44,"M"),IF(Table15151617[[#This Row],[Category]]="F",COUNTIF($I$2:$I44,"F"),0)))</f>
        <v/>
      </c>
      <c r="E44" s="26"/>
      <c r="F44" s="27"/>
      <c r="G44" s="28"/>
      <c r="H44" s="28"/>
      <c r="I44" s="29"/>
      <c r="J44" s="63"/>
      <c r="K44" s="63"/>
      <c r="L44" s="63"/>
      <c r="M44" s="63"/>
      <c r="N44" s="63"/>
    </row>
    <row r="45" spans="1:14" x14ac:dyDescent="0.3">
      <c r="A45" s="19">
        <f>Table15151617[[#This Row],[Full Name]]</f>
        <v>0</v>
      </c>
      <c r="B45" s="21" t="str">
        <f>IF(Table15151617[[#This Row],[Full Name]]="","",IF(IFERROR(IFERROR(VLOOKUP(Table15151617[[#This Row],[Full Name]],'Mens League'!B:B,1,FALSE),VLOOKUP(Table15151617[[#This Row],[Full Name]],'Women''s League'!B:B,1,FALSE)),"NEEDS ADDING")="NEEDS ADDING","NEEDS ADDING","OK"))</f>
        <v/>
      </c>
      <c r="C45" s="21" t="str">
        <f>IF(Table15151617[[#This Row],[Position]]="","",IF(Table15151617[[#This Row],[Rank]]=1,30,IF(Table15151617[[#This Row],[Rank]]=2,29,IF(Table15151617[[#This Row],[Rank]]=3,28,IF(Table15151617[[#This Row],[Rank]]=4,27,IF(Table15151617[[#This Row],[Rank]]=5,26,IF(Table15151617[[#This Row],[Rank]]=6,25,IF(Table15151617[[#This Row],[Rank]]=7,24,IF(Table15151617[[#This Row],[Rank]]=8,23,IF(Table15151617[[#This Row],[Rank]]=9,22,IF(Table15151617[[#This Row],[Rank]]=10,21,IF(Table15151617[[#This Row],[Rank]]=11,20,IF(Table15151617[[#This Row],[Rank]]=12,19,IF(Table15151617[[#This Row],[Rank]]=13,18,IF(Table15151617[[#This Row],[Rank]]=14,17,IF(Table15151617[[#This Row],[Rank]]=15,16,IF(Table15151617[[#This Row],[Rank]]=16,15,IF(Table15151617[[#This Row],[Rank]]=17,14,IF(Table15151617[[#This Row],[Rank]]=18,13,IF(Table15151617[[#This Row],[Rank]]=19,12,IF(Table15151617[[#This Row],[Rank]]=20,11,IF(Table15151617[[#This Row],[Rank]]=21,10,IF(Table15151617[[#This Row],[Rank]]=22,9,IF(Table15151617[[#This Row],[Rank]]=23,8,IF(Table15151617[[#This Row],[Rank]]=24,7,IF(Table15151617[[#This Row],[Rank]]=25,6,IF(Table15151617[[#This Row],[Rank]]=26,5,IF(Table15151617[[#This Row],[Rank]]=27,4,IF(Table15151617[[#This Row],[Rank]]=28,3,IF(Table15151617[[#This Row],[Rank]]=29,2,IF(Table15151617[[#This Row],[Rank]]=30,1,0)))))))))))))))))))))))))))))))</f>
        <v/>
      </c>
      <c r="D45" s="4" t="str">
        <f>IF(Table15151617[[#This Row],[Category]]="","",IF(Table15151617[[#This Row],[Category]]="M",COUNTIF($I$2:$I45,"M"),IF(Table15151617[[#This Row],[Category]]="F",COUNTIF($I$2:$I45,"F"),0)))</f>
        <v/>
      </c>
      <c r="E45" s="26"/>
      <c r="F45" s="27"/>
      <c r="G45" s="28"/>
      <c r="H45" s="28"/>
      <c r="I45" s="29"/>
      <c r="J45" s="63"/>
      <c r="K45" s="63"/>
      <c r="L45" s="63"/>
      <c r="M45" s="63"/>
      <c r="N45" s="63"/>
    </row>
    <row r="46" spans="1:14" x14ac:dyDescent="0.3">
      <c r="A46" s="19">
        <f>Table15151617[[#This Row],[Full Name]]</f>
        <v>0</v>
      </c>
      <c r="B46" s="21" t="str">
        <f>IF(Table15151617[[#This Row],[Full Name]]="","",IF(IFERROR(IFERROR(VLOOKUP(Table15151617[[#This Row],[Full Name]],'Mens League'!B:B,1,FALSE),VLOOKUP(Table15151617[[#This Row],[Full Name]],'Women''s League'!B:B,1,FALSE)),"NEEDS ADDING")="NEEDS ADDING","NEEDS ADDING","OK"))</f>
        <v/>
      </c>
      <c r="C46" s="21" t="str">
        <f>IF(Table15151617[[#This Row],[Position]]="","",IF(Table15151617[[#This Row],[Rank]]=1,30,IF(Table15151617[[#This Row],[Rank]]=2,29,IF(Table15151617[[#This Row],[Rank]]=3,28,IF(Table15151617[[#This Row],[Rank]]=4,27,IF(Table15151617[[#This Row],[Rank]]=5,26,IF(Table15151617[[#This Row],[Rank]]=6,25,IF(Table15151617[[#This Row],[Rank]]=7,24,IF(Table15151617[[#This Row],[Rank]]=8,23,IF(Table15151617[[#This Row],[Rank]]=9,22,IF(Table15151617[[#This Row],[Rank]]=10,21,IF(Table15151617[[#This Row],[Rank]]=11,20,IF(Table15151617[[#This Row],[Rank]]=12,19,IF(Table15151617[[#This Row],[Rank]]=13,18,IF(Table15151617[[#This Row],[Rank]]=14,17,IF(Table15151617[[#This Row],[Rank]]=15,16,IF(Table15151617[[#This Row],[Rank]]=16,15,IF(Table15151617[[#This Row],[Rank]]=17,14,IF(Table15151617[[#This Row],[Rank]]=18,13,IF(Table15151617[[#This Row],[Rank]]=19,12,IF(Table15151617[[#This Row],[Rank]]=20,11,IF(Table15151617[[#This Row],[Rank]]=21,10,IF(Table15151617[[#This Row],[Rank]]=22,9,IF(Table15151617[[#This Row],[Rank]]=23,8,IF(Table15151617[[#This Row],[Rank]]=24,7,IF(Table15151617[[#This Row],[Rank]]=25,6,IF(Table15151617[[#This Row],[Rank]]=26,5,IF(Table15151617[[#This Row],[Rank]]=27,4,IF(Table15151617[[#This Row],[Rank]]=28,3,IF(Table15151617[[#This Row],[Rank]]=29,2,IF(Table15151617[[#This Row],[Rank]]=30,1,0)))))))))))))))))))))))))))))))</f>
        <v/>
      </c>
      <c r="D46" s="4" t="str">
        <f>IF(Table15151617[[#This Row],[Category]]="","",IF(Table15151617[[#This Row],[Category]]="M",COUNTIF($I$2:$I46,"M"),IF(Table15151617[[#This Row],[Category]]="F",COUNTIF($I$2:$I46,"F"),0)))</f>
        <v/>
      </c>
      <c r="E46" s="26"/>
      <c r="F46" s="27"/>
      <c r="G46" s="28"/>
      <c r="H46" s="28"/>
      <c r="I46" s="29"/>
      <c r="J46" s="63"/>
      <c r="K46" s="63"/>
      <c r="L46" s="63"/>
      <c r="M46" s="63"/>
      <c r="N46" s="63"/>
    </row>
  </sheetData>
  <phoneticPr fontId="5" type="noConversion"/>
  <conditionalFormatting sqref="B2:B46">
    <cfRule type="containsText" dxfId="7" priority="1" operator="containsText" text="OK">
      <formula>NOT(ISERROR(SEARCH("OK",B2)))</formula>
    </cfRule>
    <cfRule type="containsText" dxfId="6" priority="2" operator="containsText" text="NEEDS ADDING">
      <formula>NOT(ISERROR(SEARCH("NEEDS ADDING",B2)))</formula>
    </cfRule>
  </conditionalFormatting>
  <pageMargins left="0.7" right="0.7" top="0.75" bottom="0.75" header="0.3" footer="0.3"/>
  <pageSetup orientation="portrait" r:id="rId1"/>
  <tableParts count="1">
    <tablePart r:id="rId2"/>
  </tablePart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395B50-9E0B-40FD-8AEF-AB89E80EB3CB}">
  <sheetPr>
    <tabColor rgb="FF00B0F0"/>
  </sheetPr>
  <dimension ref="A1:N50"/>
  <sheetViews>
    <sheetView topLeftCell="B1" workbookViewId="0">
      <selection activeCell="E2" sqref="E2:N22"/>
    </sheetView>
  </sheetViews>
  <sheetFormatPr defaultRowHeight="14.4" x14ac:dyDescent="0.3"/>
  <cols>
    <col min="1" max="1" width="23.33203125" hidden="1" customWidth="1"/>
    <col min="2" max="2" width="23.33203125" customWidth="1"/>
    <col min="3" max="4" width="13.6640625" customWidth="1"/>
    <col min="5" max="5" width="16" bestFit="1" customWidth="1"/>
    <col min="6" max="6" width="12.109375" style="13" bestFit="1" customWidth="1"/>
    <col min="7" max="7" width="12" bestFit="1" customWidth="1"/>
    <col min="8" max="8" width="23.33203125" bestFit="1" customWidth="1"/>
    <col min="9" max="9" width="17.33203125" bestFit="1" customWidth="1"/>
  </cols>
  <sheetData>
    <row r="1" spans="1:14" ht="33.6" x14ac:dyDescent="0.3">
      <c r="A1" s="14" t="s">
        <v>17</v>
      </c>
      <c r="B1" s="14" t="s">
        <v>84</v>
      </c>
      <c r="C1" s="14" t="s">
        <v>22</v>
      </c>
      <c r="D1" s="14" t="s">
        <v>83</v>
      </c>
      <c r="E1" s="15" t="s">
        <v>18</v>
      </c>
      <c r="F1" s="16" t="s">
        <v>24</v>
      </c>
      <c r="G1" s="15" t="s">
        <v>23</v>
      </c>
      <c r="H1" s="15" t="s">
        <v>0</v>
      </c>
      <c r="I1" s="17" t="s">
        <v>25</v>
      </c>
      <c r="J1" s="64" t="s">
        <v>161</v>
      </c>
      <c r="K1" s="64" t="s">
        <v>162</v>
      </c>
      <c r="L1" s="64" t="s">
        <v>163</v>
      </c>
      <c r="M1" s="64" t="s">
        <v>164</v>
      </c>
      <c r="N1" s="64" t="s">
        <v>166</v>
      </c>
    </row>
    <row r="2" spans="1:14" x14ac:dyDescent="0.3">
      <c r="A2" s="18">
        <f>Table1515161718[[#This Row],[Full Name]]</f>
        <v>0</v>
      </c>
      <c r="B2" s="22" t="str">
        <f>IF(Table1515161718[[#This Row],[Full Name]]="","",IF(IFERROR(IFERROR(VLOOKUP(Table1515161718[[#This Row],[Full Name]],'Mens League'!B:B,1,FALSE),VLOOKUP(Table1515161718[[#This Row],[Full Name]],'Women''s League'!B:B,1,FALSE)),"NEEDS ADDING")="NEEDS ADDING","NEEDS ADDING","OK"))</f>
        <v/>
      </c>
      <c r="C2" s="18" t="str">
        <f>IF(Table1515161718[[#This Row],[Position]]="","",IF(Table1515161718[[#This Row],[Rank]]=1,30,IF(Table1515161718[[#This Row],[Rank]]=2,29,IF(Table1515161718[[#This Row],[Rank]]=3,28,IF(Table1515161718[[#This Row],[Rank]]=4,27,IF(Table1515161718[[#This Row],[Rank]]=5,26,IF(Table1515161718[[#This Row],[Rank]]=6,25,IF(Table1515161718[[#This Row],[Rank]]=7,24,IF(Table1515161718[[#This Row],[Rank]]=8,23,IF(Table1515161718[[#This Row],[Rank]]=9,22,IF(Table1515161718[[#This Row],[Rank]]=10,21,IF(Table1515161718[[#This Row],[Rank]]=11,20,IF(Table1515161718[[#This Row],[Rank]]=12,19,IF(Table1515161718[[#This Row],[Rank]]=13,18,IF(Table1515161718[[#This Row],[Rank]]=14,17,IF(Table1515161718[[#This Row],[Rank]]=15,16,IF(Table1515161718[[#This Row],[Rank]]=16,15,IF(Table1515161718[[#This Row],[Rank]]=17,14,IF(Table1515161718[[#This Row],[Rank]]=18,13,IF(Table1515161718[[#This Row],[Rank]]=19,12,IF(Table1515161718[[#This Row],[Rank]]=20,11,IF(Table1515161718[[#This Row],[Rank]]=21,10,IF(Table1515161718[[#This Row],[Rank]]=22,9,IF(Table1515161718[[#This Row],[Rank]]=23,8,IF(Table1515161718[[#This Row],[Rank]]=24,7,IF(Table1515161718[[#This Row],[Rank]]=25,6,IF(Table1515161718[[#This Row],[Rank]]=26,5,IF(Table1515161718[[#This Row],[Rank]]=27,4,IF(Table1515161718[[#This Row],[Rank]]=28,3,IF(Table1515161718[[#This Row],[Rank]]=29,2,IF(Table1515161718[[#This Row],[Rank]]=30,1,0)))))))))))))))))))))))))))))))</f>
        <v/>
      </c>
      <c r="D2" s="4" t="str">
        <f>IF(Table1515161718[[#This Row],[Category]]="","",IF(Table1515161718[[#This Row],[Category]]="M",COUNTIF($I$2:$I2,"M"),IF(Table1515161718[[#This Row],[Category]]="F",COUNTIF($I$2:$I2,"F"),0)))</f>
        <v/>
      </c>
      <c r="E2" s="26"/>
      <c r="F2" s="27"/>
      <c r="G2" s="28"/>
      <c r="H2" s="28"/>
      <c r="I2" s="29"/>
      <c r="J2" s="63"/>
      <c r="K2" s="63"/>
      <c r="L2" s="63"/>
      <c r="M2" s="63"/>
      <c r="N2" s="63"/>
    </row>
    <row r="3" spans="1:14" x14ac:dyDescent="0.3">
      <c r="A3" s="18">
        <f>Table1515161718[[#This Row],[Full Name]]</f>
        <v>0</v>
      </c>
      <c r="B3" s="20" t="str">
        <f>IF(Table1515161718[[#This Row],[Full Name]]="","",IF(IFERROR(IFERROR(VLOOKUP(Table1515161718[[#This Row],[Full Name]],'Mens League'!B:B,1,FALSE),VLOOKUP(Table1515161718[[#This Row],[Full Name]],'Women''s League'!B:B,1,FALSE)),"NEEDS ADDING")="NEEDS ADDING","NEEDS ADDING","OK"))</f>
        <v/>
      </c>
      <c r="C3" s="20" t="str">
        <f>IF(Table1515161718[[#This Row],[Position]]="","",IF(Table1515161718[[#This Row],[Rank]]=1,30,IF(Table1515161718[[#This Row],[Rank]]=2,29,IF(Table1515161718[[#This Row],[Rank]]=3,28,IF(Table1515161718[[#This Row],[Rank]]=4,27,IF(Table1515161718[[#This Row],[Rank]]=5,26,IF(Table1515161718[[#This Row],[Rank]]=6,25,IF(Table1515161718[[#This Row],[Rank]]=7,24,IF(Table1515161718[[#This Row],[Rank]]=8,23,IF(Table1515161718[[#This Row],[Rank]]=9,22,IF(Table1515161718[[#This Row],[Rank]]=10,21,IF(Table1515161718[[#This Row],[Rank]]=11,20,IF(Table1515161718[[#This Row],[Rank]]=12,19,IF(Table1515161718[[#This Row],[Rank]]=13,18,IF(Table1515161718[[#This Row],[Rank]]=14,17,IF(Table1515161718[[#This Row],[Rank]]=15,16,IF(Table1515161718[[#This Row],[Rank]]=16,15,IF(Table1515161718[[#This Row],[Rank]]=17,14,IF(Table1515161718[[#This Row],[Rank]]=18,13,IF(Table1515161718[[#This Row],[Rank]]=19,12,IF(Table1515161718[[#This Row],[Rank]]=20,11,IF(Table1515161718[[#This Row],[Rank]]=21,10,IF(Table1515161718[[#This Row],[Rank]]=22,9,IF(Table1515161718[[#This Row],[Rank]]=23,8,IF(Table1515161718[[#This Row],[Rank]]=24,7,IF(Table1515161718[[#This Row],[Rank]]=25,6,IF(Table1515161718[[#This Row],[Rank]]=26,5,IF(Table1515161718[[#This Row],[Rank]]=27,4,IF(Table1515161718[[#This Row],[Rank]]=28,3,IF(Table1515161718[[#This Row],[Rank]]=29,2,IF(Table1515161718[[#This Row],[Rank]]=30,1,0)))))))))))))))))))))))))))))))</f>
        <v/>
      </c>
      <c r="D3" s="4" t="str">
        <f>IF(Table1515161718[[#This Row],[Category]]="","",IF(Table1515161718[[#This Row],[Category]]="M",COUNTIF($I$2:$I3,"M"),IF(Table1515161718[[#This Row],[Category]]="F",COUNTIF($I$2:$I3,"F"),0)))</f>
        <v/>
      </c>
      <c r="E3" s="26"/>
      <c r="F3" s="27"/>
      <c r="G3" s="28"/>
      <c r="H3" s="28"/>
      <c r="I3" s="29"/>
      <c r="J3" s="63"/>
      <c r="K3" s="63"/>
      <c r="L3" s="63"/>
      <c r="M3" s="63"/>
      <c r="N3" s="63"/>
    </row>
    <row r="4" spans="1:14" x14ac:dyDescent="0.3">
      <c r="A4" s="18">
        <f>Table1515161718[[#This Row],[Full Name]]</f>
        <v>0</v>
      </c>
      <c r="B4" s="20" t="str">
        <f>IF(Table1515161718[[#This Row],[Full Name]]="","",IF(IFERROR(IFERROR(VLOOKUP(Table1515161718[[#This Row],[Full Name]],'Mens League'!B:B,1,FALSE),VLOOKUP(Table1515161718[[#This Row],[Full Name]],'Women''s League'!B:B,1,FALSE)),"NEEDS ADDING")="NEEDS ADDING","NEEDS ADDING","OK"))</f>
        <v/>
      </c>
      <c r="C4" s="20" t="str">
        <f>IF(Table1515161718[[#This Row],[Position]]="","",IF(Table1515161718[[#This Row],[Rank]]=1,30,IF(Table1515161718[[#This Row],[Rank]]=2,29,IF(Table1515161718[[#This Row],[Rank]]=3,28,IF(Table1515161718[[#This Row],[Rank]]=4,27,IF(Table1515161718[[#This Row],[Rank]]=5,26,IF(Table1515161718[[#This Row],[Rank]]=6,25,IF(Table1515161718[[#This Row],[Rank]]=7,24,IF(Table1515161718[[#This Row],[Rank]]=8,23,IF(Table1515161718[[#This Row],[Rank]]=9,22,IF(Table1515161718[[#This Row],[Rank]]=10,21,IF(Table1515161718[[#This Row],[Rank]]=11,20,IF(Table1515161718[[#This Row],[Rank]]=12,19,IF(Table1515161718[[#This Row],[Rank]]=13,18,IF(Table1515161718[[#This Row],[Rank]]=14,17,IF(Table1515161718[[#This Row],[Rank]]=15,16,IF(Table1515161718[[#This Row],[Rank]]=16,15,IF(Table1515161718[[#This Row],[Rank]]=17,14,IF(Table1515161718[[#This Row],[Rank]]=18,13,IF(Table1515161718[[#This Row],[Rank]]=19,12,IF(Table1515161718[[#This Row],[Rank]]=20,11,IF(Table1515161718[[#This Row],[Rank]]=21,10,IF(Table1515161718[[#This Row],[Rank]]=22,9,IF(Table1515161718[[#This Row],[Rank]]=23,8,IF(Table1515161718[[#This Row],[Rank]]=24,7,IF(Table1515161718[[#This Row],[Rank]]=25,6,IF(Table1515161718[[#This Row],[Rank]]=26,5,IF(Table1515161718[[#This Row],[Rank]]=27,4,IF(Table1515161718[[#This Row],[Rank]]=28,3,IF(Table1515161718[[#This Row],[Rank]]=29,2,IF(Table1515161718[[#This Row],[Rank]]=30,1,0)))))))))))))))))))))))))))))))</f>
        <v/>
      </c>
      <c r="D4" s="4" t="str">
        <f>IF(Table1515161718[[#This Row],[Category]]="","",IF(Table1515161718[[#This Row],[Category]]="M",COUNTIF($I$2:$I4,"M"),IF(Table1515161718[[#This Row],[Category]]="F",COUNTIF($I$2:$I4,"F"),0)))</f>
        <v/>
      </c>
      <c r="E4" s="26"/>
      <c r="F4" s="27"/>
      <c r="G4" s="28"/>
      <c r="H4" s="28"/>
      <c r="I4" s="29"/>
      <c r="J4" s="63"/>
      <c r="K4" s="63"/>
      <c r="L4" s="63"/>
      <c r="M4" s="63"/>
      <c r="N4" s="63"/>
    </row>
    <row r="5" spans="1:14" x14ac:dyDescent="0.3">
      <c r="A5" s="18">
        <f>Table1515161718[[#This Row],[Full Name]]</f>
        <v>0</v>
      </c>
      <c r="B5" s="20" t="str">
        <f>IF(Table1515161718[[#This Row],[Full Name]]="","",IF(IFERROR(IFERROR(VLOOKUP(Table1515161718[[#This Row],[Full Name]],'Mens League'!B:B,1,FALSE),VLOOKUP(Table1515161718[[#This Row],[Full Name]],'Women''s League'!B:B,1,FALSE)),"NEEDS ADDING")="NEEDS ADDING","NEEDS ADDING","OK"))</f>
        <v/>
      </c>
      <c r="C5" s="20" t="str">
        <f>IF(Table1515161718[[#This Row],[Position]]="","",IF(Table1515161718[[#This Row],[Rank]]=1,30,IF(Table1515161718[[#This Row],[Rank]]=2,29,IF(Table1515161718[[#This Row],[Rank]]=3,28,IF(Table1515161718[[#This Row],[Rank]]=4,27,IF(Table1515161718[[#This Row],[Rank]]=5,26,IF(Table1515161718[[#This Row],[Rank]]=6,25,IF(Table1515161718[[#This Row],[Rank]]=7,24,IF(Table1515161718[[#This Row],[Rank]]=8,23,IF(Table1515161718[[#This Row],[Rank]]=9,22,IF(Table1515161718[[#This Row],[Rank]]=10,21,IF(Table1515161718[[#This Row],[Rank]]=11,20,IF(Table1515161718[[#This Row],[Rank]]=12,19,IF(Table1515161718[[#This Row],[Rank]]=13,18,IF(Table1515161718[[#This Row],[Rank]]=14,17,IF(Table1515161718[[#This Row],[Rank]]=15,16,IF(Table1515161718[[#This Row],[Rank]]=16,15,IF(Table1515161718[[#This Row],[Rank]]=17,14,IF(Table1515161718[[#This Row],[Rank]]=18,13,IF(Table1515161718[[#This Row],[Rank]]=19,12,IF(Table1515161718[[#This Row],[Rank]]=20,11,IF(Table1515161718[[#This Row],[Rank]]=21,10,IF(Table1515161718[[#This Row],[Rank]]=22,9,IF(Table1515161718[[#This Row],[Rank]]=23,8,IF(Table1515161718[[#This Row],[Rank]]=24,7,IF(Table1515161718[[#This Row],[Rank]]=25,6,IF(Table1515161718[[#This Row],[Rank]]=26,5,IF(Table1515161718[[#This Row],[Rank]]=27,4,IF(Table1515161718[[#This Row],[Rank]]=28,3,IF(Table1515161718[[#This Row],[Rank]]=29,2,IF(Table1515161718[[#This Row],[Rank]]=30,1,0)))))))))))))))))))))))))))))))</f>
        <v/>
      </c>
      <c r="D5" s="4" t="str">
        <f>IF(Table1515161718[[#This Row],[Category]]="","",IF(Table1515161718[[#This Row],[Category]]="M",COUNTIF($I$2:$I5,"M"),IF(Table1515161718[[#This Row],[Category]]="F",COUNTIF($I$2:$I5,"F"),0)))</f>
        <v/>
      </c>
      <c r="E5" s="26"/>
      <c r="F5" s="27"/>
      <c r="G5" s="28"/>
      <c r="H5" s="28"/>
      <c r="I5" s="29"/>
      <c r="J5" s="63"/>
      <c r="K5" s="63"/>
      <c r="L5" s="63"/>
      <c r="M5" s="63"/>
      <c r="N5" s="63"/>
    </row>
    <row r="6" spans="1:14" x14ac:dyDescent="0.3">
      <c r="A6" s="18">
        <f>Table1515161718[[#This Row],[Full Name]]</f>
        <v>0</v>
      </c>
      <c r="B6" s="20" t="str">
        <f>IF(Table1515161718[[#This Row],[Full Name]]="","",IF(IFERROR(IFERROR(VLOOKUP(Table1515161718[[#This Row],[Full Name]],'Mens League'!B:B,1,FALSE),VLOOKUP(Table1515161718[[#This Row],[Full Name]],'Women''s League'!B:B,1,FALSE)),"NEEDS ADDING")="NEEDS ADDING","NEEDS ADDING","OK"))</f>
        <v/>
      </c>
      <c r="C6" s="20" t="str">
        <f>IF(Table1515161718[[#This Row],[Position]]="","",IF(Table1515161718[[#This Row],[Rank]]=1,30,IF(Table1515161718[[#This Row],[Rank]]=2,29,IF(Table1515161718[[#This Row],[Rank]]=3,28,IF(Table1515161718[[#This Row],[Rank]]=4,27,IF(Table1515161718[[#This Row],[Rank]]=5,26,IF(Table1515161718[[#This Row],[Rank]]=6,25,IF(Table1515161718[[#This Row],[Rank]]=7,24,IF(Table1515161718[[#This Row],[Rank]]=8,23,IF(Table1515161718[[#This Row],[Rank]]=9,22,IF(Table1515161718[[#This Row],[Rank]]=10,21,IF(Table1515161718[[#This Row],[Rank]]=11,20,IF(Table1515161718[[#This Row],[Rank]]=12,19,IF(Table1515161718[[#This Row],[Rank]]=13,18,IF(Table1515161718[[#This Row],[Rank]]=14,17,IF(Table1515161718[[#This Row],[Rank]]=15,16,IF(Table1515161718[[#This Row],[Rank]]=16,15,IF(Table1515161718[[#This Row],[Rank]]=17,14,IF(Table1515161718[[#This Row],[Rank]]=18,13,IF(Table1515161718[[#This Row],[Rank]]=19,12,IF(Table1515161718[[#This Row],[Rank]]=20,11,IF(Table1515161718[[#This Row],[Rank]]=21,10,IF(Table1515161718[[#This Row],[Rank]]=22,9,IF(Table1515161718[[#This Row],[Rank]]=23,8,IF(Table1515161718[[#This Row],[Rank]]=24,7,IF(Table1515161718[[#This Row],[Rank]]=25,6,IF(Table1515161718[[#This Row],[Rank]]=26,5,IF(Table1515161718[[#This Row],[Rank]]=27,4,IF(Table1515161718[[#This Row],[Rank]]=28,3,IF(Table1515161718[[#This Row],[Rank]]=29,2,IF(Table1515161718[[#This Row],[Rank]]=30,1,0)))))))))))))))))))))))))))))))</f>
        <v/>
      </c>
      <c r="D6" s="4" t="str">
        <f>IF(Table1515161718[[#This Row],[Category]]="","",IF(Table1515161718[[#This Row],[Category]]="M",COUNTIF($I$2:$I6,"M"),IF(Table1515161718[[#This Row],[Category]]="F",COUNTIF($I$2:$I6,"F"),0)))</f>
        <v/>
      </c>
      <c r="E6" s="26"/>
      <c r="F6" s="27"/>
      <c r="G6" s="28"/>
      <c r="H6" s="28"/>
      <c r="I6" s="29"/>
      <c r="J6" s="63"/>
      <c r="K6" s="63"/>
      <c r="L6" s="63"/>
      <c r="M6" s="63"/>
      <c r="N6" s="63"/>
    </row>
    <row r="7" spans="1:14" x14ac:dyDescent="0.3">
      <c r="A7" s="18">
        <f>Table1515161718[[#This Row],[Full Name]]</f>
        <v>0</v>
      </c>
      <c r="B7" s="20" t="str">
        <f>IF(Table1515161718[[#This Row],[Full Name]]="","",IF(IFERROR(IFERROR(VLOOKUP(Table1515161718[[#This Row],[Full Name]],'Mens League'!B:B,1,FALSE),VLOOKUP(Table1515161718[[#This Row],[Full Name]],'Women''s League'!B:B,1,FALSE)),"NEEDS ADDING")="NEEDS ADDING","NEEDS ADDING","OK"))</f>
        <v/>
      </c>
      <c r="C7" s="20" t="str">
        <f>IF(Table1515161718[[#This Row],[Position]]="","",IF(Table1515161718[[#This Row],[Rank]]=1,30,IF(Table1515161718[[#This Row],[Rank]]=2,29,IF(Table1515161718[[#This Row],[Rank]]=3,28,IF(Table1515161718[[#This Row],[Rank]]=4,27,IF(Table1515161718[[#This Row],[Rank]]=5,26,IF(Table1515161718[[#This Row],[Rank]]=6,25,IF(Table1515161718[[#This Row],[Rank]]=7,24,IF(Table1515161718[[#This Row],[Rank]]=8,23,IF(Table1515161718[[#This Row],[Rank]]=9,22,IF(Table1515161718[[#This Row],[Rank]]=10,21,IF(Table1515161718[[#This Row],[Rank]]=11,20,IF(Table1515161718[[#This Row],[Rank]]=12,19,IF(Table1515161718[[#This Row],[Rank]]=13,18,IF(Table1515161718[[#This Row],[Rank]]=14,17,IF(Table1515161718[[#This Row],[Rank]]=15,16,IF(Table1515161718[[#This Row],[Rank]]=16,15,IF(Table1515161718[[#This Row],[Rank]]=17,14,IF(Table1515161718[[#This Row],[Rank]]=18,13,IF(Table1515161718[[#This Row],[Rank]]=19,12,IF(Table1515161718[[#This Row],[Rank]]=20,11,IF(Table1515161718[[#This Row],[Rank]]=21,10,IF(Table1515161718[[#This Row],[Rank]]=22,9,IF(Table1515161718[[#This Row],[Rank]]=23,8,IF(Table1515161718[[#This Row],[Rank]]=24,7,IF(Table1515161718[[#This Row],[Rank]]=25,6,IF(Table1515161718[[#This Row],[Rank]]=26,5,IF(Table1515161718[[#This Row],[Rank]]=27,4,IF(Table1515161718[[#This Row],[Rank]]=28,3,IF(Table1515161718[[#This Row],[Rank]]=29,2,IF(Table1515161718[[#This Row],[Rank]]=30,1,0)))))))))))))))))))))))))))))))</f>
        <v/>
      </c>
      <c r="D7" s="4" t="str">
        <f>IF(Table1515161718[[#This Row],[Category]]="","",IF(Table1515161718[[#This Row],[Category]]="M",COUNTIF($I$2:$I7,"M"),IF(Table1515161718[[#This Row],[Category]]="F",COUNTIF($I$2:$I7,"F"),0)))</f>
        <v/>
      </c>
      <c r="E7" s="26"/>
      <c r="F7" s="27"/>
      <c r="G7" s="28"/>
      <c r="H7" s="28"/>
      <c r="I7" s="29"/>
      <c r="J7" s="63"/>
      <c r="K7" s="63"/>
      <c r="L7" s="63"/>
      <c r="M7" s="63"/>
      <c r="N7" s="63"/>
    </row>
    <row r="8" spans="1:14" x14ac:dyDescent="0.3">
      <c r="A8" s="18">
        <f>Table1515161718[[#This Row],[Full Name]]</f>
        <v>0</v>
      </c>
      <c r="B8" s="20" t="str">
        <f>IF(Table1515161718[[#This Row],[Full Name]]="","",IF(IFERROR(IFERROR(VLOOKUP(Table1515161718[[#This Row],[Full Name]],'Mens League'!B:B,1,FALSE),VLOOKUP(Table1515161718[[#This Row],[Full Name]],'Women''s League'!B:B,1,FALSE)),"NEEDS ADDING")="NEEDS ADDING","NEEDS ADDING","OK"))</f>
        <v/>
      </c>
      <c r="C8" s="20" t="str">
        <f>IF(Table1515161718[[#This Row],[Position]]="","",IF(Table1515161718[[#This Row],[Rank]]=1,30,IF(Table1515161718[[#This Row],[Rank]]=2,29,IF(Table1515161718[[#This Row],[Rank]]=3,28,IF(Table1515161718[[#This Row],[Rank]]=4,27,IF(Table1515161718[[#This Row],[Rank]]=5,26,IF(Table1515161718[[#This Row],[Rank]]=6,25,IF(Table1515161718[[#This Row],[Rank]]=7,24,IF(Table1515161718[[#This Row],[Rank]]=8,23,IF(Table1515161718[[#This Row],[Rank]]=9,22,IF(Table1515161718[[#This Row],[Rank]]=10,21,IF(Table1515161718[[#This Row],[Rank]]=11,20,IF(Table1515161718[[#This Row],[Rank]]=12,19,IF(Table1515161718[[#This Row],[Rank]]=13,18,IF(Table1515161718[[#This Row],[Rank]]=14,17,IF(Table1515161718[[#This Row],[Rank]]=15,16,IF(Table1515161718[[#This Row],[Rank]]=16,15,IF(Table1515161718[[#This Row],[Rank]]=17,14,IF(Table1515161718[[#This Row],[Rank]]=18,13,IF(Table1515161718[[#This Row],[Rank]]=19,12,IF(Table1515161718[[#This Row],[Rank]]=20,11,IF(Table1515161718[[#This Row],[Rank]]=21,10,IF(Table1515161718[[#This Row],[Rank]]=22,9,IF(Table1515161718[[#This Row],[Rank]]=23,8,IF(Table1515161718[[#This Row],[Rank]]=24,7,IF(Table1515161718[[#This Row],[Rank]]=25,6,IF(Table1515161718[[#This Row],[Rank]]=26,5,IF(Table1515161718[[#This Row],[Rank]]=27,4,IF(Table1515161718[[#This Row],[Rank]]=28,3,IF(Table1515161718[[#This Row],[Rank]]=29,2,IF(Table1515161718[[#This Row],[Rank]]=30,1,0)))))))))))))))))))))))))))))))</f>
        <v/>
      </c>
      <c r="D8" s="4" t="str">
        <f>IF(Table1515161718[[#This Row],[Category]]="","",IF(Table1515161718[[#This Row],[Category]]="M",COUNTIF($I$2:$I8,"M"),IF(Table1515161718[[#This Row],[Category]]="F",COUNTIF($I$2:$I8,"F"),0)))</f>
        <v/>
      </c>
      <c r="E8" s="26"/>
      <c r="F8" s="27"/>
      <c r="G8" s="28"/>
      <c r="H8" s="28"/>
      <c r="I8" s="29"/>
      <c r="J8" s="63"/>
      <c r="K8" s="63"/>
      <c r="L8" s="63"/>
      <c r="M8" s="63"/>
      <c r="N8" s="63"/>
    </row>
    <row r="9" spans="1:14" x14ac:dyDescent="0.3">
      <c r="A9" s="18">
        <f>Table1515161718[[#This Row],[Full Name]]</f>
        <v>0</v>
      </c>
      <c r="B9" s="20" t="str">
        <f>IF(Table1515161718[[#This Row],[Full Name]]="","",IF(IFERROR(IFERROR(VLOOKUP(Table1515161718[[#This Row],[Full Name]],'Mens League'!B:B,1,FALSE),VLOOKUP(Table1515161718[[#This Row],[Full Name]],'Women''s League'!B:B,1,FALSE)),"NEEDS ADDING")="NEEDS ADDING","NEEDS ADDING","OK"))</f>
        <v/>
      </c>
      <c r="C9" s="20" t="str">
        <f>IF(Table1515161718[[#This Row],[Position]]="","",IF(Table1515161718[[#This Row],[Rank]]=1,30,IF(Table1515161718[[#This Row],[Rank]]=2,29,IF(Table1515161718[[#This Row],[Rank]]=3,28,IF(Table1515161718[[#This Row],[Rank]]=4,27,IF(Table1515161718[[#This Row],[Rank]]=5,26,IF(Table1515161718[[#This Row],[Rank]]=6,25,IF(Table1515161718[[#This Row],[Rank]]=7,24,IF(Table1515161718[[#This Row],[Rank]]=8,23,IF(Table1515161718[[#This Row],[Rank]]=9,22,IF(Table1515161718[[#This Row],[Rank]]=10,21,IF(Table1515161718[[#This Row],[Rank]]=11,20,IF(Table1515161718[[#This Row],[Rank]]=12,19,IF(Table1515161718[[#This Row],[Rank]]=13,18,IF(Table1515161718[[#This Row],[Rank]]=14,17,IF(Table1515161718[[#This Row],[Rank]]=15,16,IF(Table1515161718[[#This Row],[Rank]]=16,15,IF(Table1515161718[[#This Row],[Rank]]=17,14,IF(Table1515161718[[#This Row],[Rank]]=18,13,IF(Table1515161718[[#This Row],[Rank]]=19,12,IF(Table1515161718[[#This Row],[Rank]]=20,11,IF(Table1515161718[[#This Row],[Rank]]=21,10,IF(Table1515161718[[#This Row],[Rank]]=22,9,IF(Table1515161718[[#This Row],[Rank]]=23,8,IF(Table1515161718[[#This Row],[Rank]]=24,7,IF(Table1515161718[[#This Row],[Rank]]=25,6,IF(Table1515161718[[#This Row],[Rank]]=26,5,IF(Table1515161718[[#This Row],[Rank]]=27,4,IF(Table1515161718[[#This Row],[Rank]]=28,3,IF(Table1515161718[[#This Row],[Rank]]=29,2,IF(Table1515161718[[#This Row],[Rank]]=30,1,0)))))))))))))))))))))))))))))))</f>
        <v/>
      </c>
      <c r="D9" s="4" t="str">
        <f>IF(Table1515161718[[#This Row],[Category]]="","",IF(Table1515161718[[#This Row],[Category]]="M",COUNTIF($I$2:$I9,"M"),IF(Table1515161718[[#This Row],[Category]]="F",COUNTIF($I$2:$I9,"F"),0)))</f>
        <v/>
      </c>
      <c r="E9" s="26"/>
      <c r="F9" s="27"/>
      <c r="G9" s="28"/>
      <c r="H9" s="28"/>
      <c r="I9" s="29"/>
      <c r="J9" s="63"/>
      <c r="K9" s="63"/>
      <c r="L9" s="63"/>
      <c r="M9" s="63"/>
      <c r="N9" s="63"/>
    </row>
    <row r="10" spans="1:14" x14ac:dyDescent="0.3">
      <c r="A10" s="18">
        <f>Table1515161718[[#This Row],[Full Name]]</f>
        <v>0</v>
      </c>
      <c r="B10" s="20" t="str">
        <f>IF(Table1515161718[[#This Row],[Full Name]]="","",IF(IFERROR(IFERROR(VLOOKUP(Table1515161718[[#This Row],[Full Name]],'Mens League'!B:B,1,FALSE),VLOOKUP(Table1515161718[[#This Row],[Full Name]],'Women''s League'!B:B,1,FALSE)),"NEEDS ADDING")="NEEDS ADDING","NEEDS ADDING","OK"))</f>
        <v/>
      </c>
      <c r="C10" s="20" t="str">
        <f>IF(Table1515161718[[#This Row],[Position]]="","",IF(Table1515161718[[#This Row],[Rank]]=1,30,IF(Table1515161718[[#This Row],[Rank]]=2,29,IF(Table1515161718[[#This Row],[Rank]]=3,28,IF(Table1515161718[[#This Row],[Rank]]=4,27,IF(Table1515161718[[#This Row],[Rank]]=5,26,IF(Table1515161718[[#This Row],[Rank]]=6,25,IF(Table1515161718[[#This Row],[Rank]]=7,24,IF(Table1515161718[[#This Row],[Rank]]=8,23,IF(Table1515161718[[#This Row],[Rank]]=9,22,IF(Table1515161718[[#This Row],[Rank]]=10,21,IF(Table1515161718[[#This Row],[Rank]]=11,20,IF(Table1515161718[[#This Row],[Rank]]=12,19,IF(Table1515161718[[#This Row],[Rank]]=13,18,IF(Table1515161718[[#This Row],[Rank]]=14,17,IF(Table1515161718[[#This Row],[Rank]]=15,16,IF(Table1515161718[[#This Row],[Rank]]=16,15,IF(Table1515161718[[#This Row],[Rank]]=17,14,IF(Table1515161718[[#This Row],[Rank]]=18,13,IF(Table1515161718[[#This Row],[Rank]]=19,12,IF(Table1515161718[[#This Row],[Rank]]=20,11,IF(Table1515161718[[#This Row],[Rank]]=21,10,IF(Table1515161718[[#This Row],[Rank]]=22,9,IF(Table1515161718[[#This Row],[Rank]]=23,8,IF(Table1515161718[[#This Row],[Rank]]=24,7,IF(Table1515161718[[#This Row],[Rank]]=25,6,IF(Table1515161718[[#This Row],[Rank]]=26,5,IF(Table1515161718[[#This Row],[Rank]]=27,4,IF(Table1515161718[[#This Row],[Rank]]=28,3,IF(Table1515161718[[#This Row],[Rank]]=29,2,IF(Table1515161718[[#This Row],[Rank]]=30,1,0)))))))))))))))))))))))))))))))</f>
        <v/>
      </c>
      <c r="D10" s="4" t="str">
        <f>IF(Table1515161718[[#This Row],[Category]]="","",IF(Table1515161718[[#This Row],[Category]]="M",COUNTIF($I$2:$I10,"M"),IF(Table1515161718[[#This Row],[Category]]="F",COUNTIF($I$2:$I10,"F"),0)))</f>
        <v/>
      </c>
      <c r="E10" s="26"/>
      <c r="F10" s="27"/>
      <c r="G10" s="28"/>
      <c r="H10" s="28"/>
      <c r="I10" s="29"/>
      <c r="J10" s="63"/>
      <c r="K10" s="63"/>
      <c r="L10" s="63"/>
      <c r="M10" s="63"/>
      <c r="N10" s="63"/>
    </row>
    <row r="11" spans="1:14" x14ac:dyDescent="0.3">
      <c r="A11" s="18">
        <f>Table1515161718[[#This Row],[Full Name]]</f>
        <v>0</v>
      </c>
      <c r="B11" s="20" t="str">
        <f>IF(Table1515161718[[#This Row],[Full Name]]="","",IF(IFERROR(IFERROR(VLOOKUP(Table1515161718[[#This Row],[Full Name]],'Mens League'!B:B,1,FALSE),VLOOKUP(Table1515161718[[#This Row],[Full Name]],'Women''s League'!B:B,1,FALSE)),"NEEDS ADDING")="NEEDS ADDING","NEEDS ADDING","OK"))</f>
        <v/>
      </c>
      <c r="C11" s="20" t="str">
        <f>IF(Table1515161718[[#This Row],[Position]]="","",IF(Table1515161718[[#This Row],[Rank]]=1,30,IF(Table1515161718[[#This Row],[Rank]]=2,29,IF(Table1515161718[[#This Row],[Rank]]=3,28,IF(Table1515161718[[#This Row],[Rank]]=4,27,IF(Table1515161718[[#This Row],[Rank]]=5,26,IF(Table1515161718[[#This Row],[Rank]]=6,25,IF(Table1515161718[[#This Row],[Rank]]=7,24,IF(Table1515161718[[#This Row],[Rank]]=8,23,IF(Table1515161718[[#This Row],[Rank]]=9,22,IF(Table1515161718[[#This Row],[Rank]]=10,21,IF(Table1515161718[[#This Row],[Rank]]=11,20,IF(Table1515161718[[#This Row],[Rank]]=12,19,IF(Table1515161718[[#This Row],[Rank]]=13,18,IF(Table1515161718[[#This Row],[Rank]]=14,17,IF(Table1515161718[[#This Row],[Rank]]=15,16,IF(Table1515161718[[#This Row],[Rank]]=16,15,IF(Table1515161718[[#This Row],[Rank]]=17,14,IF(Table1515161718[[#This Row],[Rank]]=18,13,IF(Table1515161718[[#This Row],[Rank]]=19,12,IF(Table1515161718[[#This Row],[Rank]]=20,11,IF(Table1515161718[[#This Row],[Rank]]=21,10,IF(Table1515161718[[#This Row],[Rank]]=22,9,IF(Table1515161718[[#This Row],[Rank]]=23,8,IF(Table1515161718[[#This Row],[Rank]]=24,7,IF(Table1515161718[[#This Row],[Rank]]=25,6,IF(Table1515161718[[#This Row],[Rank]]=26,5,IF(Table1515161718[[#This Row],[Rank]]=27,4,IF(Table1515161718[[#This Row],[Rank]]=28,3,IF(Table1515161718[[#This Row],[Rank]]=29,2,IF(Table1515161718[[#This Row],[Rank]]=30,1,0)))))))))))))))))))))))))))))))</f>
        <v/>
      </c>
      <c r="D11" s="4" t="str">
        <f>IF(Table1515161718[[#This Row],[Category]]="","",IF(Table1515161718[[#This Row],[Category]]="M",COUNTIF($I$2:$I11,"M"),IF(Table1515161718[[#This Row],[Category]]="F",COUNTIF($I$2:$I11,"F"),0)))</f>
        <v/>
      </c>
      <c r="E11" s="26"/>
      <c r="F11" s="27"/>
      <c r="G11" s="28"/>
      <c r="H11" s="28"/>
      <c r="I11" s="29"/>
      <c r="J11" s="63"/>
      <c r="K11" s="63"/>
      <c r="L11" s="63"/>
      <c r="M11" s="63"/>
      <c r="N11" s="63"/>
    </row>
    <row r="12" spans="1:14" x14ac:dyDescent="0.3">
      <c r="A12" s="18">
        <f>Table1515161718[[#This Row],[Full Name]]</f>
        <v>0</v>
      </c>
      <c r="B12" s="20" t="str">
        <f>IF(Table1515161718[[#This Row],[Full Name]]="","",IF(IFERROR(IFERROR(VLOOKUP(Table1515161718[[#This Row],[Full Name]],'Mens League'!B:B,1,FALSE),VLOOKUP(Table1515161718[[#This Row],[Full Name]],'Women''s League'!B:B,1,FALSE)),"NEEDS ADDING")="NEEDS ADDING","NEEDS ADDING","OK"))</f>
        <v/>
      </c>
      <c r="C12" s="20" t="str">
        <f>IF(Table1515161718[[#This Row],[Position]]="","",IF(Table1515161718[[#This Row],[Rank]]=1,30,IF(Table1515161718[[#This Row],[Rank]]=2,29,IF(Table1515161718[[#This Row],[Rank]]=3,28,IF(Table1515161718[[#This Row],[Rank]]=4,27,IF(Table1515161718[[#This Row],[Rank]]=5,26,IF(Table1515161718[[#This Row],[Rank]]=6,25,IF(Table1515161718[[#This Row],[Rank]]=7,24,IF(Table1515161718[[#This Row],[Rank]]=8,23,IF(Table1515161718[[#This Row],[Rank]]=9,22,IF(Table1515161718[[#This Row],[Rank]]=10,21,IF(Table1515161718[[#This Row],[Rank]]=11,20,IF(Table1515161718[[#This Row],[Rank]]=12,19,IF(Table1515161718[[#This Row],[Rank]]=13,18,IF(Table1515161718[[#This Row],[Rank]]=14,17,IF(Table1515161718[[#This Row],[Rank]]=15,16,IF(Table1515161718[[#This Row],[Rank]]=16,15,IF(Table1515161718[[#This Row],[Rank]]=17,14,IF(Table1515161718[[#This Row],[Rank]]=18,13,IF(Table1515161718[[#This Row],[Rank]]=19,12,IF(Table1515161718[[#This Row],[Rank]]=20,11,IF(Table1515161718[[#This Row],[Rank]]=21,10,IF(Table1515161718[[#This Row],[Rank]]=22,9,IF(Table1515161718[[#This Row],[Rank]]=23,8,IF(Table1515161718[[#This Row],[Rank]]=24,7,IF(Table1515161718[[#This Row],[Rank]]=25,6,IF(Table1515161718[[#This Row],[Rank]]=26,5,IF(Table1515161718[[#This Row],[Rank]]=27,4,IF(Table1515161718[[#This Row],[Rank]]=28,3,IF(Table1515161718[[#This Row],[Rank]]=29,2,IF(Table1515161718[[#This Row],[Rank]]=30,1,0)))))))))))))))))))))))))))))))</f>
        <v/>
      </c>
      <c r="D12" s="4" t="str">
        <f>IF(Table1515161718[[#This Row],[Category]]="","",IF(Table1515161718[[#This Row],[Category]]="M",COUNTIF($I$2:$I12,"M"),IF(Table1515161718[[#This Row],[Category]]="F",COUNTIF($I$2:$I12,"F"),0)))</f>
        <v/>
      </c>
      <c r="E12" s="26"/>
      <c r="F12" s="27"/>
      <c r="G12" s="28"/>
      <c r="H12" s="28"/>
      <c r="I12" s="29"/>
      <c r="J12" s="63"/>
      <c r="K12" s="63"/>
      <c r="L12" s="63"/>
      <c r="M12" s="63"/>
      <c r="N12" s="63"/>
    </row>
    <row r="13" spans="1:14" x14ac:dyDescent="0.3">
      <c r="A13" s="18">
        <f>Table1515161718[[#This Row],[Full Name]]</f>
        <v>0</v>
      </c>
      <c r="B13" s="20" t="str">
        <f>IF(Table1515161718[[#This Row],[Full Name]]="","",IF(IFERROR(IFERROR(VLOOKUP(Table1515161718[[#This Row],[Full Name]],'Mens League'!B:B,1,FALSE),VLOOKUP(Table1515161718[[#This Row],[Full Name]],'Women''s League'!B:B,1,FALSE)),"NEEDS ADDING")="NEEDS ADDING","NEEDS ADDING","OK"))</f>
        <v/>
      </c>
      <c r="C13" s="20" t="str">
        <f>IF(Table1515161718[[#This Row],[Position]]="","",IF(Table1515161718[[#This Row],[Rank]]=1,30,IF(Table1515161718[[#This Row],[Rank]]=2,29,IF(Table1515161718[[#This Row],[Rank]]=3,28,IF(Table1515161718[[#This Row],[Rank]]=4,27,IF(Table1515161718[[#This Row],[Rank]]=5,26,IF(Table1515161718[[#This Row],[Rank]]=6,25,IF(Table1515161718[[#This Row],[Rank]]=7,24,IF(Table1515161718[[#This Row],[Rank]]=8,23,IF(Table1515161718[[#This Row],[Rank]]=9,22,IF(Table1515161718[[#This Row],[Rank]]=10,21,IF(Table1515161718[[#This Row],[Rank]]=11,20,IF(Table1515161718[[#This Row],[Rank]]=12,19,IF(Table1515161718[[#This Row],[Rank]]=13,18,IF(Table1515161718[[#This Row],[Rank]]=14,17,IF(Table1515161718[[#This Row],[Rank]]=15,16,IF(Table1515161718[[#This Row],[Rank]]=16,15,IF(Table1515161718[[#This Row],[Rank]]=17,14,IF(Table1515161718[[#This Row],[Rank]]=18,13,IF(Table1515161718[[#This Row],[Rank]]=19,12,IF(Table1515161718[[#This Row],[Rank]]=20,11,IF(Table1515161718[[#This Row],[Rank]]=21,10,IF(Table1515161718[[#This Row],[Rank]]=22,9,IF(Table1515161718[[#This Row],[Rank]]=23,8,IF(Table1515161718[[#This Row],[Rank]]=24,7,IF(Table1515161718[[#This Row],[Rank]]=25,6,IF(Table1515161718[[#This Row],[Rank]]=26,5,IF(Table1515161718[[#This Row],[Rank]]=27,4,IF(Table1515161718[[#This Row],[Rank]]=28,3,IF(Table1515161718[[#This Row],[Rank]]=29,2,IF(Table1515161718[[#This Row],[Rank]]=30,1,0)))))))))))))))))))))))))))))))</f>
        <v/>
      </c>
      <c r="D13" s="4" t="str">
        <f>IF(Table1515161718[[#This Row],[Category]]="","",IF(Table1515161718[[#This Row],[Category]]="M",COUNTIF($I$2:$I13,"M"),IF(Table1515161718[[#This Row],[Category]]="F",COUNTIF($I$2:$I13,"F"),0)))</f>
        <v/>
      </c>
      <c r="E13" s="26"/>
      <c r="F13" s="27"/>
      <c r="G13" s="28"/>
      <c r="H13" s="28"/>
      <c r="I13" s="29"/>
      <c r="J13" s="63"/>
      <c r="K13" s="63"/>
      <c r="L13" s="63"/>
      <c r="M13" s="63"/>
      <c r="N13" s="63"/>
    </row>
    <row r="14" spans="1:14" x14ac:dyDescent="0.3">
      <c r="A14" s="18">
        <f>Table1515161718[[#This Row],[Full Name]]</f>
        <v>0</v>
      </c>
      <c r="B14" s="20" t="str">
        <f>IF(Table1515161718[[#This Row],[Full Name]]="","",IF(IFERROR(IFERROR(VLOOKUP(Table1515161718[[#This Row],[Full Name]],'Mens League'!B:B,1,FALSE),VLOOKUP(Table1515161718[[#This Row],[Full Name]],'Women''s League'!B:B,1,FALSE)),"NEEDS ADDING")="NEEDS ADDING","NEEDS ADDING","OK"))</f>
        <v/>
      </c>
      <c r="C14" s="20" t="str">
        <f>IF(Table1515161718[[#This Row],[Position]]="","",IF(Table1515161718[[#This Row],[Rank]]=1,30,IF(Table1515161718[[#This Row],[Rank]]=2,29,IF(Table1515161718[[#This Row],[Rank]]=3,28,IF(Table1515161718[[#This Row],[Rank]]=4,27,IF(Table1515161718[[#This Row],[Rank]]=5,26,IF(Table1515161718[[#This Row],[Rank]]=6,25,IF(Table1515161718[[#This Row],[Rank]]=7,24,IF(Table1515161718[[#This Row],[Rank]]=8,23,IF(Table1515161718[[#This Row],[Rank]]=9,22,IF(Table1515161718[[#This Row],[Rank]]=10,21,IF(Table1515161718[[#This Row],[Rank]]=11,20,IF(Table1515161718[[#This Row],[Rank]]=12,19,IF(Table1515161718[[#This Row],[Rank]]=13,18,IF(Table1515161718[[#This Row],[Rank]]=14,17,IF(Table1515161718[[#This Row],[Rank]]=15,16,IF(Table1515161718[[#This Row],[Rank]]=16,15,IF(Table1515161718[[#This Row],[Rank]]=17,14,IF(Table1515161718[[#This Row],[Rank]]=18,13,IF(Table1515161718[[#This Row],[Rank]]=19,12,IF(Table1515161718[[#This Row],[Rank]]=20,11,IF(Table1515161718[[#This Row],[Rank]]=21,10,IF(Table1515161718[[#This Row],[Rank]]=22,9,IF(Table1515161718[[#This Row],[Rank]]=23,8,IF(Table1515161718[[#This Row],[Rank]]=24,7,IF(Table1515161718[[#This Row],[Rank]]=25,6,IF(Table1515161718[[#This Row],[Rank]]=26,5,IF(Table1515161718[[#This Row],[Rank]]=27,4,IF(Table1515161718[[#This Row],[Rank]]=28,3,IF(Table1515161718[[#This Row],[Rank]]=29,2,IF(Table1515161718[[#This Row],[Rank]]=30,1,0)))))))))))))))))))))))))))))))</f>
        <v/>
      </c>
      <c r="D14" s="4" t="str">
        <f>IF(Table1515161718[[#This Row],[Category]]="","",IF(Table1515161718[[#This Row],[Category]]="M",COUNTIF($I$2:$I14,"M"),IF(Table1515161718[[#This Row],[Category]]="F",COUNTIF($I$2:$I14,"F"),0)))</f>
        <v/>
      </c>
      <c r="E14" s="26"/>
      <c r="F14" s="27"/>
      <c r="G14" s="28"/>
      <c r="H14" s="28"/>
      <c r="I14" s="29"/>
      <c r="J14" s="63"/>
      <c r="K14" s="63"/>
      <c r="L14" s="63"/>
      <c r="M14" s="63"/>
      <c r="N14" s="63"/>
    </row>
    <row r="15" spans="1:14" x14ac:dyDescent="0.3">
      <c r="A15" s="19">
        <f>Table1515161718[[#This Row],[Full Name]]</f>
        <v>0</v>
      </c>
      <c r="B15" s="21" t="str">
        <f>IF(Table1515161718[[#This Row],[Full Name]]="","",IF(IFERROR(IFERROR(VLOOKUP(Table1515161718[[#This Row],[Full Name]],'Mens League'!B:B,1,FALSE),VLOOKUP(Table1515161718[[#This Row],[Full Name]],'Women''s League'!B:B,1,FALSE)),"NEEDS ADDING")="NEEDS ADDING","NEEDS ADDING","OK"))</f>
        <v/>
      </c>
      <c r="C15" s="21" t="str">
        <f>IF(Table1515161718[[#This Row],[Position]]="","",IF(Table1515161718[[#This Row],[Rank]]=1,30,IF(Table1515161718[[#This Row],[Rank]]=2,29,IF(Table1515161718[[#This Row],[Rank]]=3,28,IF(Table1515161718[[#This Row],[Rank]]=4,27,IF(Table1515161718[[#This Row],[Rank]]=5,26,IF(Table1515161718[[#This Row],[Rank]]=6,25,IF(Table1515161718[[#This Row],[Rank]]=7,24,IF(Table1515161718[[#This Row],[Rank]]=8,23,IF(Table1515161718[[#This Row],[Rank]]=9,22,IF(Table1515161718[[#This Row],[Rank]]=10,21,IF(Table1515161718[[#This Row],[Rank]]=11,20,IF(Table1515161718[[#This Row],[Rank]]=12,19,IF(Table1515161718[[#This Row],[Rank]]=13,18,IF(Table1515161718[[#This Row],[Rank]]=14,17,IF(Table1515161718[[#This Row],[Rank]]=15,16,IF(Table1515161718[[#This Row],[Rank]]=16,15,IF(Table1515161718[[#This Row],[Rank]]=17,14,IF(Table1515161718[[#This Row],[Rank]]=18,13,IF(Table1515161718[[#This Row],[Rank]]=19,12,IF(Table1515161718[[#This Row],[Rank]]=20,11,IF(Table1515161718[[#This Row],[Rank]]=21,10,IF(Table1515161718[[#This Row],[Rank]]=22,9,IF(Table1515161718[[#This Row],[Rank]]=23,8,IF(Table1515161718[[#This Row],[Rank]]=24,7,IF(Table1515161718[[#This Row],[Rank]]=25,6,IF(Table1515161718[[#This Row],[Rank]]=26,5,IF(Table1515161718[[#This Row],[Rank]]=27,4,IF(Table1515161718[[#This Row],[Rank]]=28,3,IF(Table1515161718[[#This Row],[Rank]]=29,2,IF(Table1515161718[[#This Row],[Rank]]=30,1,0)))))))))))))))))))))))))))))))</f>
        <v/>
      </c>
      <c r="D15" s="4" t="str">
        <f>IF(Table1515161718[[#This Row],[Category]]="","",IF(Table1515161718[[#This Row],[Category]]="M",COUNTIF($I$2:$I15,"M"),IF(Table1515161718[[#This Row],[Category]]="F",COUNTIF($I$2:$I15,"F"),0)))</f>
        <v/>
      </c>
      <c r="E15" s="30"/>
      <c r="F15" s="31"/>
      <c r="G15" s="32"/>
      <c r="H15" s="32"/>
      <c r="I15" s="33"/>
      <c r="J15" s="63"/>
      <c r="K15" s="63"/>
      <c r="L15" s="63"/>
      <c r="M15" s="63"/>
      <c r="N15" s="63"/>
    </row>
    <row r="16" spans="1:14" x14ac:dyDescent="0.3">
      <c r="A16" s="19">
        <f>Table1515161718[[#This Row],[Full Name]]</f>
        <v>0</v>
      </c>
      <c r="B16" s="21" t="str">
        <f>IF(Table1515161718[[#This Row],[Full Name]]="","",IF(IFERROR(IFERROR(VLOOKUP(Table1515161718[[#This Row],[Full Name]],'Mens League'!B:B,1,FALSE),VLOOKUP(Table1515161718[[#This Row],[Full Name]],'Women''s League'!B:B,1,FALSE)),"NEEDS ADDING")="NEEDS ADDING","NEEDS ADDING","OK"))</f>
        <v/>
      </c>
      <c r="C16" s="21" t="str">
        <f>IF(Table1515161718[[#This Row],[Position]]="","",IF(Table1515161718[[#This Row],[Rank]]=1,30,IF(Table1515161718[[#This Row],[Rank]]=2,29,IF(Table1515161718[[#This Row],[Rank]]=3,28,IF(Table1515161718[[#This Row],[Rank]]=4,27,IF(Table1515161718[[#This Row],[Rank]]=5,26,IF(Table1515161718[[#This Row],[Rank]]=6,25,IF(Table1515161718[[#This Row],[Rank]]=7,24,IF(Table1515161718[[#This Row],[Rank]]=8,23,IF(Table1515161718[[#This Row],[Rank]]=9,22,IF(Table1515161718[[#This Row],[Rank]]=10,21,IF(Table1515161718[[#This Row],[Rank]]=11,20,IF(Table1515161718[[#This Row],[Rank]]=12,19,IF(Table1515161718[[#This Row],[Rank]]=13,18,IF(Table1515161718[[#This Row],[Rank]]=14,17,IF(Table1515161718[[#This Row],[Rank]]=15,16,IF(Table1515161718[[#This Row],[Rank]]=16,15,IF(Table1515161718[[#This Row],[Rank]]=17,14,IF(Table1515161718[[#This Row],[Rank]]=18,13,IF(Table1515161718[[#This Row],[Rank]]=19,12,IF(Table1515161718[[#This Row],[Rank]]=20,11,IF(Table1515161718[[#This Row],[Rank]]=21,10,IF(Table1515161718[[#This Row],[Rank]]=22,9,IF(Table1515161718[[#This Row],[Rank]]=23,8,IF(Table1515161718[[#This Row],[Rank]]=24,7,IF(Table1515161718[[#This Row],[Rank]]=25,6,IF(Table1515161718[[#This Row],[Rank]]=26,5,IF(Table1515161718[[#This Row],[Rank]]=27,4,IF(Table1515161718[[#This Row],[Rank]]=28,3,IF(Table1515161718[[#This Row],[Rank]]=29,2,IF(Table1515161718[[#This Row],[Rank]]=30,1,0)))))))))))))))))))))))))))))))</f>
        <v/>
      </c>
      <c r="D16" s="4" t="str">
        <f>IF(Table1515161718[[#This Row],[Category]]="","",IF(Table1515161718[[#This Row],[Category]]="M",COUNTIF($I$2:$I16,"M"),IF(Table1515161718[[#This Row],[Category]]="F",COUNTIF($I$2:$I16,"F"),0)))</f>
        <v/>
      </c>
      <c r="E16" s="26"/>
      <c r="F16" s="27"/>
      <c r="G16" s="28"/>
      <c r="H16" s="28"/>
      <c r="I16" s="29"/>
      <c r="J16" s="63"/>
      <c r="K16" s="63"/>
      <c r="L16" s="63"/>
      <c r="M16" s="63"/>
      <c r="N16" s="63"/>
    </row>
    <row r="17" spans="1:14" x14ac:dyDescent="0.3">
      <c r="A17" s="19">
        <f>Table1515161718[[#This Row],[Full Name]]</f>
        <v>0</v>
      </c>
      <c r="B17" s="21" t="str">
        <f>IF(Table1515161718[[#This Row],[Full Name]]="","",IF(IFERROR(IFERROR(VLOOKUP(Table1515161718[[#This Row],[Full Name]],'Mens League'!B:B,1,FALSE),VLOOKUP(Table1515161718[[#This Row],[Full Name]],'Women''s League'!B:B,1,FALSE)),"NEEDS ADDING")="NEEDS ADDING","NEEDS ADDING","OK"))</f>
        <v/>
      </c>
      <c r="C17" s="21" t="str">
        <f>IF(Table1515161718[[#This Row],[Position]]="","",IF(Table1515161718[[#This Row],[Rank]]=1,30,IF(Table1515161718[[#This Row],[Rank]]=2,29,IF(Table1515161718[[#This Row],[Rank]]=3,28,IF(Table1515161718[[#This Row],[Rank]]=4,27,IF(Table1515161718[[#This Row],[Rank]]=5,26,IF(Table1515161718[[#This Row],[Rank]]=6,25,IF(Table1515161718[[#This Row],[Rank]]=7,24,IF(Table1515161718[[#This Row],[Rank]]=8,23,IF(Table1515161718[[#This Row],[Rank]]=9,22,IF(Table1515161718[[#This Row],[Rank]]=10,21,IF(Table1515161718[[#This Row],[Rank]]=11,20,IF(Table1515161718[[#This Row],[Rank]]=12,19,IF(Table1515161718[[#This Row],[Rank]]=13,18,IF(Table1515161718[[#This Row],[Rank]]=14,17,IF(Table1515161718[[#This Row],[Rank]]=15,16,IF(Table1515161718[[#This Row],[Rank]]=16,15,IF(Table1515161718[[#This Row],[Rank]]=17,14,IF(Table1515161718[[#This Row],[Rank]]=18,13,IF(Table1515161718[[#This Row],[Rank]]=19,12,IF(Table1515161718[[#This Row],[Rank]]=20,11,IF(Table1515161718[[#This Row],[Rank]]=21,10,IF(Table1515161718[[#This Row],[Rank]]=22,9,IF(Table1515161718[[#This Row],[Rank]]=23,8,IF(Table1515161718[[#This Row],[Rank]]=24,7,IF(Table1515161718[[#This Row],[Rank]]=25,6,IF(Table1515161718[[#This Row],[Rank]]=26,5,IF(Table1515161718[[#This Row],[Rank]]=27,4,IF(Table1515161718[[#This Row],[Rank]]=28,3,IF(Table1515161718[[#This Row],[Rank]]=29,2,IF(Table1515161718[[#This Row],[Rank]]=30,1,0)))))))))))))))))))))))))))))))</f>
        <v/>
      </c>
      <c r="D17" s="4" t="str">
        <f>IF(Table1515161718[[#This Row],[Category]]="","",IF(Table1515161718[[#This Row],[Category]]="M",COUNTIF($I$2:$I17,"M"),IF(Table1515161718[[#This Row],[Category]]="F",COUNTIF($I$2:$I17,"F"),0)))</f>
        <v/>
      </c>
      <c r="E17" s="26"/>
      <c r="F17" s="27"/>
      <c r="G17" s="28"/>
      <c r="H17" s="28"/>
      <c r="I17" s="29"/>
      <c r="J17" s="63"/>
      <c r="K17" s="63"/>
      <c r="L17" s="63"/>
      <c r="M17" s="63"/>
      <c r="N17" s="63"/>
    </row>
    <row r="18" spans="1:14" x14ac:dyDescent="0.3">
      <c r="A18" s="19">
        <f>Table1515161718[[#This Row],[Full Name]]</f>
        <v>0</v>
      </c>
      <c r="B18" s="21" t="str">
        <f>IF(Table1515161718[[#This Row],[Full Name]]="","",IF(IFERROR(IFERROR(VLOOKUP(Table1515161718[[#This Row],[Full Name]],'Mens League'!B:B,1,FALSE),VLOOKUP(Table1515161718[[#This Row],[Full Name]],'Women''s League'!B:B,1,FALSE)),"NEEDS ADDING")="NEEDS ADDING","NEEDS ADDING","OK"))</f>
        <v/>
      </c>
      <c r="C18" s="21" t="str">
        <f>IF(Table1515161718[[#This Row],[Position]]="","",IF(Table1515161718[[#This Row],[Rank]]=1,30,IF(Table1515161718[[#This Row],[Rank]]=2,29,IF(Table1515161718[[#This Row],[Rank]]=3,28,IF(Table1515161718[[#This Row],[Rank]]=4,27,IF(Table1515161718[[#This Row],[Rank]]=5,26,IF(Table1515161718[[#This Row],[Rank]]=6,25,IF(Table1515161718[[#This Row],[Rank]]=7,24,IF(Table1515161718[[#This Row],[Rank]]=8,23,IF(Table1515161718[[#This Row],[Rank]]=9,22,IF(Table1515161718[[#This Row],[Rank]]=10,21,IF(Table1515161718[[#This Row],[Rank]]=11,20,IF(Table1515161718[[#This Row],[Rank]]=12,19,IF(Table1515161718[[#This Row],[Rank]]=13,18,IF(Table1515161718[[#This Row],[Rank]]=14,17,IF(Table1515161718[[#This Row],[Rank]]=15,16,IF(Table1515161718[[#This Row],[Rank]]=16,15,IF(Table1515161718[[#This Row],[Rank]]=17,14,IF(Table1515161718[[#This Row],[Rank]]=18,13,IF(Table1515161718[[#This Row],[Rank]]=19,12,IF(Table1515161718[[#This Row],[Rank]]=20,11,IF(Table1515161718[[#This Row],[Rank]]=21,10,IF(Table1515161718[[#This Row],[Rank]]=22,9,IF(Table1515161718[[#This Row],[Rank]]=23,8,IF(Table1515161718[[#This Row],[Rank]]=24,7,IF(Table1515161718[[#This Row],[Rank]]=25,6,IF(Table1515161718[[#This Row],[Rank]]=26,5,IF(Table1515161718[[#This Row],[Rank]]=27,4,IF(Table1515161718[[#This Row],[Rank]]=28,3,IF(Table1515161718[[#This Row],[Rank]]=29,2,IF(Table1515161718[[#This Row],[Rank]]=30,1,0)))))))))))))))))))))))))))))))</f>
        <v/>
      </c>
      <c r="D18" s="4" t="str">
        <f>IF(Table1515161718[[#This Row],[Category]]="","",IF(Table1515161718[[#This Row],[Category]]="M",COUNTIF($I$2:$I18,"M"),IF(Table1515161718[[#This Row],[Category]]="F",COUNTIF($I$2:$I18,"F"),0)))</f>
        <v/>
      </c>
      <c r="E18" s="26"/>
      <c r="F18" s="27"/>
      <c r="G18" s="28"/>
      <c r="H18" s="28"/>
      <c r="I18" s="29"/>
      <c r="J18" s="63"/>
      <c r="K18" s="63"/>
      <c r="L18" s="63"/>
      <c r="M18" s="63"/>
      <c r="N18" s="63"/>
    </row>
    <row r="19" spans="1:14" x14ac:dyDescent="0.3">
      <c r="A19" s="19">
        <f>Table1515161718[[#This Row],[Full Name]]</f>
        <v>0</v>
      </c>
      <c r="B19" s="21" t="str">
        <f>IF(Table1515161718[[#This Row],[Full Name]]="","",IF(IFERROR(IFERROR(VLOOKUP(Table1515161718[[#This Row],[Full Name]],'Mens League'!B:B,1,FALSE),VLOOKUP(Table1515161718[[#This Row],[Full Name]],'Women''s League'!B:B,1,FALSE)),"NEEDS ADDING")="NEEDS ADDING","NEEDS ADDING","OK"))</f>
        <v/>
      </c>
      <c r="C19" s="21" t="str">
        <f>IF(Table1515161718[[#This Row],[Position]]="","",IF(Table1515161718[[#This Row],[Rank]]=1,30,IF(Table1515161718[[#This Row],[Rank]]=2,29,IF(Table1515161718[[#This Row],[Rank]]=3,28,IF(Table1515161718[[#This Row],[Rank]]=4,27,IF(Table1515161718[[#This Row],[Rank]]=5,26,IF(Table1515161718[[#This Row],[Rank]]=6,25,IF(Table1515161718[[#This Row],[Rank]]=7,24,IF(Table1515161718[[#This Row],[Rank]]=8,23,IF(Table1515161718[[#This Row],[Rank]]=9,22,IF(Table1515161718[[#This Row],[Rank]]=10,21,IF(Table1515161718[[#This Row],[Rank]]=11,20,IF(Table1515161718[[#This Row],[Rank]]=12,19,IF(Table1515161718[[#This Row],[Rank]]=13,18,IF(Table1515161718[[#This Row],[Rank]]=14,17,IF(Table1515161718[[#This Row],[Rank]]=15,16,IF(Table1515161718[[#This Row],[Rank]]=16,15,IF(Table1515161718[[#This Row],[Rank]]=17,14,IF(Table1515161718[[#This Row],[Rank]]=18,13,IF(Table1515161718[[#This Row],[Rank]]=19,12,IF(Table1515161718[[#This Row],[Rank]]=20,11,IF(Table1515161718[[#This Row],[Rank]]=21,10,IF(Table1515161718[[#This Row],[Rank]]=22,9,IF(Table1515161718[[#This Row],[Rank]]=23,8,IF(Table1515161718[[#This Row],[Rank]]=24,7,IF(Table1515161718[[#This Row],[Rank]]=25,6,IF(Table1515161718[[#This Row],[Rank]]=26,5,IF(Table1515161718[[#This Row],[Rank]]=27,4,IF(Table1515161718[[#This Row],[Rank]]=28,3,IF(Table1515161718[[#This Row],[Rank]]=29,2,IF(Table1515161718[[#This Row],[Rank]]=30,1,0)))))))))))))))))))))))))))))))</f>
        <v/>
      </c>
      <c r="D19" s="4" t="str">
        <f>IF(Table1515161718[[#This Row],[Category]]="","",IF(Table1515161718[[#This Row],[Category]]="M",COUNTIF($I$2:$I19,"M"),IF(Table1515161718[[#This Row],[Category]]="F",COUNTIF($I$2:$I19,"F"),0)))</f>
        <v/>
      </c>
      <c r="E19" s="26"/>
      <c r="F19" s="27"/>
      <c r="G19" s="28"/>
      <c r="H19" s="28"/>
      <c r="I19" s="29"/>
      <c r="J19" s="63"/>
      <c r="K19" s="63"/>
      <c r="L19" s="63"/>
      <c r="M19" s="63"/>
      <c r="N19" s="63"/>
    </row>
    <row r="20" spans="1:14" x14ac:dyDescent="0.3">
      <c r="A20" s="19">
        <f>Table1515161718[[#This Row],[Full Name]]</f>
        <v>0</v>
      </c>
      <c r="B20" s="21" t="str">
        <f>IF(Table1515161718[[#This Row],[Full Name]]="","",IF(IFERROR(IFERROR(VLOOKUP(Table1515161718[[#This Row],[Full Name]],'Mens League'!B:B,1,FALSE),VLOOKUP(Table1515161718[[#This Row],[Full Name]],'Women''s League'!B:B,1,FALSE)),"NEEDS ADDING")="NEEDS ADDING","NEEDS ADDING","OK"))</f>
        <v/>
      </c>
      <c r="C20" s="21" t="str">
        <f>IF(Table1515161718[[#This Row],[Position]]="","",IF(Table1515161718[[#This Row],[Rank]]=1,30,IF(Table1515161718[[#This Row],[Rank]]=2,29,IF(Table1515161718[[#This Row],[Rank]]=3,28,IF(Table1515161718[[#This Row],[Rank]]=4,27,IF(Table1515161718[[#This Row],[Rank]]=5,26,IF(Table1515161718[[#This Row],[Rank]]=6,25,IF(Table1515161718[[#This Row],[Rank]]=7,24,IF(Table1515161718[[#This Row],[Rank]]=8,23,IF(Table1515161718[[#This Row],[Rank]]=9,22,IF(Table1515161718[[#This Row],[Rank]]=10,21,IF(Table1515161718[[#This Row],[Rank]]=11,20,IF(Table1515161718[[#This Row],[Rank]]=12,19,IF(Table1515161718[[#This Row],[Rank]]=13,18,IF(Table1515161718[[#This Row],[Rank]]=14,17,IF(Table1515161718[[#This Row],[Rank]]=15,16,IF(Table1515161718[[#This Row],[Rank]]=16,15,IF(Table1515161718[[#This Row],[Rank]]=17,14,IF(Table1515161718[[#This Row],[Rank]]=18,13,IF(Table1515161718[[#This Row],[Rank]]=19,12,IF(Table1515161718[[#This Row],[Rank]]=20,11,IF(Table1515161718[[#This Row],[Rank]]=21,10,IF(Table1515161718[[#This Row],[Rank]]=22,9,IF(Table1515161718[[#This Row],[Rank]]=23,8,IF(Table1515161718[[#This Row],[Rank]]=24,7,IF(Table1515161718[[#This Row],[Rank]]=25,6,IF(Table1515161718[[#This Row],[Rank]]=26,5,IF(Table1515161718[[#This Row],[Rank]]=27,4,IF(Table1515161718[[#This Row],[Rank]]=28,3,IF(Table1515161718[[#This Row],[Rank]]=29,2,IF(Table1515161718[[#This Row],[Rank]]=30,1,0)))))))))))))))))))))))))))))))</f>
        <v/>
      </c>
      <c r="D20" s="4" t="str">
        <f>IF(Table1515161718[[#This Row],[Category]]="","",IF(Table1515161718[[#This Row],[Category]]="M",COUNTIF($I$2:$I20,"M"),IF(Table1515161718[[#This Row],[Category]]="F",COUNTIF($I$2:$I20,"F"),0)))</f>
        <v/>
      </c>
      <c r="E20" s="26"/>
      <c r="F20" s="27"/>
      <c r="G20" s="28"/>
      <c r="H20" s="28"/>
      <c r="I20" s="29"/>
      <c r="J20" s="63"/>
      <c r="K20" s="63"/>
      <c r="L20" s="63"/>
      <c r="M20" s="63"/>
      <c r="N20" s="63"/>
    </row>
    <row r="21" spans="1:14" x14ac:dyDescent="0.3">
      <c r="A21" s="19">
        <f>Table1515161718[[#This Row],[Full Name]]</f>
        <v>0</v>
      </c>
      <c r="B21" s="21" t="str">
        <f>IF(Table1515161718[[#This Row],[Full Name]]="","",IF(IFERROR(IFERROR(VLOOKUP(Table1515161718[[#This Row],[Full Name]],'Mens League'!B:B,1,FALSE),VLOOKUP(Table1515161718[[#This Row],[Full Name]],'Women''s League'!B:B,1,FALSE)),"NEEDS ADDING")="NEEDS ADDING","NEEDS ADDING","OK"))</f>
        <v/>
      </c>
      <c r="C21" s="21" t="str">
        <f>IF(Table1515161718[[#This Row],[Position]]="","",IF(Table1515161718[[#This Row],[Rank]]=1,30,IF(Table1515161718[[#This Row],[Rank]]=2,29,IF(Table1515161718[[#This Row],[Rank]]=3,28,IF(Table1515161718[[#This Row],[Rank]]=4,27,IF(Table1515161718[[#This Row],[Rank]]=5,26,IF(Table1515161718[[#This Row],[Rank]]=6,25,IF(Table1515161718[[#This Row],[Rank]]=7,24,IF(Table1515161718[[#This Row],[Rank]]=8,23,IF(Table1515161718[[#This Row],[Rank]]=9,22,IF(Table1515161718[[#This Row],[Rank]]=10,21,IF(Table1515161718[[#This Row],[Rank]]=11,20,IF(Table1515161718[[#This Row],[Rank]]=12,19,IF(Table1515161718[[#This Row],[Rank]]=13,18,IF(Table1515161718[[#This Row],[Rank]]=14,17,IF(Table1515161718[[#This Row],[Rank]]=15,16,IF(Table1515161718[[#This Row],[Rank]]=16,15,IF(Table1515161718[[#This Row],[Rank]]=17,14,IF(Table1515161718[[#This Row],[Rank]]=18,13,IF(Table1515161718[[#This Row],[Rank]]=19,12,IF(Table1515161718[[#This Row],[Rank]]=20,11,IF(Table1515161718[[#This Row],[Rank]]=21,10,IF(Table1515161718[[#This Row],[Rank]]=22,9,IF(Table1515161718[[#This Row],[Rank]]=23,8,IF(Table1515161718[[#This Row],[Rank]]=24,7,IF(Table1515161718[[#This Row],[Rank]]=25,6,IF(Table1515161718[[#This Row],[Rank]]=26,5,IF(Table1515161718[[#This Row],[Rank]]=27,4,IF(Table1515161718[[#This Row],[Rank]]=28,3,IF(Table1515161718[[#This Row],[Rank]]=29,2,IF(Table1515161718[[#This Row],[Rank]]=30,1,0)))))))))))))))))))))))))))))))</f>
        <v/>
      </c>
      <c r="D21" s="4" t="str">
        <f>IF(Table1515161718[[#This Row],[Category]]="","",IF(Table1515161718[[#This Row],[Category]]="M",COUNTIF($I$2:$I21,"M"),IF(Table1515161718[[#This Row],[Category]]="F",COUNTIF($I$2:$I21,"F"),0)))</f>
        <v/>
      </c>
      <c r="E21" s="26"/>
      <c r="F21" s="27"/>
      <c r="G21" s="28"/>
      <c r="H21" s="28"/>
      <c r="I21" s="29"/>
      <c r="J21" s="63"/>
      <c r="K21" s="63"/>
      <c r="L21" s="63"/>
      <c r="M21" s="63"/>
      <c r="N21" s="63"/>
    </row>
    <row r="22" spans="1:14" x14ac:dyDescent="0.3">
      <c r="A22" s="19">
        <f>Table1515161718[[#This Row],[Full Name]]</f>
        <v>0</v>
      </c>
      <c r="B22" s="21" t="str">
        <f>IF(Table1515161718[[#This Row],[Full Name]]="","",IF(IFERROR(IFERROR(VLOOKUP(Table1515161718[[#This Row],[Full Name]],'Mens League'!B:B,1,FALSE),VLOOKUP(Table1515161718[[#This Row],[Full Name]],'Women''s League'!B:B,1,FALSE)),"NEEDS ADDING")="NEEDS ADDING","NEEDS ADDING","OK"))</f>
        <v/>
      </c>
      <c r="C22" s="21" t="str">
        <f>IF(Table1515161718[[#This Row],[Position]]="","",IF(Table1515161718[[#This Row],[Rank]]=1,30,IF(Table1515161718[[#This Row],[Rank]]=2,29,IF(Table1515161718[[#This Row],[Rank]]=3,28,IF(Table1515161718[[#This Row],[Rank]]=4,27,IF(Table1515161718[[#This Row],[Rank]]=5,26,IF(Table1515161718[[#This Row],[Rank]]=6,25,IF(Table1515161718[[#This Row],[Rank]]=7,24,IF(Table1515161718[[#This Row],[Rank]]=8,23,IF(Table1515161718[[#This Row],[Rank]]=9,22,IF(Table1515161718[[#This Row],[Rank]]=10,21,IF(Table1515161718[[#This Row],[Rank]]=11,20,IF(Table1515161718[[#This Row],[Rank]]=12,19,IF(Table1515161718[[#This Row],[Rank]]=13,18,IF(Table1515161718[[#This Row],[Rank]]=14,17,IF(Table1515161718[[#This Row],[Rank]]=15,16,IF(Table1515161718[[#This Row],[Rank]]=16,15,IF(Table1515161718[[#This Row],[Rank]]=17,14,IF(Table1515161718[[#This Row],[Rank]]=18,13,IF(Table1515161718[[#This Row],[Rank]]=19,12,IF(Table1515161718[[#This Row],[Rank]]=20,11,IF(Table1515161718[[#This Row],[Rank]]=21,10,IF(Table1515161718[[#This Row],[Rank]]=22,9,IF(Table1515161718[[#This Row],[Rank]]=23,8,IF(Table1515161718[[#This Row],[Rank]]=24,7,IF(Table1515161718[[#This Row],[Rank]]=25,6,IF(Table1515161718[[#This Row],[Rank]]=26,5,IF(Table1515161718[[#This Row],[Rank]]=27,4,IF(Table1515161718[[#This Row],[Rank]]=28,3,IF(Table1515161718[[#This Row],[Rank]]=29,2,IF(Table1515161718[[#This Row],[Rank]]=30,1,0)))))))))))))))))))))))))))))))</f>
        <v/>
      </c>
      <c r="D22" s="4" t="str">
        <f>IF(Table1515161718[[#This Row],[Category]]="","",IF(Table1515161718[[#This Row],[Category]]="M",COUNTIF($I$2:$I22,"M"),IF(Table1515161718[[#This Row],[Category]]="F",COUNTIF($I$2:$I22,"F"),0)))</f>
        <v/>
      </c>
      <c r="E22" s="26"/>
      <c r="F22" s="27"/>
      <c r="G22" s="28"/>
      <c r="H22" s="28"/>
      <c r="I22" s="29"/>
      <c r="J22" s="63"/>
      <c r="K22" s="63"/>
      <c r="L22" s="63"/>
      <c r="M22" s="63"/>
      <c r="N22" s="63"/>
    </row>
    <row r="23" spans="1:14" x14ac:dyDescent="0.3">
      <c r="A23" s="19">
        <f>Table1515161718[[#This Row],[Full Name]]</f>
        <v>0</v>
      </c>
      <c r="B23" s="21" t="str">
        <f>IF(Table1515161718[[#This Row],[Full Name]]="","",IF(IFERROR(IFERROR(VLOOKUP(Table1515161718[[#This Row],[Full Name]],'Mens League'!B:B,1,FALSE),VLOOKUP(Table1515161718[[#This Row],[Full Name]],'Women''s League'!B:B,1,FALSE)),"NEEDS ADDING")="NEEDS ADDING","NEEDS ADDING","OK"))</f>
        <v/>
      </c>
      <c r="C23" s="21" t="str">
        <f>IF(Table1515161718[[#This Row],[Position]]="","",IF(Table1515161718[[#This Row],[Rank]]=1,30,IF(Table1515161718[[#This Row],[Rank]]=2,29,IF(Table1515161718[[#This Row],[Rank]]=3,28,IF(Table1515161718[[#This Row],[Rank]]=4,27,IF(Table1515161718[[#This Row],[Rank]]=5,26,IF(Table1515161718[[#This Row],[Rank]]=6,25,IF(Table1515161718[[#This Row],[Rank]]=7,24,IF(Table1515161718[[#This Row],[Rank]]=8,23,IF(Table1515161718[[#This Row],[Rank]]=9,22,IF(Table1515161718[[#This Row],[Rank]]=10,21,IF(Table1515161718[[#This Row],[Rank]]=11,20,IF(Table1515161718[[#This Row],[Rank]]=12,19,IF(Table1515161718[[#This Row],[Rank]]=13,18,IF(Table1515161718[[#This Row],[Rank]]=14,17,IF(Table1515161718[[#This Row],[Rank]]=15,16,IF(Table1515161718[[#This Row],[Rank]]=16,15,IF(Table1515161718[[#This Row],[Rank]]=17,14,IF(Table1515161718[[#This Row],[Rank]]=18,13,IF(Table1515161718[[#This Row],[Rank]]=19,12,IF(Table1515161718[[#This Row],[Rank]]=20,11,IF(Table1515161718[[#This Row],[Rank]]=21,10,IF(Table1515161718[[#This Row],[Rank]]=22,9,IF(Table1515161718[[#This Row],[Rank]]=23,8,IF(Table1515161718[[#This Row],[Rank]]=24,7,IF(Table1515161718[[#This Row],[Rank]]=25,6,IF(Table1515161718[[#This Row],[Rank]]=26,5,IF(Table1515161718[[#This Row],[Rank]]=27,4,IF(Table1515161718[[#This Row],[Rank]]=28,3,IF(Table1515161718[[#This Row],[Rank]]=29,2,IF(Table1515161718[[#This Row],[Rank]]=30,1,0)))))))))))))))))))))))))))))))</f>
        <v/>
      </c>
      <c r="D23" s="4" t="str">
        <f>IF(Table1515161718[[#This Row],[Category]]="","",IF(Table1515161718[[#This Row],[Category]]="M",COUNTIF($I$2:$I23,"M"),IF(Table1515161718[[#This Row],[Category]]="F",COUNTIF($I$2:$I23,"F"),0)))</f>
        <v/>
      </c>
      <c r="E23" s="26"/>
      <c r="F23" s="27"/>
      <c r="G23" s="28"/>
      <c r="H23" s="28"/>
      <c r="I23" s="29"/>
      <c r="J23" s="63"/>
      <c r="K23" s="63"/>
      <c r="L23" s="63"/>
      <c r="M23" s="63"/>
      <c r="N23" s="63"/>
    </row>
    <row r="24" spans="1:14" x14ac:dyDescent="0.3">
      <c r="A24" s="19">
        <f>Table1515161718[[#This Row],[Full Name]]</f>
        <v>0</v>
      </c>
      <c r="B24" s="21" t="str">
        <f>IF(Table1515161718[[#This Row],[Full Name]]="","",IF(IFERROR(IFERROR(VLOOKUP(Table1515161718[[#This Row],[Full Name]],'Mens League'!B:B,1,FALSE),VLOOKUP(Table1515161718[[#This Row],[Full Name]],'Women''s League'!B:B,1,FALSE)),"NEEDS ADDING")="NEEDS ADDING","NEEDS ADDING","OK"))</f>
        <v/>
      </c>
      <c r="C24" s="21" t="str">
        <f>IF(Table1515161718[[#This Row],[Position]]="","",IF(Table1515161718[[#This Row],[Rank]]=1,30,IF(Table1515161718[[#This Row],[Rank]]=2,29,IF(Table1515161718[[#This Row],[Rank]]=3,28,IF(Table1515161718[[#This Row],[Rank]]=4,27,IF(Table1515161718[[#This Row],[Rank]]=5,26,IF(Table1515161718[[#This Row],[Rank]]=6,25,IF(Table1515161718[[#This Row],[Rank]]=7,24,IF(Table1515161718[[#This Row],[Rank]]=8,23,IF(Table1515161718[[#This Row],[Rank]]=9,22,IF(Table1515161718[[#This Row],[Rank]]=10,21,IF(Table1515161718[[#This Row],[Rank]]=11,20,IF(Table1515161718[[#This Row],[Rank]]=12,19,IF(Table1515161718[[#This Row],[Rank]]=13,18,IF(Table1515161718[[#This Row],[Rank]]=14,17,IF(Table1515161718[[#This Row],[Rank]]=15,16,IF(Table1515161718[[#This Row],[Rank]]=16,15,IF(Table1515161718[[#This Row],[Rank]]=17,14,IF(Table1515161718[[#This Row],[Rank]]=18,13,IF(Table1515161718[[#This Row],[Rank]]=19,12,IF(Table1515161718[[#This Row],[Rank]]=20,11,IF(Table1515161718[[#This Row],[Rank]]=21,10,IF(Table1515161718[[#This Row],[Rank]]=22,9,IF(Table1515161718[[#This Row],[Rank]]=23,8,IF(Table1515161718[[#This Row],[Rank]]=24,7,IF(Table1515161718[[#This Row],[Rank]]=25,6,IF(Table1515161718[[#This Row],[Rank]]=26,5,IF(Table1515161718[[#This Row],[Rank]]=27,4,IF(Table1515161718[[#This Row],[Rank]]=28,3,IF(Table1515161718[[#This Row],[Rank]]=29,2,IF(Table1515161718[[#This Row],[Rank]]=30,1,0)))))))))))))))))))))))))))))))</f>
        <v/>
      </c>
      <c r="D24" s="4" t="str">
        <f>IF(Table1515161718[[#This Row],[Category]]="","",IF(Table1515161718[[#This Row],[Category]]="M",COUNTIF($I$2:$I24,"M"),IF(Table1515161718[[#This Row],[Category]]="F",COUNTIF($I$2:$I24,"F"),0)))</f>
        <v/>
      </c>
      <c r="E24" s="26"/>
      <c r="F24" s="27"/>
      <c r="G24" s="28"/>
      <c r="H24" s="28"/>
      <c r="I24" s="29"/>
      <c r="J24" s="63"/>
      <c r="K24" s="63"/>
      <c r="L24" s="63"/>
      <c r="M24" s="63"/>
      <c r="N24" s="63"/>
    </row>
    <row r="25" spans="1:14" x14ac:dyDescent="0.3">
      <c r="A25" s="19">
        <f>Table1515161718[[#This Row],[Full Name]]</f>
        <v>0</v>
      </c>
      <c r="B25" s="21" t="str">
        <f>IF(Table1515161718[[#This Row],[Full Name]]="","",IF(IFERROR(IFERROR(VLOOKUP(Table1515161718[[#This Row],[Full Name]],'Mens League'!B:B,1,FALSE),VLOOKUP(Table1515161718[[#This Row],[Full Name]],'Women''s League'!B:B,1,FALSE)),"NEEDS ADDING")="NEEDS ADDING","NEEDS ADDING","OK"))</f>
        <v/>
      </c>
      <c r="C25" s="21" t="str">
        <f>IF(Table1515161718[[#This Row],[Position]]="","",IF(Table1515161718[[#This Row],[Rank]]=1,30,IF(Table1515161718[[#This Row],[Rank]]=2,29,IF(Table1515161718[[#This Row],[Rank]]=3,28,IF(Table1515161718[[#This Row],[Rank]]=4,27,IF(Table1515161718[[#This Row],[Rank]]=5,26,IF(Table1515161718[[#This Row],[Rank]]=6,25,IF(Table1515161718[[#This Row],[Rank]]=7,24,IF(Table1515161718[[#This Row],[Rank]]=8,23,IF(Table1515161718[[#This Row],[Rank]]=9,22,IF(Table1515161718[[#This Row],[Rank]]=10,21,IF(Table1515161718[[#This Row],[Rank]]=11,20,IF(Table1515161718[[#This Row],[Rank]]=12,19,IF(Table1515161718[[#This Row],[Rank]]=13,18,IF(Table1515161718[[#This Row],[Rank]]=14,17,IF(Table1515161718[[#This Row],[Rank]]=15,16,IF(Table1515161718[[#This Row],[Rank]]=16,15,IF(Table1515161718[[#This Row],[Rank]]=17,14,IF(Table1515161718[[#This Row],[Rank]]=18,13,IF(Table1515161718[[#This Row],[Rank]]=19,12,IF(Table1515161718[[#This Row],[Rank]]=20,11,IF(Table1515161718[[#This Row],[Rank]]=21,10,IF(Table1515161718[[#This Row],[Rank]]=22,9,IF(Table1515161718[[#This Row],[Rank]]=23,8,IF(Table1515161718[[#This Row],[Rank]]=24,7,IF(Table1515161718[[#This Row],[Rank]]=25,6,IF(Table1515161718[[#This Row],[Rank]]=26,5,IF(Table1515161718[[#This Row],[Rank]]=27,4,IF(Table1515161718[[#This Row],[Rank]]=28,3,IF(Table1515161718[[#This Row],[Rank]]=29,2,IF(Table1515161718[[#This Row],[Rank]]=30,1,0)))))))))))))))))))))))))))))))</f>
        <v/>
      </c>
      <c r="D25" s="4" t="str">
        <f>IF(Table1515161718[[#This Row],[Category]]="","",IF(Table1515161718[[#This Row],[Category]]="M",COUNTIF($I$2:$I25,"M"),IF(Table1515161718[[#This Row],[Category]]="F",COUNTIF($I$2:$I25,"F"),0)))</f>
        <v/>
      </c>
      <c r="E25" s="26"/>
      <c r="F25" s="27"/>
      <c r="G25" s="28"/>
      <c r="H25" s="28"/>
      <c r="I25" s="29"/>
      <c r="J25" s="63"/>
      <c r="K25" s="63"/>
      <c r="L25" s="63"/>
      <c r="M25" s="63"/>
      <c r="N25" s="63"/>
    </row>
    <row r="26" spans="1:14" x14ac:dyDescent="0.3">
      <c r="A26" s="19">
        <f>Table1515161718[[#This Row],[Full Name]]</f>
        <v>0</v>
      </c>
      <c r="B26" s="21" t="str">
        <f>IF(Table1515161718[[#This Row],[Full Name]]="","",IF(IFERROR(IFERROR(VLOOKUP(Table1515161718[[#This Row],[Full Name]],'Mens League'!B:B,1,FALSE),VLOOKUP(Table1515161718[[#This Row],[Full Name]],'Women''s League'!B:B,1,FALSE)),"NEEDS ADDING")="NEEDS ADDING","NEEDS ADDING","OK"))</f>
        <v/>
      </c>
      <c r="C26" s="21" t="str">
        <f>IF(Table1515161718[[#This Row],[Position]]="","",IF(Table1515161718[[#This Row],[Rank]]=1,30,IF(Table1515161718[[#This Row],[Rank]]=2,29,IF(Table1515161718[[#This Row],[Rank]]=3,28,IF(Table1515161718[[#This Row],[Rank]]=4,27,IF(Table1515161718[[#This Row],[Rank]]=5,26,IF(Table1515161718[[#This Row],[Rank]]=6,25,IF(Table1515161718[[#This Row],[Rank]]=7,24,IF(Table1515161718[[#This Row],[Rank]]=8,23,IF(Table1515161718[[#This Row],[Rank]]=9,22,IF(Table1515161718[[#This Row],[Rank]]=10,21,IF(Table1515161718[[#This Row],[Rank]]=11,20,IF(Table1515161718[[#This Row],[Rank]]=12,19,IF(Table1515161718[[#This Row],[Rank]]=13,18,IF(Table1515161718[[#This Row],[Rank]]=14,17,IF(Table1515161718[[#This Row],[Rank]]=15,16,IF(Table1515161718[[#This Row],[Rank]]=16,15,IF(Table1515161718[[#This Row],[Rank]]=17,14,IF(Table1515161718[[#This Row],[Rank]]=18,13,IF(Table1515161718[[#This Row],[Rank]]=19,12,IF(Table1515161718[[#This Row],[Rank]]=20,11,IF(Table1515161718[[#This Row],[Rank]]=21,10,IF(Table1515161718[[#This Row],[Rank]]=22,9,IF(Table1515161718[[#This Row],[Rank]]=23,8,IF(Table1515161718[[#This Row],[Rank]]=24,7,IF(Table1515161718[[#This Row],[Rank]]=25,6,IF(Table1515161718[[#This Row],[Rank]]=26,5,IF(Table1515161718[[#This Row],[Rank]]=27,4,IF(Table1515161718[[#This Row],[Rank]]=28,3,IF(Table1515161718[[#This Row],[Rank]]=29,2,IF(Table1515161718[[#This Row],[Rank]]=30,1,0)))))))))))))))))))))))))))))))</f>
        <v/>
      </c>
      <c r="D26" s="4" t="str">
        <f>IF(Table1515161718[[#This Row],[Category]]="","",IF(Table1515161718[[#This Row],[Category]]="M",COUNTIF($I$2:$I26,"M"),IF(Table1515161718[[#This Row],[Category]]="F",COUNTIF($I$2:$I26,"F"),0)))</f>
        <v/>
      </c>
      <c r="E26" s="26"/>
      <c r="F26" s="27"/>
      <c r="G26" s="28"/>
      <c r="H26" s="28"/>
      <c r="I26" s="29"/>
      <c r="J26" s="63"/>
      <c r="K26" s="63"/>
      <c r="L26" s="63"/>
      <c r="M26" s="63"/>
      <c r="N26" s="63"/>
    </row>
    <row r="27" spans="1:14" x14ac:dyDescent="0.3">
      <c r="A27" s="19">
        <f>Table1515161718[[#This Row],[Full Name]]</f>
        <v>0</v>
      </c>
      <c r="B27" s="21" t="str">
        <f>IF(Table1515161718[[#This Row],[Full Name]]="","",IF(IFERROR(IFERROR(VLOOKUP(Table1515161718[[#This Row],[Full Name]],'Mens League'!B:B,1,FALSE),VLOOKUP(Table1515161718[[#This Row],[Full Name]],'Women''s League'!B:B,1,FALSE)),"NEEDS ADDING")="NEEDS ADDING","NEEDS ADDING","OK"))</f>
        <v/>
      </c>
      <c r="C27" s="21" t="str">
        <f>IF(Table1515161718[[#This Row],[Position]]="","",IF(Table1515161718[[#This Row],[Rank]]=1,30,IF(Table1515161718[[#This Row],[Rank]]=2,29,IF(Table1515161718[[#This Row],[Rank]]=3,28,IF(Table1515161718[[#This Row],[Rank]]=4,27,IF(Table1515161718[[#This Row],[Rank]]=5,26,IF(Table1515161718[[#This Row],[Rank]]=6,25,IF(Table1515161718[[#This Row],[Rank]]=7,24,IF(Table1515161718[[#This Row],[Rank]]=8,23,IF(Table1515161718[[#This Row],[Rank]]=9,22,IF(Table1515161718[[#This Row],[Rank]]=10,21,IF(Table1515161718[[#This Row],[Rank]]=11,20,IF(Table1515161718[[#This Row],[Rank]]=12,19,IF(Table1515161718[[#This Row],[Rank]]=13,18,IF(Table1515161718[[#This Row],[Rank]]=14,17,IF(Table1515161718[[#This Row],[Rank]]=15,16,IF(Table1515161718[[#This Row],[Rank]]=16,15,IF(Table1515161718[[#This Row],[Rank]]=17,14,IF(Table1515161718[[#This Row],[Rank]]=18,13,IF(Table1515161718[[#This Row],[Rank]]=19,12,IF(Table1515161718[[#This Row],[Rank]]=20,11,IF(Table1515161718[[#This Row],[Rank]]=21,10,IF(Table1515161718[[#This Row],[Rank]]=22,9,IF(Table1515161718[[#This Row],[Rank]]=23,8,IF(Table1515161718[[#This Row],[Rank]]=24,7,IF(Table1515161718[[#This Row],[Rank]]=25,6,IF(Table1515161718[[#This Row],[Rank]]=26,5,IF(Table1515161718[[#This Row],[Rank]]=27,4,IF(Table1515161718[[#This Row],[Rank]]=28,3,IF(Table1515161718[[#This Row],[Rank]]=29,2,IF(Table1515161718[[#This Row],[Rank]]=30,1,0)))))))))))))))))))))))))))))))</f>
        <v/>
      </c>
      <c r="D27" s="4" t="str">
        <f>IF(Table1515161718[[#This Row],[Category]]="","",IF(Table1515161718[[#This Row],[Category]]="M",COUNTIF($I$2:$I27,"M"),IF(Table1515161718[[#This Row],[Category]]="F",COUNTIF($I$2:$I27,"F"),0)))</f>
        <v/>
      </c>
      <c r="E27" s="26"/>
      <c r="F27" s="27"/>
      <c r="G27" s="28"/>
      <c r="H27" s="28"/>
      <c r="I27" s="29"/>
      <c r="J27" s="63"/>
      <c r="K27" s="63"/>
      <c r="L27" s="63"/>
      <c r="M27" s="63"/>
      <c r="N27" s="63"/>
    </row>
    <row r="28" spans="1:14" x14ac:dyDescent="0.3">
      <c r="A28" s="19">
        <f>Table1515161718[[#This Row],[Full Name]]</f>
        <v>0</v>
      </c>
      <c r="B28" s="21" t="str">
        <f>IF(Table1515161718[[#This Row],[Full Name]]="","",IF(IFERROR(IFERROR(VLOOKUP(Table1515161718[[#This Row],[Full Name]],'Mens League'!B:B,1,FALSE),VLOOKUP(Table1515161718[[#This Row],[Full Name]],'Women''s League'!B:B,1,FALSE)),"NEEDS ADDING")="NEEDS ADDING","NEEDS ADDING","OK"))</f>
        <v/>
      </c>
      <c r="C28" s="21" t="str">
        <f>IF(Table1515161718[[#This Row],[Position]]="","",IF(Table1515161718[[#This Row],[Rank]]=1,30,IF(Table1515161718[[#This Row],[Rank]]=2,29,IF(Table1515161718[[#This Row],[Rank]]=3,28,IF(Table1515161718[[#This Row],[Rank]]=4,27,IF(Table1515161718[[#This Row],[Rank]]=5,26,IF(Table1515161718[[#This Row],[Rank]]=6,25,IF(Table1515161718[[#This Row],[Rank]]=7,24,IF(Table1515161718[[#This Row],[Rank]]=8,23,IF(Table1515161718[[#This Row],[Rank]]=9,22,IF(Table1515161718[[#This Row],[Rank]]=10,21,IF(Table1515161718[[#This Row],[Rank]]=11,20,IF(Table1515161718[[#This Row],[Rank]]=12,19,IF(Table1515161718[[#This Row],[Rank]]=13,18,IF(Table1515161718[[#This Row],[Rank]]=14,17,IF(Table1515161718[[#This Row],[Rank]]=15,16,IF(Table1515161718[[#This Row],[Rank]]=16,15,IF(Table1515161718[[#This Row],[Rank]]=17,14,IF(Table1515161718[[#This Row],[Rank]]=18,13,IF(Table1515161718[[#This Row],[Rank]]=19,12,IF(Table1515161718[[#This Row],[Rank]]=20,11,IF(Table1515161718[[#This Row],[Rank]]=21,10,IF(Table1515161718[[#This Row],[Rank]]=22,9,IF(Table1515161718[[#This Row],[Rank]]=23,8,IF(Table1515161718[[#This Row],[Rank]]=24,7,IF(Table1515161718[[#This Row],[Rank]]=25,6,IF(Table1515161718[[#This Row],[Rank]]=26,5,IF(Table1515161718[[#This Row],[Rank]]=27,4,IF(Table1515161718[[#This Row],[Rank]]=28,3,IF(Table1515161718[[#This Row],[Rank]]=29,2,IF(Table1515161718[[#This Row],[Rank]]=30,1,0)))))))))))))))))))))))))))))))</f>
        <v/>
      </c>
      <c r="D28" s="4" t="str">
        <f>IF(Table1515161718[[#This Row],[Category]]="","",IF(Table1515161718[[#This Row],[Category]]="M",COUNTIF($I$2:$I28,"M"),IF(Table1515161718[[#This Row],[Category]]="F",COUNTIF($I$2:$I28,"F"),0)))</f>
        <v/>
      </c>
      <c r="E28" s="26"/>
      <c r="F28" s="27"/>
      <c r="G28" s="28"/>
      <c r="H28" s="28"/>
      <c r="I28" s="29"/>
      <c r="J28" s="63"/>
      <c r="K28" s="63"/>
      <c r="L28" s="63"/>
      <c r="M28" s="63"/>
      <c r="N28" s="63"/>
    </row>
    <row r="29" spans="1:14" x14ac:dyDescent="0.3">
      <c r="A29" s="19">
        <f>Table1515161718[[#This Row],[Full Name]]</f>
        <v>0</v>
      </c>
      <c r="B29" s="21" t="str">
        <f>IF(Table1515161718[[#This Row],[Full Name]]="","",IF(IFERROR(IFERROR(VLOOKUP(Table1515161718[[#This Row],[Full Name]],'Mens League'!B:B,1,FALSE),VLOOKUP(Table1515161718[[#This Row],[Full Name]],'Women''s League'!B:B,1,FALSE)),"NEEDS ADDING")="NEEDS ADDING","NEEDS ADDING","OK"))</f>
        <v/>
      </c>
      <c r="C29" s="21" t="str">
        <f>IF(Table1515161718[[#This Row],[Position]]="","",IF(Table1515161718[[#This Row],[Rank]]=1,30,IF(Table1515161718[[#This Row],[Rank]]=2,29,IF(Table1515161718[[#This Row],[Rank]]=3,28,IF(Table1515161718[[#This Row],[Rank]]=4,27,IF(Table1515161718[[#This Row],[Rank]]=5,26,IF(Table1515161718[[#This Row],[Rank]]=6,25,IF(Table1515161718[[#This Row],[Rank]]=7,24,IF(Table1515161718[[#This Row],[Rank]]=8,23,IF(Table1515161718[[#This Row],[Rank]]=9,22,IF(Table1515161718[[#This Row],[Rank]]=10,21,IF(Table1515161718[[#This Row],[Rank]]=11,20,IF(Table1515161718[[#This Row],[Rank]]=12,19,IF(Table1515161718[[#This Row],[Rank]]=13,18,IF(Table1515161718[[#This Row],[Rank]]=14,17,IF(Table1515161718[[#This Row],[Rank]]=15,16,IF(Table1515161718[[#This Row],[Rank]]=16,15,IF(Table1515161718[[#This Row],[Rank]]=17,14,IF(Table1515161718[[#This Row],[Rank]]=18,13,IF(Table1515161718[[#This Row],[Rank]]=19,12,IF(Table1515161718[[#This Row],[Rank]]=20,11,IF(Table1515161718[[#This Row],[Rank]]=21,10,IF(Table1515161718[[#This Row],[Rank]]=22,9,IF(Table1515161718[[#This Row],[Rank]]=23,8,IF(Table1515161718[[#This Row],[Rank]]=24,7,IF(Table1515161718[[#This Row],[Rank]]=25,6,IF(Table1515161718[[#This Row],[Rank]]=26,5,IF(Table1515161718[[#This Row],[Rank]]=27,4,IF(Table1515161718[[#This Row],[Rank]]=28,3,IF(Table1515161718[[#This Row],[Rank]]=29,2,IF(Table1515161718[[#This Row],[Rank]]=30,1,0)))))))))))))))))))))))))))))))</f>
        <v/>
      </c>
      <c r="D29" s="4" t="str">
        <f>IF(Table1515161718[[#This Row],[Category]]="","",IF(Table1515161718[[#This Row],[Category]]="M",COUNTIF($I$2:$I29,"M"),IF(Table1515161718[[#This Row],[Category]]="F",COUNTIF($I$2:$I29,"F"),0)))</f>
        <v/>
      </c>
      <c r="E29" s="26"/>
      <c r="F29" s="27"/>
      <c r="G29" s="28"/>
      <c r="H29" s="28"/>
      <c r="I29" s="29"/>
      <c r="J29" s="63"/>
      <c r="K29" s="63"/>
      <c r="L29" s="63"/>
      <c r="M29" s="63"/>
      <c r="N29" s="63"/>
    </row>
    <row r="30" spans="1:14" x14ac:dyDescent="0.3">
      <c r="A30" s="19">
        <f>Table1515161718[[#This Row],[Full Name]]</f>
        <v>0</v>
      </c>
      <c r="B30" s="21" t="str">
        <f>IF(Table1515161718[[#This Row],[Full Name]]="","",IF(IFERROR(IFERROR(VLOOKUP(Table1515161718[[#This Row],[Full Name]],'Mens League'!B:B,1,FALSE),VLOOKUP(Table1515161718[[#This Row],[Full Name]],'Women''s League'!B:B,1,FALSE)),"NEEDS ADDING")="NEEDS ADDING","NEEDS ADDING","OK"))</f>
        <v/>
      </c>
      <c r="C30" s="21" t="str">
        <f>IF(Table1515161718[[#This Row],[Position]]="","",IF(Table1515161718[[#This Row],[Rank]]=1,30,IF(Table1515161718[[#This Row],[Rank]]=2,29,IF(Table1515161718[[#This Row],[Rank]]=3,28,IF(Table1515161718[[#This Row],[Rank]]=4,27,IF(Table1515161718[[#This Row],[Rank]]=5,26,IF(Table1515161718[[#This Row],[Rank]]=6,25,IF(Table1515161718[[#This Row],[Rank]]=7,24,IF(Table1515161718[[#This Row],[Rank]]=8,23,IF(Table1515161718[[#This Row],[Rank]]=9,22,IF(Table1515161718[[#This Row],[Rank]]=10,21,IF(Table1515161718[[#This Row],[Rank]]=11,20,IF(Table1515161718[[#This Row],[Rank]]=12,19,IF(Table1515161718[[#This Row],[Rank]]=13,18,IF(Table1515161718[[#This Row],[Rank]]=14,17,IF(Table1515161718[[#This Row],[Rank]]=15,16,IF(Table1515161718[[#This Row],[Rank]]=16,15,IF(Table1515161718[[#This Row],[Rank]]=17,14,IF(Table1515161718[[#This Row],[Rank]]=18,13,IF(Table1515161718[[#This Row],[Rank]]=19,12,IF(Table1515161718[[#This Row],[Rank]]=20,11,IF(Table1515161718[[#This Row],[Rank]]=21,10,IF(Table1515161718[[#This Row],[Rank]]=22,9,IF(Table1515161718[[#This Row],[Rank]]=23,8,IF(Table1515161718[[#This Row],[Rank]]=24,7,IF(Table1515161718[[#This Row],[Rank]]=25,6,IF(Table1515161718[[#This Row],[Rank]]=26,5,IF(Table1515161718[[#This Row],[Rank]]=27,4,IF(Table1515161718[[#This Row],[Rank]]=28,3,IF(Table1515161718[[#This Row],[Rank]]=29,2,IF(Table1515161718[[#This Row],[Rank]]=30,1,0)))))))))))))))))))))))))))))))</f>
        <v/>
      </c>
      <c r="D30" s="4" t="str">
        <f>IF(Table1515161718[[#This Row],[Category]]="","",IF(Table1515161718[[#This Row],[Category]]="M",COUNTIF($I$2:$I30,"M"),IF(Table1515161718[[#This Row],[Category]]="F",COUNTIF($I$2:$I30,"F"),0)))</f>
        <v/>
      </c>
      <c r="E30" s="26"/>
      <c r="F30" s="27"/>
      <c r="G30" s="28"/>
      <c r="H30" s="28"/>
      <c r="I30" s="29"/>
      <c r="J30" s="63"/>
      <c r="K30" s="63"/>
      <c r="L30" s="63"/>
      <c r="M30" s="63"/>
      <c r="N30" s="63"/>
    </row>
    <row r="31" spans="1:14" x14ac:dyDescent="0.3">
      <c r="A31" s="19">
        <f>Table1515161718[[#This Row],[Full Name]]</f>
        <v>0</v>
      </c>
      <c r="B31" s="21" t="str">
        <f>IF(Table1515161718[[#This Row],[Full Name]]="","",IF(IFERROR(IFERROR(VLOOKUP(Table1515161718[[#This Row],[Full Name]],'Mens League'!B:B,1,FALSE),VLOOKUP(Table1515161718[[#This Row],[Full Name]],'Women''s League'!B:B,1,FALSE)),"NEEDS ADDING")="NEEDS ADDING","NEEDS ADDING","OK"))</f>
        <v/>
      </c>
      <c r="C31" s="21" t="str">
        <f>IF(Table1515161718[[#This Row],[Position]]="","",IF(Table1515161718[[#This Row],[Rank]]=1,30,IF(Table1515161718[[#This Row],[Rank]]=2,29,IF(Table1515161718[[#This Row],[Rank]]=3,28,IF(Table1515161718[[#This Row],[Rank]]=4,27,IF(Table1515161718[[#This Row],[Rank]]=5,26,IF(Table1515161718[[#This Row],[Rank]]=6,25,IF(Table1515161718[[#This Row],[Rank]]=7,24,IF(Table1515161718[[#This Row],[Rank]]=8,23,IF(Table1515161718[[#This Row],[Rank]]=9,22,IF(Table1515161718[[#This Row],[Rank]]=10,21,IF(Table1515161718[[#This Row],[Rank]]=11,20,IF(Table1515161718[[#This Row],[Rank]]=12,19,IF(Table1515161718[[#This Row],[Rank]]=13,18,IF(Table1515161718[[#This Row],[Rank]]=14,17,IF(Table1515161718[[#This Row],[Rank]]=15,16,IF(Table1515161718[[#This Row],[Rank]]=16,15,IF(Table1515161718[[#This Row],[Rank]]=17,14,IF(Table1515161718[[#This Row],[Rank]]=18,13,IF(Table1515161718[[#This Row],[Rank]]=19,12,IF(Table1515161718[[#This Row],[Rank]]=20,11,IF(Table1515161718[[#This Row],[Rank]]=21,10,IF(Table1515161718[[#This Row],[Rank]]=22,9,IF(Table1515161718[[#This Row],[Rank]]=23,8,IF(Table1515161718[[#This Row],[Rank]]=24,7,IF(Table1515161718[[#This Row],[Rank]]=25,6,IF(Table1515161718[[#This Row],[Rank]]=26,5,IF(Table1515161718[[#This Row],[Rank]]=27,4,IF(Table1515161718[[#This Row],[Rank]]=28,3,IF(Table1515161718[[#This Row],[Rank]]=29,2,IF(Table1515161718[[#This Row],[Rank]]=30,1,0)))))))))))))))))))))))))))))))</f>
        <v/>
      </c>
      <c r="D31" s="4" t="str">
        <f>IF(Table1515161718[[#This Row],[Category]]="","",IF(Table1515161718[[#This Row],[Category]]="M",COUNTIF($I$2:$I31,"M"),IF(Table1515161718[[#This Row],[Category]]="F",COUNTIF($I$2:$I31,"F"),0)))</f>
        <v/>
      </c>
      <c r="E31" s="26"/>
      <c r="F31" s="27"/>
      <c r="G31" s="28"/>
      <c r="H31" s="28"/>
      <c r="I31" s="29"/>
      <c r="J31" s="63"/>
      <c r="K31" s="63"/>
      <c r="L31" s="63"/>
      <c r="M31" s="63"/>
      <c r="N31" s="63"/>
    </row>
    <row r="32" spans="1:14" x14ac:dyDescent="0.3">
      <c r="A32" s="19">
        <f>Table1515161718[[#This Row],[Full Name]]</f>
        <v>0</v>
      </c>
      <c r="B32" s="21" t="str">
        <f>IF(Table1515161718[[#This Row],[Full Name]]="","",IF(IFERROR(IFERROR(VLOOKUP(Table1515161718[[#This Row],[Full Name]],'Mens League'!B:B,1,FALSE),VLOOKUP(Table1515161718[[#This Row],[Full Name]],'Women''s League'!B:B,1,FALSE)),"NEEDS ADDING")="NEEDS ADDING","NEEDS ADDING","OK"))</f>
        <v/>
      </c>
      <c r="C32" s="21" t="str">
        <f>IF(Table1515161718[[#This Row],[Position]]="","",IF(Table1515161718[[#This Row],[Rank]]=1,30,IF(Table1515161718[[#This Row],[Rank]]=2,29,IF(Table1515161718[[#This Row],[Rank]]=3,28,IF(Table1515161718[[#This Row],[Rank]]=4,27,IF(Table1515161718[[#This Row],[Rank]]=5,26,IF(Table1515161718[[#This Row],[Rank]]=6,25,IF(Table1515161718[[#This Row],[Rank]]=7,24,IF(Table1515161718[[#This Row],[Rank]]=8,23,IF(Table1515161718[[#This Row],[Rank]]=9,22,IF(Table1515161718[[#This Row],[Rank]]=10,21,IF(Table1515161718[[#This Row],[Rank]]=11,20,IF(Table1515161718[[#This Row],[Rank]]=12,19,IF(Table1515161718[[#This Row],[Rank]]=13,18,IF(Table1515161718[[#This Row],[Rank]]=14,17,IF(Table1515161718[[#This Row],[Rank]]=15,16,IF(Table1515161718[[#This Row],[Rank]]=16,15,IF(Table1515161718[[#This Row],[Rank]]=17,14,IF(Table1515161718[[#This Row],[Rank]]=18,13,IF(Table1515161718[[#This Row],[Rank]]=19,12,IF(Table1515161718[[#This Row],[Rank]]=20,11,IF(Table1515161718[[#This Row],[Rank]]=21,10,IF(Table1515161718[[#This Row],[Rank]]=22,9,IF(Table1515161718[[#This Row],[Rank]]=23,8,IF(Table1515161718[[#This Row],[Rank]]=24,7,IF(Table1515161718[[#This Row],[Rank]]=25,6,IF(Table1515161718[[#This Row],[Rank]]=26,5,IF(Table1515161718[[#This Row],[Rank]]=27,4,IF(Table1515161718[[#This Row],[Rank]]=28,3,IF(Table1515161718[[#This Row],[Rank]]=29,2,IF(Table1515161718[[#This Row],[Rank]]=30,1,0)))))))))))))))))))))))))))))))</f>
        <v/>
      </c>
      <c r="D32" s="4" t="str">
        <f>IF(Table1515161718[[#This Row],[Category]]="","",IF(Table1515161718[[#This Row],[Category]]="M",COUNTIF($I$2:$I32,"M"),IF(Table1515161718[[#This Row],[Category]]="F",COUNTIF($I$2:$I32,"F"),0)))</f>
        <v/>
      </c>
      <c r="E32" s="26"/>
      <c r="F32" s="27"/>
      <c r="G32" s="28"/>
      <c r="H32" s="28"/>
      <c r="I32" s="29"/>
      <c r="J32" s="63"/>
      <c r="K32" s="63"/>
      <c r="L32" s="63"/>
      <c r="M32" s="63"/>
      <c r="N32" s="63"/>
    </row>
    <row r="33" spans="1:14" x14ac:dyDescent="0.3">
      <c r="A33" s="19">
        <f>Table1515161718[[#This Row],[Full Name]]</f>
        <v>0</v>
      </c>
      <c r="B33" s="21" t="str">
        <f>IF(Table1515161718[[#This Row],[Full Name]]="","",IF(IFERROR(IFERROR(VLOOKUP(Table1515161718[[#This Row],[Full Name]],'Mens League'!B:B,1,FALSE),VLOOKUP(Table1515161718[[#This Row],[Full Name]],'Women''s League'!B:B,1,FALSE)),"NEEDS ADDING")="NEEDS ADDING","NEEDS ADDING","OK"))</f>
        <v/>
      </c>
      <c r="C33" s="21" t="str">
        <f>IF(Table1515161718[[#This Row],[Position]]="","",IF(Table1515161718[[#This Row],[Rank]]=1,30,IF(Table1515161718[[#This Row],[Rank]]=2,29,IF(Table1515161718[[#This Row],[Rank]]=3,28,IF(Table1515161718[[#This Row],[Rank]]=4,27,IF(Table1515161718[[#This Row],[Rank]]=5,26,IF(Table1515161718[[#This Row],[Rank]]=6,25,IF(Table1515161718[[#This Row],[Rank]]=7,24,IF(Table1515161718[[#This Row],[Rank]]=8,23,IF(Table1515161718[[#This Row],[Rank]]=9,22,IF(Table1515161718[[#This Row],[Rank]]=10,21,IF(Table1515161718[[#This Row],[Rank]]=11,20,IF(Table1515161718[[#This Row],[Rank]]=12,19,IF(Table1515161718[[#This Row],[Rank]]=13,18,IF(Table1515161718[[#This Row],[Rank]]=14,17,IF(Table1515161718[[#This Row],[Rank]]=15,16,IF(Table1515161718[[#This Row],[Rank]]=16,15,IF(Table1515161718[[#This Row],[Rank]]=17,14,IF(Table1515161718[[#This Row],[Rank]]=18,13,IF(Table1515161718[[#This Row],[Rank]]=19,12,IF(Table1515161718[[#This Row],[Rank]]=20,11,IF(Table1515161718[[#This Row],[Rank]]=21,10,IF(Table1515161718[[#This Row],[Rank]]=22,9,IF(Table1515161718[[#This Row],[Rank]]=23,8,IF(Table1515161718[[#This Row],[Rank]]=24,7,IF(Table1515161718[[#This Row],[Rank]]=25,6,IF(Table1515161718[[#This Row],[Rank]]=26,5,IF(Table1515161718[[#This Row],[Rank]]=27,4,IF(Table1515161718[[#This Row],[Rank]]=28,3,IF(Table1515161718[[#This Row],[Rank]]=29,2,IF(Table1515161718[[#This Row],[Rank]]=30,1,0)))))))))))))))))))))))))))))))</f>
        <v/>
      </c>
      <c r="D33" s="4" t="str">
        <f>IF(Table1515161718[[#This Row],[Category]]="","",IF(Table1515161718[[#This Row],[Category]]="M",COUNTIF($I$2:$I33,"M"),IF(Table1515161718[[#This Row],[Category]]="F",COUNTIF($I$2:$I33,"F"),0)))</f>
        <v/>
      </c>
      <c r="E33" s="26"/>
      <c r="F33" s="27"/>
      <c r="G33" s="28"/>
      <c r="H33" s="28"/>
      <c r="I33" s="29"/>
      <c r="J33" s="63"/>
      <c r="K33" s="63"/>
      <c r="L33" s="63"/>
      <c r="M33" s="63"/>
      <c r="N33" s="63"/>
    </row>
    <row r="34" spans="1:14" x14ac:dyDescent="0.3">
      <c r="A34" s="19">
        <f>Table1515161718[[#This Row],[Full Name]]</f>
        <v>0</v>
      </c>
      <c r="B34" s="21" t="str">
        <f>IF(Table1515161718[[#This Row],[Full Name]]="","",IF(IFERROR(IFERROR(VLOOKUP(Table1515161718[[#This Row],[Full Name]],'Mens League'!B:B,1,FALSE),VLOOKUP(Table1515161718[[#This Row],[Full Name]],'Women''s League'!B:B,1,FALSE)),"NEEDS ADDING")="NEEDS ADDING","NEEDS ADDING","OK"))</f>
        <v/>
      </c>
      <c r="C34" s="21" t="str">
        <f>IF(Table1515161718[[#This Row],[Position]]="","",IF(Table1515161718[[#This Row],[Rank]]=1,30,IF(Table1515161718[[#This Row],[Rank]]=2,29,IF(Table1515161718[[#This Row],[Rank]]=3,28,IF(Table1515161718[[#This Row],[Rank]]=4,27,IF(Table1515161718[[#This Row],[Rank]]=5,26,IF(Table1515161718[[#This Row],[Rank]]=6,25,IF(Table1515161718[[#This Row],[Rank]]=7,24,IF(Table1515161718[[#This Row],[Rank]]=8,23,IF(Table1515161718[[#This Row],[Rank]]=9,22,IF(Table1515161718[[#This Row],[Rank]]=10,21,IF(Table1515161718[[#This Row],[Rank]]=11,20,IF(Table1515161718[[#This Row],[Rank]]=12,19,IF(Table1515161718[[#This Row],[Rank]]=13,18,IF(Table1515161718[[#This Row],[Rank]]=14,17,IF(Table1515161718[[#This Row],[Rank]]=15,16,IF(Table1515161718[[#This Row],[Rank]]=16,15,IF(Table1515161718[[#This Row],[Rank]]=17,14,IF(Table1515161718[[#This Row],[Rank]]=18,13,IF(Table1515161718[[#This Row],[Rank]]=19,12,IF(Table1515161718[[#This Row],[Rank]]=20,11,IF(Table1515161718[[#This Row],[Rank]]=21,10,IF(Table1515161718[[#This Row],[Rank]]=22,9,IF(Table1515161718[[#This Row],[Rank]]=23,8,IF(Table1515161718[[#This Row],[Rank]]=24,7,IF(Table1515161718[[#This Row],[Rank]]=25,6,IF(Table1515161718[[#This Row],[Rank]]=26,5,IF(Table1515161718[[#This Row],[Rank]]=27,4,IF(Table1515161718[[#This Row],[Rank]]=28,3,IF(Table1515161718[[#This Row],[Rank]]=29,2,IF(Table1515161718[[#This Row],[Rank]]=30,1,0)))))))))))))))))))))))))))))))</f>
        <v/>
      </c>
      <c r="D34" s="4" t="str">
        <f>IF(Table1515161718[[#This Row],[Category]]="","",IF(Table1515161718[[#This Row],[Category]]="M",COUNTIF($I$2:$I34,"M"),IF(Table1515161718[[#This Row],[Category]]="F",COUNTIF($I$2:$I34,"F"),0)))</f>
        <v/>
      </c>
      <c r="E34" s="26"/>
      <c r="F34" s="27"/>
      <c r="G34" s="28"/>
      <c r="H34" s="28"/>
      <c r="I34" s="29"/>
      <c r="J34" s="63"/>
      <c r="K34" s="63"/>
      <c r="L34" s="63"/>
      <c r="M34" s="63"/>
      <c r="N34" s="63"/>
    </row>
    <row r="35" spans="1:14" x14ac:dyDescent="0.3">
      <c r="A35" s="19">
        <f>Table1515161718[[#This Row],[Full Name]]</f>
        <v>0</v>
      </c>
      <c r="B35" s="21" t="str">
        <f>IF(Table1515161718[[#This Row],[Full Name]]="","",IF(IFERROR(IFERROR(VLOOKUP(Table1515161718[[#This Row],[Full Name]],'Mens League'!B:B,1,FALSE),VLOOKUP(Table1515161718[[#This Row],[Full Name]],'Women''s League'!B:B,1,FALSE)),"NEEDS ADDING")="NEEDS ADDING","NEEDS ADDING","OK"))</f>
        <v/>
      </c>
      <c r="C35" s="21" t="str">
        <f>IF(Table1515161718[[#This Row],[Position]]="","",IF(Table1515161718[[#This Row],[Rank]]=1,30,IF(Table1515161718[[#This Row],[Rank]]=2,29,IF(Table1515161718[[#This Row],[Rank]]=3,28,IF(Table1515161718[[#This Row],[Rank]]=4,27,IF(Table1515161718[[#This Row],[Rank]]=5,26,IF(Table1515161718[[#This Row],[Rank]]=6,25,IF(Table1515161718[[#This Row],[Rank]]=7,24,IF(Table1515161718[[#This Row],[Rank]]=8,23,IF(Table1515161718[[#This Row],[Rank]]=9,22,IF(Table1515161718[[#This Row],[Rank]]=10,21,IF(Table1515161718[[#This Row],[Rank]]=11,20,IF(Table1515161718[[#This Row],[Rank]]=12,19,IF(Table1515161718[[#This Row],[Rank]]=13,18,IF(Table1515161718[[#This Row],[Rank]]=14,17,IF(Table1515161718[[#This Row],[Rank]]=15,16,IF(Table1515161718[[#This Row],[Rank]]=16,15,IF(Table1515161718[[#This Row],[Rank]]=17,14,IF(Table1515161718[[#This Row],[Rank]]=18,13,IF(Table1515161718[[#This Row],[Rank]]=19,12,IF(Table1515161718[[#This Row],[Rank]]=20,11,IF(Table1515161718[[#This Row],[Rank]]=21,10,IF(Table1515161718[[#This Row],[Rank]]=22,9,IF(Table1515161718[[#This Row],[Rank]]=23,8,IF(Table1515161718[[#This Row],[Rank]]=24,7,IF(Table1515161718[[#This Row],[Rank]]=25,6,IF(Table1515161718[[#This Row],[Rank]]=26,5,IF(Table1515161718[[#This Row],[Rank]]=27,4,IF(Table1515161718[[#This Row],[Rank]]=28,3,IF(Table1515161718[[#This Row],[Rank]]=29,2,IF(Table1515161718[[#This Row],[Rank]]=30,1,0)))))))))))))))))))))))))))))))</f>
        <v/>
      </c>
      <c r="D35" s="4" t="str">
        <f>IF(Table1515161718[[#This Row],[Category]]="","",IF(Table1515161718[[#This Row],[Category]]="M",COUNTIF($I$2:$I35,"M"),IF(Table1515161718[[#This Row],[Category]]="F",COUNTIF($I$2:$I35,"F"),0)))</f>
        <v/>
      </c>
      <c r="E35" s="26"/>
      <c r="F35" s="27"/>
      <c r="G35" s="28"/>
      <c r="H35" s="28"/>
      <c r="I35" s="29"/>
      <c r="J35" s="63"/>
      <c r="K35" s="63"/>
      <c r="L35" s="63"/>
      <c r="M35" s="63"/>
      <c r="N35" s="63"/>
    </row>
    <row r="36" spans="1:14" x14ac:dyDescent="0.3">
      <c r="A36" s="19">
        <f>Table1515161718[[#This Row],[Full Name]]</f>
        <v>0</v>
      </c>
      <c r="B36" s="21" t="str">
        <f>IF(Table1515161718[[#This Row],[Full Name]]="","",IF(IFERROR(IFERROR(VLOOKUP(Table1515161718[[#This Row],[Full Name]],'Mens League'!B:B,1,FALSE),VLOOKUP(Table1515161718[[#This Row],[Full Name]],'Women''s League'!B:B,1,FALSE)),"NEEDS ADDING")="NEEDS ADDING","NEEDS ADDING","OK"))</f>
        <v/>
      </c>
      <c r="C36" s="21" t="str">
        <f>IF(Table1515161718[[#This Row],[Position]]="","",IF(Table1515161718[[#This Row],[Rank]]=1,30,IF(Table1515161718[[#This Row],[Rank]]=2,29,IF(Table1515161718[[#This Row],[Rank]]=3,28,IF(Table1515161718[[#This Row],[Rank]]=4,27,IF(Table1515161718[[#This Row],[Rank]]=5,26,IF(Table1515161718[[#This Row],[Rank]]=6,25,IF(Table1515161718[[#This Row],[Rank]]=7,24,IF(Table1515161718[[#This Row],[Rank]]=8,23,IF(Table1515161718[[#This Row],[Rank]]=9,22,IF(Table1515161718[[#This Row],[Rank]]=10,21,IF(Table1515161718[[#This Row],[Rank]]=11,20,IF(Table1515161718[[#This Row],[Rank]]=12,19,IF(Table1515161718[[#This Row],[Rank]]=13,18,IF(Table1515161718[[#This Row],[Rank]]=14,17,IF(Table1515161718[[#This Row],[Rank]]=15,16,IF(Table1515161718[[#This Row],[Rank]]=16,15,IF(Table1515161718[[#This Row],[Rank]]=17,14,IF(Table1515161718[[#This Row],[Rank]]=18,13,IF(Table1515161718[[#This Row],[Rank]]=19,12,IF(Table1515161718[[#This Row],[Rank]]=20,11,IF(Table1515161718[[#This Row],[Rank]]=21,10,IF(Table1515161718[[#This Row],[Rank]]=22,9,IF(Table1515161718[[#This Row],[Rank]]=23,8,IF(Table1515161718[[#This Row],[Rank]]=24,7,IF(Table1515161718[[#This Row],[Rank]]=25,6,IF(Table1515161718[[#This Row],[Rank]]=26,5,IF(Table1515161718[[#This Row],[Rank]]=27,4,IF(Table1515161718[[#This Row],[Rank]]=28,3,IF(Table1515161718[[#This Row],[Rank]]=29,2,IF(Table1515161718[[#This Row],[Rank]]=30,1,0)))))))))))))))))))))))))))))))</f>
        <v/>
      </c>
      <c r="D36" s="4" t="str">
        <f>IF(Table1515161718[[#This Row],[Category]]="","",IF(Table1515161718[[#This Row],[Category]]="M",COUNTIF($I$2:$I36,"M"),IF(Table1515161718[[#This Row],[Category]]="F",COUNTIF($I$2:$I36,"F"),0)))</f>
        <v/>
      </c>
      <c r="E36" s="26"/>
      <c r="F36" s="27"/>
      <c r="G36" s="28"/>
      <c r="H36" s="28"/>
      <c r="I36" s="29"/>
      <c r="J36" s="63"/>
      <c r="K36" s="63"/>
      <c r="L36" s="63"/>
      <c r="M36" s="63"/>
      <c r="N36" s="63"/>
    </row>
    <row r="37" spans="1:14" x14ac:dyDescent="0.3">
      <c r="A37" s="19">
        <f>Table1515161718[[#This Row],[Full Name]]</f>
        <v>0</v>
      </c>
      <c r="B37" s="21" t="str">
        <f>IF(Table1515161718[[#This Row],[Full Name]]="","",IF(IFERROR(IFERROR(VLOOKUP(Table1515161718[[#This Row],[Full Name]],'Mens League'!B:B,1,FALSE),VLOOKUP(Table1515161718[[#This Row],[Full Name]],'Women''s League'!B:B,1,FALSE)),"NEEDS ADDING")="NEEDS ADDING","NEEDS ADDING","OK"))</f>
        <v/>
      </c>
      <c r="C37" s="21" t="str">
        <f>IF(Table1515161718[[#This Row],[Position]]="","",IF(Table1515161718[[#This Row],[Rank]]=1,30,IF(Table1515161718[[#This Row],[Rank]]=2,29,IF(Table1515161718[[#This Row],[Rank]]=3,28,IF(Table1515161718[[#This Row],[Rank]]=4,27,IF(Table1515161718[[#This Row],[Rank]]=5,26,IF(Table1515161718[[#This Row],[Rank]]=6,25,IF(Table1515161718[[#This Row],[Rank]]=7,24,IF(Table1515161718[[#This Row],[Rank]]=8,23,IF(Table1515161718[[#This Row],[Rank]]=9,22,IF(Table1515161718[[#This Row],[Rank]]=10,21,IF(Table1515161718[[#This Row],[Rank]]=11,20,IF(Table1515161718[[#This Row],[Rank]]=12,19,IF(Table1515161718[[#This Row],[Rank]]=13,18,IF(Table1515161718[[#This Row],[Rank]]=14,17,IF(Table1515161718[[#This Row],[Rank]]=15,16,IF(Table1515161718[[#This Row],[Rank]]=16,15,IF(Table1515161718[[#This Row],[Rank]]=17,14,IF(Table1515161718[[#This Row],[Rank]]=18,13,IF(Table1515161718[[#This Row],[Rank]]=19,12,IF(Table1515161718[[#This Row],[Rank]]=20,11,IF(Table1515161718[[#This Row],[Rank]]=21,10,IF(Table1515161718[[#This Row],[Rank]]=22,9,IF(Table1515161718[[#This Row],[Rank]]=23,8,IF(Table1515161718[[#This Row],[Rank]]=24,7,IF(Table1515161718[[#This Row],[Rank]]=25,6,IF(Table1515161718[[#This Row],[Rank]]=26,5,IF(Table1515161718[[#This Row],[Rank]]=27,4,IF(Table1515161718[[#This Row],[Rank]]=28,3,IF(Table1515161718[[#This Row],[Rank]]=29,2,IF(Table1515161718[[#This Row],[Rank]]=30,1,0)))))))))))))))))))))))))))))))</f>
        <v/>
      </c>
      <c r="D37" s="4" t="str">
        <f>IF(Table1515161718[[#This Row],[Category]]="","",IF(Table1515161718[[#This Row],[Category]]="M",COUNTIF($I$2:$I37,"M"),IF(Table1515161718[[#This Row],[Category]]="F",COUNTIF($I$2:$I37,"F"),0)))</f>
        <v/>
      </c>
      <c r="E37" s="26"/>
      <c r="F37" s="27"/>
      <c r="G37" s="28"/>
      <c r="H37" s="28"/>
      <c r="I37" s="29"/>
      <c r="J37" s="63"/>
      <c r="K37" s="63"/>
      <c r="L37" s="63"/>
      <c r="M37" s="63"/>
      <c r="N37" s="63"/>
    </row>
    <row r="38" spans="1:14" x14ac:dyDescent="0.3">
      <c r="A38" s="19">
        <f>Table1515161718[[#This Row],[Full Name]]</f>
        <v>0</v>
      </c>
      <c r="B38" s="21" t="str">
        <f>IF(Table1515161718[[#This Row],[Full Name]]="","",IF(IFERROR(IFERROR(VLOOKUP(Table1515161718[[#This Row],[Full Name]],'Mens League'!B:B,1,FALSE),VLOOKUP(Table1515161718[[#This Row],[Full Name]],'Women''s League'!B:B,1,FALSE)),"NEEDS ADDING")="NEEDS ADDING","NEEDS ADDING","OK"))</f>
        <v/>
      </c>
      <c r="C38" s="21" t="str">
        <f>IF(Table1515161718[[#This Row],[Position]]="","",IF(Table1515161718[[#This Row],[Rank]]=1,30,IF(Table1515161718[[#This Row],[Rank]]=2,29,IF(Table1515161718[[#This Row],[Rank]]=3,28,IF(Table1515161718[[#This Row],[Rank]]=4,27,IF(Table1515161718[[#This Row],[Rank]]=5,26,IF(Table1515161718[[#This Row],[Rank]]=6,25,IF(Table1515161718[[#This Row],[Rank]]=7,24,IF(Table1515161718[[#This Row],[Rank]]=8,23,IF(Table1515161718[[#This Row],[Rank]]=9,22,IF(Table1515161718[[#This Row],[Rank]]=10,21,IF(Table1515161718[[#This Row],[Rank]]=11,20,IF(Table1515161718[[#This Row],[Rank]]=12,19,IF(Table1515161718[[#This Row],[Rank]]=13,18,IF(Table1515161718[[#This Row],[Rank]]=14,17,IF(Table1515161718[[#This Row],[Rank]]=15,16,IF(Table1515161718[[#This Row],[Rank]]=16,15,IF(Table1515161718[[#This Row],[Rank]]=17,14,IF(Table1515161718[[#This Row],[Rank]]=18,13,IF(Table1515161718[[#This Row],[Rank]]=19,12,IF(Table1515161718[[#This Row],[Rank]]=20,11,IF(Table1515161718[[#This Row],[Rank]]=21,10,IF(Table1515161718[[#This Row],[Rank]]=22,9,IF(Table1515161718[[#This Row],[Rank]]=23,8,IF(Table1515161718[[#This Row],[Rank]]=24,7,IF(Table1515161718[[#This Row],[Rank]]=25,6,IF(Table1515161718[[#This Row],[Rank]]=26,5,IF(Table1515161718[[#This Row],[Rank]]=27,4,IF(Table1515161718[[#This Row],[Rank]]=28,3,IF(Table1515161718[[#This Row],[Rank]]=29,2,IF(Table1515161718[[#This Row],[Rank]]=30,1,0)))))))))))))))))))))))))))))))</f>
        <v/>
      </c>
      <c r="D38" s="4" t="str">
        <f>IF(Table1515161718[[#This Row],[Category]]="","",IF(Table1515161718[[#This Row],[Category]]="M",COUNTIF($I$2:$I38,"M"),IF(Table1515161718[[#This Row],[Category]]="F",COUNTIF($I$2:$I38,"F"),0)))</f>
        <v/>
      </c>
      <c r="E38" s="26"/>
      <c r="F38" s="27"/>
      <c r="G38" s="28"/>
      <c r="H38" s="28"/>
      <c r="I38" s="29"/>
      <c r="J38" s="63"/>
      <c r="K38" s="63"/>
      <c r="L38" s="63"/>
      <c r="M38" s="63"/>
      <c r="N38" s="63"/>
    </row>
    <row r="39" spans="1:14" x14ac:dyDescent="0.3">
      <c r="A39" s="19">
        <f>Table1515161718[[#This Row],[Full Name]]</f>
        <v>0</v>
      </c>
      <c r="B39" s="21" t="str">
        <f>IF(Table1515161718[[#This Row],[Full Name]]="","",IF(IFERROR(IFERROR(VLOOKUP(Table1515161718[[#This Row],[Full Name]],'Mens League'!B:B,1,FALSE),VLOOKUP(Table1515161718[[#This Row],[Full Name]],'Women''s League'!B:B,1,FALSE)),"NEEDS ADDING")="NEEDS ADDING","NEEDS ADDING","OK"))</f>
        <v/>
      </c>
      <c r="C39" s="21" t="str">
        <f>IF(Table1515161718[[#This Row],[Position]]="","",IF(Table1515161718[[#This Row],[Rank]]=1,30,IF(Table1515161718[[#This Row],[Rank]]=2,29,IF(Table1515161718[[#This Row],[Rank]]=3,28,IF(Table1515161718[[#This Row],[Rank]]=4,27,IF(Table1515161718[[#This Row],[Rank]]=5,26,IF(Table1515161718[[#This Row],[Rank]]=6,25,IF(Table1515161718[[#This Row],[Rank]]=7,24,IF(Table1515161718[[#This Row],[Rank]]=8,23,IF(Table1515161718[[#This Row],[Rank]]=9,22,IF(Table1515161718[[#This Row],[Rank]]=10,21,IF(Table1515161718[[#This Row],[Rank]]=11,20,IF(Table1515161718[[#This Row],[Rank]]=12,19,IF(Table1515161718[[#This Row],[Rank]]=13,18,IF(Table1515161718[[#This Row],[Rank]]=14,17,IF(Table1515161718[[#This Row],[Rank]]=15,16,IF(Table1515161718[[#This Row],[Rank]]=16,15,IF(Table1515161718[[#This Row],[Rank]]=17,14,IF(Table1515161718[[#This Row],[Rank]]=18,13,IF(Table1515161718[[#This Row],[Rank]]=19,12,IF(Table1515161718[[#This Row],[Rank]]=20,11,IF(Table1515161718[[#This Row],[Rank]]=21,10,IF(Table1515161718[[#This Row],[Rank]]=22,9,IF(Table1515161718[[#This Row],[Rank]]=23,8,IF(Table1515161718[[#This Row],[Rank]]=24,7,IF(Table1515161718[[#This Row],[Rank]]=25,6,IF(Table1515161718[[#This Row],[Rank]]=26,5,IF(Table1515161718[[#This Row],[Rank]]=27,4,IF(Table1515161718[[#This Row],[Rank]]=28,3,IF(Table1515161718[[#This Row],[Rank]]=29,2,IF(Table1515161718[[#This Row],[Rank]]=30,1,0)))))))))))))))))))))))))))))))</f>
        <v/>
      </c>
      <c r="D39" s="4" t="str">
        <f>IF(Table1515161718[[#This Row],[Category]]="","",IF(Table1515161718[[#This Row],[Category]]="M",COUNTIF($I$2:$I39,"M"),IF(Table1515161718[[#This Row],[Category]]="F",COUNTIF($I$2:$I39,"F"),0)))</f>
        <v/>
      </c>
      <c r="E39" s="26"/>
      <c r="F39" s="27"/>
      <c r="G39" s="28"/>
      <c r="H39" s="28"/>
      <c r="I39" s="29"/>
      <c r="J39" s="63"/>
      <c r="K39" s="63"/>
      <c r="L39" s="63"/>
      <c r="M39" s="63"/>
      <c r="N39" s="63"/>
    </row>
    <row r="40" spans="1:14" x14ac:dyDescent="0.3">
      <c r="A40" s="19">
        <f>Table1515161718[[#This Row],[Full Name]]</f>
        <v>0</v>
      </c>
      <c r="B40" s="21" t="str">
        <f>IF(Table1515161718[[#This Row],[Full Name]]="","",IF(IFERROR(IFERROR(VLOOKUP(Table1515161718[[#This Row],[Full Name]],'Mens League'!B:B,1,FALSE),VLOOKUP(Table1515161718[[#This Row],[Full Name]],'Women''s League'!B:B,1,FALSE)),"NEEDS ADDING")="NEEDS ADDING","NEEDS ADDING","OK"))</f>
        <v/>
      </c>
      <c r="C40" s="21" t="str">
        <f>IF(Table1515161718[[#This Row],[Position]]="","",IF(Table1515161718[[#This Row],[Rank]]=1,30,IF(Table1515161718[[#This Row],[Rank]]=2,29,IF(Table1515161718[[#This Row],[Rank]]=3,28,IF(Table1515161718[[#This Row],[Rank]]=4,27,IF(Table1515161718[[#This Row],[Rank]]=5,26,IF(Table1515161718[[#This Row],[Rank]]=6,25,IF(Table1515161718[[#This Row],[Rank]]=7,24,IF(Table1515161718[[#This Row],[Rank]]=8,23,IF(Table1515161718[[#This Row],[Rank]]=9,22,IF(Table1515161718[[#This Row],[Rank]]=10,21,IF(Table1515161718[[#This Row],[Rank]]=11,20,IF(Table1515161718[[#This Row],[Rank]]=12,19,IF(Table1515161718[[#This Row],[Rank]]=13,18,IF(Table1515161718[[#This Row],[Rank]]=14,17,IF(Table1515161718[[#This Row],[Rank]]=15,16,IF(Table1515161718[[#This Row],[Rank]]=16,15,IF(Table1515161718[[#This Row],[Rank]]=17,14,IF(Table1515161718[[#This Row],[Rank]]=18,13,IF(Table1515161718[[#This Row],[Rank]]=19,12,IF(Table1515161718[[#This Row],[Rank]]=20,11,IF(Table1515161718[[#This Row],[Rank]]=21,10,IF(Table1515161718[[#This Row],[Rank]]=22,9,IF(Table1515161718[[#This Row],[Rank]]=23,8,IF(Table1515161718[[#This Row],[Rank]]=24,7,IF(Table1515161718[[#This Row],[Rank]]=25,6,IF(Table1515161718[[#This Row],[Rank]]=26,5,IF(Table1515161718[[#This Row],[Rank]]=27,4,IF(Table1515161718[[#This Row],[Rank]]=28,3,IF(Table1515161718[[#This Row],[Rank]]=29,2,IF(Table1515161718[[#This Row],[Rank]]=30,1,0)))))))))))))))))))))))))))))))</f>
        <v/>
      </c>
      <c r="D40" s="4" t="str">
        <f>IF(Table1515161718[[#This Row],[Category]]="","",IF(Table1515161718[[#This Row],[Category]]="M",COUNTIF($I$2:$I40,"M"),IF(Table1515161718[[#This Row],[Category]]="F",COUNTIF($I$2:$I40,"F"),0)))</f>
        <v/>
      </c>
      <c r="E40" s="26"/>
      <c r="F40" s="27"/>
      <c r="G40" s="28"/>
      <c r="H40" s="28"/>
      <c r="I40" s="29"/>
      <c r="J40" s="63"/>
      <c r="K40" s="63"/>
      <c r="L40" s="63"/>
      <c r="M40" s="63"/>
      <c r="N40" s="63"/>
    </row>
    <row r="41" spans="1:14" x14ac:dyDescent="0.3">
      <c r="A41" s="19">
        <f>Table1515161718[[#This Row],[Full Name]]</f>
        <v>0</v>
      </c>
      <c r="B41" s="21" t="str">
        <f>IF(Table1515161718[[#This Row],[Full Name]]="","",IF(IFERROR(IFERROR(VLOOKUP(Table1515161718[[#This Row],[Full Name]],'Mens League'!B:B,1,FALSE),VLOOKUP(Table1515161718[[#This Row],[Full Name]],'Women''s League'!B:B,1,FALSE)),"NEEDS ADDING")="NEEDS ADDING","NEEDS ADDING","OK"))</f>
        <v/>
      </c>
      <c r="C41" s="21" t="str">
        <f>IF(Table1515161718[[#This Row],[Position]]="","",IF(Table1515161718[[#This Row],[Rank]]=1,30,IF(Table1515161718[[#This Row],[Rank]]=2,29,IF(Table1515161718[[#This Row],[Rank]]=3,28,IF(Table1515161718[[#This Row],[Rank]]=4,27,IF(Table1515161718[[#This Row],[Rank]]=5,26,IF(Table1515161718[[#This Row],[Rank]]=6,25,IF(Table1515161718[[#This Row],[Rank]]=7,24,IF(Table1515161718[[#This Row],[Rank]]=8,23,IF(Table1515161718[[#This Row],[Rank]]=9,22,IF(Table1515161718[[#This Row],[Rank]]=10,21,IF(Table1515161718[[#This Row],[Rank]]=11,20,IF(Table1515161718[[#This Row],[Rank]]=12,19,IF(Table1515161718[[#This Row],[Rank]]=13,18,IF(Table1515161718[[#This Row],[Rank]]=14,17,IF(Table1515161718[[#This Row],[Rank]]=15,16,IF(Table1515161718[[#This Row],[Rank]]=16,15,IF(Table1515161718[[#This Row],[Rank]]=17,14,IF(Table1515161718[[#This Row],[Rank]]=18,13,IF(Table1515161718[[#This Row],[Rank]]=19,12,IF(Table1515161718[[#This Row],[Rank]]=20,11,IF(Table1515161718[[#This Row],[Rank]]=21,10,IF(Table1515161718[[#This Row],[Rank]]=22,9,IF(Table1515161718[[#This Row],[Rank]]=23,8,IF(Table1515161718[[#This Row],[Rank]]=24,7,IF(Table1515161718[[#This Row],[Rank]]=25,6,IF(Table1515161718[[#This Row],[Rank]]=26,5,IF(Table1515161718[[#This Row],[Rank]]=27,4,IF(Table1515161718[[#This Row],[Rank]]=28,3,IF(Table1515161718[[#This Row],[Rank]]=29,2,IF(Table1515161718[[#This Row],[Rank]]=30,1,0)))))))))))))))))))))))))))))))</f>
        <v/>
      </c>
      <c r="D41" s="4" t="str">
        <f>IF(Table1515161718[[#This Row],[Category]]="","",IF(Table1515161718[[#This Row],[Category]]="M",COUNTIF($I$2:$I41,"M"),IF(Table1515161718[[#This Row],[Category]]="F",COUNTIF($I$2:$I41,"F"),0)))</f>
        <v/>
      </c>
      <c r="E41" s="26"/>
      <c r="F41" s="27"/>
      <c r="G41" s="28"/>
      <c r="H41" s="28"/>
      <c r="I41" s="29"/>
      <c r="J41" s="63"/>
      <c r="K41" s="63"/>
      <c r="L41" s="63"/>
      <c r="M41" s="63"/>
      <c r="N41" s="63"/>
    </row>
    <row r="42" spans="1:14" x14ac:dyDescent="0.3">
      <c r="A42" s="19">
        <f>Table1515161718[[#This Row],[Full Name]]</f>
        <v>0</v>
      </c>
      <c r="B42" s="21" t="str">
        <f>IF(Table1515161718[[#This Row],[Full Name]]="","",IF(IFERROR(IFERROR(VLOOKUP(Table1515161718[[#This Row],[Full Name]],'Mens League'!B:B,1,FALSE),VLOOKUP(Table1515161718[[#This Row],[Full Name]],'Women''s League'!B:B,1,FALSE)),"NEEDS ADDING")="NEEDS ADDING","NEEDS ADDING","OK"))</f>
        <v/>
      </c>
      <c r="C42" s="21" t="str">
        <f>IF(Table1515161718[[#This Row],[Position]]="","",IF(Table1515161718[[#This Row],[Rank]]=1,30,IF(Table1515161718[[#This Row],[Rank]]=2,29,IF(Table1515161718[[#This Row],[Rank]]=3,28,IF(Table1515161718[[#This Row],[Rank]]=4,27,IF(Table1515161718[[#This Row],[Rank]]=5,26,IF(Table1515161718[[#This Row],[Rank]]=6,25,IF(Table1515161718[[#This Row],[Rank]]=7,24,IF(Table1515161718[[#This Row],[Rank]]=8,23,IF(Table1515161718[[#This Row],[Rank]]=9,22,IF(Table1515161718[[#This Row],[Rank]]=10,21,IF(Table1515161718[[#This Row],[Rank]]=11,20,IF(Table1515161718[[#This Row],[Rank]]=12,19,IF(Table1515161718[[#This Row],[Rank]]=13,18,IF(Table1515161718[[#This Row],[Rank]]=14,17,IF(Table1515161718[[#This Row],[Rank]]=15,16,IF(Table1515161718[[#This Row],[Rank]]=16,15,IF(Table1515161718[[#This Row],[Rank]]=17,14,IF(Table1515161718[[#This Row],[Rank]]=18,13,IF(Table1515161718[[#This Row],[Rank]]=19,12,IF(Table1515161718[[#This Row],[Rank]]=20,11,IF(Table1515161718[[#This Row],[Rank]]=21,10,IF(Table1515161718[[#This Row],[Rank]]=22,9,IF(Table1515161718[[#This Row],[Rank]]=23,8,IF(Table1515161718[[#This Row],[Rank]]=24,7,IF(Table1515161718[[#This Row],[Rank]]=25,6,IF(Table1515161718[[#This Row],[Rank]]=26,5,IF(Table1515161718[[#This Row],[Rank]]=27,4,IF(Table1515161718[[#This Row],[Rank]]=28,3,IF(Table1515161718[[#This Row],[Rank]]=29,2,IF(Table1515161718[[#This Row],[Rank]]=30,1,0)))))))))))))))))))))))))))))))</f>
        <v/>
      </c>
      <c r="D42" s="4" t="str">
        <f>IF(Table1515161718[[#This Row],[Category]]="","",IF(Table1515161718[[#This Row],[Category]]="M",COUNTIF($I$2:$I42,"M"),IF(Table1515161718[[#This Row],[Category]]="F",COUNTIF($I$2:$I42,"F"),0)))</f>
        <v/>
      </c>
      <c r="E42" s="26"/>
      <c r="F42" s="27"/>
      <c r="G42" s="28"/>
      <c r="H42" s="28"/>
      <c r="I42" s="29"/>
      <c r="J42" s="63"/>
      <c r="K42" s="63"/>
      <c r="L42" s="63"/>
      <c r="M42" s="63"/>
      <c r="N42" s="63"/>
    </row>
    <row r="43" spans="1:14" x14ac:dyDescent="0.3">
      <c r="A43" s="19">
        <f>Table1515161718[[#This Row],[Full Name]]</f>
        <v>0</v>
      </c>
      <c r="B43" s="21" t="str">
        <f>IF(Table1515161718[[#This Row],[Full Name]]="","",IF(IFERROR(IFERROR(VLOOKUP(Table1515161718[[#This Row],[Full Name]],'Mens League'!B:B,1,FALSE),VLOOKUP(Table1515161718[[#This Row],[Full Name]],'Women''s League'!B:B,1,FALSE)),"NEEDS ADDING")="NEEDS ADDING","NEEDS ADDING","OK"))</f>
        <v/>
      </c>
      <c r="C43" s="21" t="str">
        <f>IF(Table1515161718[[#This Row],[Position]]="","",IF(Table1515161718[[#This Row],[Rank]]=1,30,IF(Table1515161718[[#This Row],[Rank]]=2,29,IF(Table1515161718[[#This Row],[Rank]]=3,28,IF(Table1515161718[[#This Row],[Rank]]=4,27,IF(Table1515161718[[#This Row],[Rank]]=5,26,IF(Table1515161718[[#This Row],[Rank]]=6,25,IF(Table1515161718[[#This Row],[Rank]]=7,24,IF(Table1515161718[[#This Row],[Rank]]=8,23,IF(Table1515161718[[#This Row],[Rank]]=9,22,IF(Table1515161718[[#This Row],[Rank]]=10,21,IF(Table1515161718[[#This Row],[Rank]]=11,20,IF(Table1515161718[[#This Row],[Rank]]=12,19,IF(Table1515161718[[#This Row],[Rank]]=13,18,IF(Table1515161718[[#This Row],[Rank]]=14,17,IF(Table1515161718[[#This Row],[Rank]]=15,16,IF(Table1515161718[[#This Row],[Rank]]=16,15,IF(Table1515161718[[#This Row],[Rank]]=17,14,IF(Table1515161718[[#This Row],[Rank]]=18,13,IF(Table1515161718[[#This Row],[Rank]]=19,12,IF(Table1515161718[[#This Row],[Rank]]=20,11,IF(Table1515161718[[#This Row],[Rank]]=21,10,IF(Table1515161718[[#This Row],[Rank]]=22,9,IF(Table1515161718[[#This Row],[Rank]]=23,8,IF(Table1515161718[[#This Row],[Rank]]=24,7,IF(Table1515161718[[#This Row],[Rank]]=25,6,IF(Table1515161718[[#This Row],[Rank]]=26,5,IF(Table1515161718[[#This Row],[Rank]]=27,4,IF(Table1515161718[[#This Row],[Rank]]=28,3,IF(Table1515161718[[#This Row],[Rank]]=29,2,IF(Table1515161718[[#This Row],[Rank]]=30,1,0)))))))))))))))))))))))))))))))</f>
        <v/>
      </c>
      <c r="D43" s="4" t="str">
        <f>IF(Table1515161718[[#This Row],[Category]]="","",IF(Table1515161718[[#This Row],[Category]]="M",COUNTIF($I$2:$I43,"M"),IF(Table1515161718[[#This Row],[Category]]="F",COUNTIF($I$2:$I43,"F"),0)))</f>
        <v/>
      </c>
      <c r="E43" s="26"/>
      <c r="F43" s="27"/>
      <c r="G43" s="28"/>
      <c r="H43" s="28"/>
      <c r="I43" s="29"/>
      <c r="J43" s="63"/>
      <c r="K43" s="63"/>
      <c r="L43" s="63"/>
      <c r="M43" s="63"/>
      <c r="N43" s="63"/>
    </row>
    <row r="44" spans="1:14" x14ac:dyDescent="0.3">
      <c r="A44" s="19">
        <f>Table1515161718[[#This Row],[Full Name]]</f>
        <v>0</v>
      </c>
      <c r="B44" s="21" t="str">
        <f>IF(Table1515161718[[#This Row],[Full Name]]="","",IF(IFERROR(IFERROR(VLOOKUP(Table1515161718[[#This Row],[Full Name]],'Mens League'!B:B,1,FALSE),VLOOKUP(Table1515161718[[#This Row],[Full Name]],'Women''s League'!B:B,1,FALSE)),"NEEDS ADDING")="NEEDS ADDING","NEEDS ADDING","OK"))</f>
        <v/>
      </c>
      <c r="C44" s="21" t="str">
        <f>IF(Table1515161718[[#This Row],[Position]]="","",IF(Table1515161718[[#This Row],[Rank]]=1,30,IF(Table1515161718[[#This Row],[Rank]]=2,29,IF(Table1515161718[[#This Row],[Rank]]=3,28,IF(Table1515161718[[#This Row],[Rank]]=4,27,IF(Table1515161718[[#This Row],[Rank]]=5,26,IF(Table1515161718[[#This Row],[Rank]]=6,25,IF(Table1515161718[[#This Row],[Rank]]=7,24,IF(Table1515161718[[#This Row],[Rank]]=8,23,IF(Table1515161718[[#This Row],[Rank]]=9,22,IF(Table1515161718[[#This Row],[Rank]]=10,21,IF(Table1515161718[[#This Row],[Rank]]=11,20,IF(Table1515161718[[#This Row],[Rank]]=12,19,IF(Table1515161718[[#This Row],[Rank]]=13,18,IF(Table1515161718[[#This Row],[Rank]]=14,17,IF(Table1515161718[[#This Row],[Rank]]=15,16,IF(Table1515161718[[#This Row],[Rank]]=16,15,IF(Table1515161718[[#This Row],[Rank]]=17,14,IF(Table1515161718[[#This Row],[Rank]]=18,13,IF(Table1515161718[[#This Row],[Rank]]=19,12,IF(Table1515161718[[#This Row],[Rank]]=20,11,IF(Table1515161718[[#This Row],[Rank]]=21,10,IF(Table1515161718[[#This Row],[Rank]]=22,9,IF(Table1515161718[[#This Row],[Rank]]=23,8,IF(Table1515161718[[#This Row],[Rank]]=24,7,IF(Table1515161718[[#This Row],[Rank]]=25,6,IF(Table1515161718[[#This Row],[Rank]]=26,5,IF(Table1515161718[[#This Row],[Rank]]=27,4,IF(Table1515161718[[#This Row],[Rank]]=28,3,IF(Table1515161718[[#This Row],[Rank]]=29,2,IF(Table1515161718[[#This Row],[Rank]]=30,1,0)))))))))))))))))))))))))))))))</f>
        <v/>
      </c>
      <c r="D44" s="4" t="str">
        <f>IF(Table1515161718[[#This Row],[Category]]="","",IF(Table1515161718[[#This Row],[Category]]="M",COUNTIF($I$2:$I44,"M"),IF(Table1515161718[[#This Row],[Category]]="F",COUNTIF($I$2:$I44,"F"),0)))</f>
        <v/>
      </c>
      <c r="E44" s="26"/>
      <c r="F44" s="27"/>
      <c r="G44" s="28"/>
      <c r="H44" s="28"/>
      <c r="I44" s="29"/>
      <c r="J44" s="63"/>
      <c r="K44" s="63"/>
      <c r="L44" s="63"/>
      <c r="M44" s="63"/>
      <c r="N44" s="63"/>
    </row>
    <row r="45" spans="1:14" x14ac:dyDescent="0.3">
      <c r="A45" s="19">
        <f>Table1515161718[[#This Row],[Full Name]]</f>
        <v>0</v>
      </c>
      <c r="B45" s="21" t="str">
        <f>IF(Table1515161718[[#This Row],[Full Name]]="","",IF(IFERROR(IFERROR(VLOOKUP(Table1515161718[[#This Row],[Full Name]],'Mens League'!B:B,1,FALSE),VLOOKUP(Table1515161718[[#This Row],[Full Name]],'Women''s League'!B:B,1,FALSE)),"NEEDS ADDING")="NEEDS ADDING","NEEDS ADDING","OK"))</f>
        <v/>
      </c>
      <c r="C45" s="21" t="str">
        <f>IF(Table1515161718[[#This Row],[Position]]="","",IF(Table1515161718[[#This Row],[Rank]]=1,30,IF(Table1515161718[[#This Row],[Rank]]=2,29,IF(Table1515161718[[#This Row],[Rank]]=3,28,IF(Table1515161718[[#This Row],[Rank]]=4,27,IF(Table1515161718[[#This Row],[Rank]]=5,26,IF(Table1515161718[[#This Row],[Rank]]=6,25,IF(Table1515161718[[#This Row],[Rank]]=7,24,IF(Table1515161718[[#This Row],[Rank]]=8,23,IF(Table1515161718[[#This Row],[Rank]]=9,22,IF(Table1515161718[[#This Row],[Rank]]=10,21,IF(Table1515161718[[#This Row],[Rank]]=11,20,IF(Table1515161718[[#This Row],[Rank]]=12,19,IF(Table1515161718[[#This Row],[Rank]]=13,18,IF(Table1515161718[[#This Row],[Rank]]=14,17,IF(Table1515161718[[#This Row],[Rank]]=15,16,IF(Table1515161718[[#This Row],[Rank]]=16,15,IF(Table1515161718[[#This Row],[Rank]]=17,14,IF(Table1515161718[[#This Row],[Rank]]=18,13,IF(Table1515161718[[#This Row],[Rank]]=19,12,IF(Table1515161718[[#This Row],[Rank]]=20,11,IF(Table1515161718[[#This Row],[Rank]]=21,10,IF(Table1515161718[[#This Row],[Rank]]=22,9,IF(Table1515161718[[#This Row],[Rank]]=23,8,IF(Table1515161718[[#This Row],[Rank]]=24,7,IF(Table1515161718[[#This Row],[Rank]]=25,6,IF(Table1515161718[[#This Row],[Rank]]=26,5,IF(Table1515161718[[#This Row],[Rank]]=27,4,IF(Table1515161718[[#This Row],[Rank]]=28,3,IF(Table1515161718[[#This Row],[Rank]]=29,2,IF(Table1515161718[[#This Row],[Rank]]=30,1,0)))))))))))))))))))))))))))))))</f>
        <v/>
      </c>
      <c r="D45" s="4" t="str">
        <f>IF(Table1515161718[[#This Row],[Category]]="","",IF(Table1515161718[[#This Row],[Category]]="M",COUNTIF($I$2:$I45,"M"),IF(Table1515161718[[#This Row],[Category]]="F",COUNTIF($I$2:$I45,"F"),0)))</f>
        <v/>
      </c>
      <c r="E45" s="26"/>
      <c r="F45" s="27"/>
      <c r="G45" s="28"/>
      <c r="H45" s="28"/>
      <c r="I45" s="29"/>
      <c r="J45" s="63"/>
      <c r="K45" s="63"/>
      <c r="L45" s="63"/>
      <c r="M45" s="63"/>
      <c r="N45" s="63"/>
    </row>
    <row r="46" spans="1:14" x14ac:dyDescent="0.3">
      <c r="A46" s="19">
        <f>Table1515161718[[#This Row],[Full Name]]</f>
        <v>0</v>
      </c>
      <c r="B46" s="21" t="str">
        <f>IF(Table1515161718[[#This Row],[Full Name]]="","",IF(IFERROR(IFERROR(VLOOKUP(Table1515161718[[#This Row],[Full Name]],'Mens League'!B:B,1,FALSE),VLOOKUP(Table1515161718[[#This Row],[Full Name]],'Women''s League'!B:B,1,FALSE)),"NEEDS ADDING")="NEEDS ADDING","NEEDS ADDING","OK"))</f>
        <v/>
      </c>
      <c r="C46" s="21" t="str">
        <f>IF(Table1515161718[[#This Row],[Position]]="","",IF(Table1515161718[[#This Row],[Rank]]=1,30,IF(Table1515161718[[#This Row],[Rank]]=2,29,IF(Table1515161718[[#This Row],[Rank]]=3,28,IF(Table1515161718[[#This Row],[Rank]]=4,27,IF(Table1515161718[[#This Row],[Rank]]=5,26,IF(Table1515161718[[#This Row],[Rank]]=6,25,IF(Table1515161718[[#This Row],[Rank]]=7,24,IF(Table1515161718[[#This Row],[Rank]]=8,23,IF(Table1515161718[[#This Row],[Rank]]=9,22,IF(Table1515161718[[#This Row],[Rank]]=10,21,IF(Table1515161718[[#This Row],[Rank]]=11,20,IF(Table1515161718[[#This Row],[Rank]]=12,19,IF(Table1515161718[[#This Row],[Rank]]=13,18,IF(Table1515161718[[#This Row],[Rank]]=14,17,IF(Table1515161718[[#This Row],[Rank]]=15,16,IF(Table1515161718[[#This Row],[Rank]]=16,15,IF(Table1515161718[[#This Row],[Rank]]=17,14,IF(Table1515161718[[#This Row],[Rank]]=18,13,IF(Table1515161718[[#This Row],[Rank]]=19,12,IF(Table1515161718[[#This Row],[Rank]]=20,11,IF(Table1515161718[[#This Row],[Rank]]=21,10,IF(Table1515161718[[#This Row],[Rank]]=22,9,IF(Table1515161718[[#This Row],[Rank]]=23,8,IF(Table1515161718[[#This Row],[Rank]]=24,7,IF(Table1515161718[[#This Row],[Rank]]=25,6,IF(Table1515161718[[#This Row],[Rank]]=26,5,IF(Table1515161718[[#This Row],[Rank]]=27,4,IF(Table1515161718[[#This Row],[Rank]]=28,3,IF(Table1515161718[[#This Row],[Rank]]=29,2,IF(Table1515161718[[#This Row],[Rank]]=30,1,0)))))))))))))))))))))))))))))))</f>
        <v/>
      </c>
      <c r="D46" s="4" t="str">
        <f>IF(Table1515161718[[#This Row],[Category]]="","",IF(Table1515161718[[#This Row],[Category]]="M",COUNTIF($I$2:$I46,"M"),IF(Table1515161718[[#This Row],[Category]]="F",COUNTIF($I$2:$I46,"F"),0)))</f>
        <v/>
      </c>
      <c r="E46" s="26"/>
      <c r="F46" s="27"/>
      <c r="G46" s="28"/>
      <c r="H46" s="28"/>
      <c r="I46" s="29"/>
      <c r="J46" s="63"/>
      <c r="K46" s="63"/>
      <c r="L46" s="63"/>
      <c r="M46" s="63"/>
      <c r="N46" s="63"/>
    </row>
    <row r="47" spans="1:14" x14ac:dyDescent="0.3">
      <c r="A47" s="19">
        <f>Table1515161718[[#This Row],[Full Name]]</f>
        <v>0</v>
      </c>
      <c r="B47" s="21" t="str">
        <f>IF(Table1515161718[[#This Row],[Full Name]]="","",IF(IFERROR(IFERROR(VLOOKUP(Table1515161718[[#This Row],[Full Name]],'Mens League'!B:B,1,FALSE),VLOOKUP(Table1515161718[[#This Row],[Full Name]],'Women''s League'!B:B,1,FALSE)),"NEEDS ADDING")="NEEDS ADDING","NEEDS ADDING","OK"))</f>
        <v/>
      </c>
      <c r="C47" s="21" t="str">
        <f>IF(Table1515161718[[#This Row],[Position]]="","",IF(Table1515161718[[#This Row],[Rank]]=1,30,IF(Table1515161718[[#This Row],[Rank]]=2,29,IF(Table1515161718[[#This Row],[Rank]]=3,28,IF(Table1515161718[[#This Row],[Rank]]=4,27,IF(Table1515161718[[#This Row],[Rank]]=5,26,IF(Table1515161718[[#This Row],[Rank]]=6,25,IF(Table1515161718[[#This Row],[Rank]]=7,24,IF(Table1515161718[[#This Row],[Rank]]=8,23,IF(Table1515161718[[#This Row],[Rank]]=9,22,IF(Table1515161718[[#This Row],[Rank]]=10,21,IF(Table1515161718[[#This Row],[Rank]]=11,20,IF(Table1515161718[[#This Row],[Rank]]=12,19,IF(Table1515161718[[#This Row],[Rank]]=13,18,IF(Table1515161718[[#This Row],[Rank]]=14,17,IF(Table1515161718[[#This Row],[Rank]]=15,16,IF(Table1515161718[[#This Row],[Rank]]=16,15,IF(Table1515161718[[#This Row],[Rank]]=17,14,IF(Table1515161718[[#This Row],[Rank]]=18,13,IF(Table1515161718[[#This Row],[Rank]]=19,12,IF(Table1515161718[[#This Row],[Rank]]=20,11,IF(Table1515161718[[#This Row],[Rank]]=21,10,IF(Table1515161718[[#This Row],[Rank]]=22,9,IF(Table1515161718[[#This Row],[Rank]]=23,8,IF(Table1515161718[[#This Row],[Rank]]=24,7,IF(Table1515161718[[#This Row],[Rank]]=25,6,IF(Table1515161718[[#This Row],[Rank]]=26,5,IF(Table1515161718[[#This Row],[Rank]]=27,4,IF(Table1515161718[[#This Row],[Rank]]=28,3,IF(Table1515161718[[#This Row],[Rank]]=29,2,IF(Table1515161718[[#This Row],[Rank]]=30,1,0)))))))))))))))))))))))))))))))</f>
        <v/>
      </c>
      <c r="D47" s="4" t="str">
        <f>IF(Table1515161718[[#This Row],[Category]]="","",IF(Table1515161718[[#This Row],[Category]]="M",COUNTIF($I$2:$I47,"M"),IF(Table1515161718[[#This Row],[Category]]="F",COUNTIF($I$2:$I47,"F"),0)))</f>
        <v/>
      </c>
      <c r="E47" s="26"/>
      <c r="F47" s="27"/>
      <c r="G47" s="28"/>
      <c r="H47" s="28"/>
      <c r="I47" s="29"/>
      <c r="J47" s="63"/>
      <c r="K47" s="63"/>
      <c r="L47" s="63"/>
      <c r="M47" s="63"/>
      <c r="N47" s="63"/>
    </row>
    <row r="48" spans="1:14" x14ac:dyDescent="0.3">
      <c r="A48" s="19">
        <f>Table1515161718[[#This Row],[Full Name]]</f>
        <v>0</v>
      </c>
      <c r="B48" s="21" t="str">
        <f>IF(Table1515161718[[#This Row],[Full Name]]="","",IF(IFERROR(IFERROR(VLOOKUP(Table1515161718[[#This Row],[Full Name]],'Mens League'!B:B,1,FALSE),VLOOKUP(Table1515161718[[#This Row],[Full Name]],'Women''s League'!B:B,1,FALSE)),"NEEDS ADDING")="NEEDS ADDING","NEEDS ADDING","OK"))</f>
        <v/>
      </c>
      <c r="C48" s="21" t="str">
        <f>IF(Table1515161718[[#This Row],[Position]]="","",IF(Table1515161718[[#This Row],[Rank]]=1,30,IF(Table1515161718[[#This Row],[Rank]]=2,29,IF(Table1515161718[[#This Row],[Rank]]=3,28,IF(Table1515161718[[#This Row],[Rank]]=4,27,IF(Table1515161718[[#This Row],[Rank]]=5,26,IF(Table1515161718[[#This Row],[Rank]]=6,25,IF(Table1515161718[[#This Row],[Rank]]=7,24,IF(Table1515161718[[#This Row],[Rank]]=8,23,IF(Table1515161718[[#This Row],[Rank]]=9,22,IF(Table1515161718[[#This Row],[Rank]]=10,21,IF(Table1515161718[[#This Row],[Rank]]=11,20,IF(Table1515161718[[#This Row],[Rank]]=12,19,IF(Table1515161718[[#This Row],[Rank]]=13,18,IF(Table1515161718[[#This Row],[Rank]]=14,17,IF(Table1515161718[[#This Row],[Rank]]=15,16,IF(Table1515161718[[#This Row],[Rank]]=16,15,IF(Table1515161718[[#This Row],[Rank]]=17,14,IF(Table1515161718[[#This Row],[Rank]]=18,13,IF(Table1515161718[[#This Row],[Rank]]=19,12,IF(Table1515161718[[#This Row],[Rank]]=20,11,IF(Table1515161718[[#This Row],[Rank]]=21,10,IF(Table1515161718[[#This Row],[Rank]]=22,9,IF(Table1515161718[[#This Row],[Rank]]=23,8,IF(Table1515161718[[#This Row],[Rank]]=24,7,IF(Table1515161718[[#This Row],[Rank]]=25,6,IF(Table1515161718[[#This Row],[Rank]]=26,5,IF(Table1515161718[[#This Row],[Rank]]=27,4,IF(Table1515161718[[#This Row],[Rank]]=28,3,IF(Table1515161718[[#This Row],[Rank]]=29,2,IF(Table1515161718[[#This Row],[Rank]]=30,1,0)))))))))))))))))))))))))))))))</f>
        <v/>
      </c>
      <c r="D48" s="4" t="str">
        <f>IF(Table1515161718[[#This Row],[Category]]="","",IF(Table1515161718[[#This Row],[Category]]="M",COUNTIF($I$2:$I48,"M"),IF(Table1515161718[[#This Row],[Category]]="F",COUNTIF($I$2:$I48,"F"),0)))</f>
        <v/>
      </c>
      <c r="E48" s="26"/>
      <c r="F48" s="27"/>
      <c r="G48" s="28"/>
      <c r="H48" s="28"/>
      <c r="I48" s="29"/>
      <c r="J48" s="63"/>
      <c r="K48" s="63"/>
      <c r="L48" s="63"/>
      <c r="M48" s="63"/>
      <c r="N48" s="63"/>
    </row>
    <row r="49" spans="1:14" x14ac:dyDescent="0.3">
      <c r="A49" s="19">
        <f>Table1515161718[[#This Row],[Full Name]]</f>
        <v>0</v>
      </c>
      <c r="B49" s="21" t="str">
        <f>IF(Table1515161718[[#This Row],[Full Name]]="","",IF(IFERROR(IFERROR(VLOOKUP(Table1515161718[[#This Row],[Full Name]],'Mens League'!B:B,1,FALSE),VLOOKUP(Table1515161718[[#This Row],[Full Name]],'Women''s League'!B:B,1,FALSE)),"NEEDS ADDING")="NEEDS ADDING","NEEDS ADDING","OK"))</f>
        <v/>
      </c>
      <c r="C49" s="21" t="str">
        <f>IF(Table1515161718[[#This Row],[Position]]="","",IF(Table1515161718[[#This Row],[Rank]]=1,30,IF(Table1515161718[[#This Row],[Rank]]=2,29,IF(Table1515161718[[#This Row],[Rank]]=3,28,IF(Table1515161718[[#This Row],[Rank]]=4,27,IF(Table1515161718[[#This Row],[Rank]]=5,26,IF(Table1515161718[[#This Row],[Rank]]=6,25,IF(Table1515161718[[#This Row],[Rank]]=7,24,IF(Table1515161718[[#This Row],[Rank]]=8,23,IF(Table1515161718[[#This Row],[Rank]]=9,22,IF(Table1515161718[[#This Row],[Rank]]=10,21,IF(Table1515161718[[#This Row],[Rank]]=11,20,IF(Table1515161718[[#This Row],[Rank]]=12,19,IF(Table1515161718[[#This Row],[Rank]]=13,18,IF(Table1515161718[[#This Row],[Rank]]=14,17,IF(Table1515161718[[#This Row],[Rank]]=15,16,IF(Table1515161718[[#This Row],[Rank]]=16,15,IF(Table1515161718[[#This Row],[Rank]]=17,14,IF(Table1515161718[[#This Row],[Rank]]=18,13,IF(Table1515161718[[#This Row],[Rank]]=19,12,IF(Table1515161718[[#This Row],[Rank]]=20,11,IF(Table1515161718[[#This Row],[Rank]]=21,10,IF(Table1515161718[[#This Row],[Rank]]=22,9,IF(Table1515161718[[#This Row],[Rank]]=23,8,IF(Table1515161718[[#This Row],[Rank]]=24,7,IF(Table1515161718[[#This Row],[Rank]]=25,6,IF(Table1515161718[[#This Row],[Rank]]=26,5,IF(Table1515161718[[#This Row],[Rank]]=27,4,IF(Table1515161718[[#This Row],[Rank]]=28,3,IF(Table1515161718[[#This Row],[Rank]]=29,2,IF(Table1515161718[[#This Row],[Rank]]=30,1,0)))))))))))))))))))))))))))))))</f>
        <v/>
      </c>
      <c r="D49" s="4" t="str">
        <f>IF(Table1515161718[[#This Row],[Category]]="","",IF(Table1515161718[[#This Row],[Category]]="M",COUNTIF($I$2:$I49,"M"),IF(Table1515161718[[#This Row],[Category]]="F",COUNTIF($I$2:$I49,"F"),0)))</f>
        <v/>
      </c>
      <c r="E49" s="26"/>
      <c r="F49" s="27"/>
      <c r="G49" s="28"/>
      <c r="H49" s="28"/>
      <c r="I49" s="29"/>
      <c r="J49" s="63"/>
      <c r="K49" s="63"/>
      <c r="L49" s="63"/>
      <c r="M49" s="63"/>
      <c r="N49" s="63"/>
    </row>
    <row r="50" spans="1:14" x14ac:dyDescent="0.3">
      <c r="A50" s="19">
        <f>Table1515161718[[#This Row],[Full Name]]</f>
        <v>0</v>
      </c>
      <c r="B50" s="21" t="str">
        <f>IF(Table1515161718[[#This Row],[Full Name]]="","",IF(IFERROR(IFERROR(VLOOKUP(Table1515161718[[#This Row],[Full Name]],'Mens League'!B:B,1,FALSE),VLOOKUP(Table1515161718[[#This Row],[Full Name]],'Women''s League'!B:B,1,FALSE)),"NEEDS ADDING")="NEEDS ADDING","NEEDS ADDING","OK"))</f>
        <v/>
      </c>
      <c r="C50" s="21" t="str">
        <f>IF(Table1515161718[[#This Row],[Position]]="","",IF(Table1515161718[[#This Row],[Rank]]=1,30,IF(Table1515161718[[#This Row],[Rank]]=2,29,IF(Table1515161718[[#This Row],[Rank]]=3,28,IF(Table1515161718[[#This Row],[Rank]]=4,27,IF(Table1515161718[[#This Row],[Rank]]=5,26,IF(Table1515161718[[#This Row],[Rank]]=6,25,IF(Table1515161718[[#This Row],[Rank]]=7,24,IF(Table1515161718[[#This Row],[Rank]]=8,23,IF(Table1515161718[[#This Row],[Rank]]=9,22,IF(Table1515161718[[#This Row],[Rank]]=10,21,IF(Table1515161718[[#This Row],[Rank]]=11,20,IF(Table1515161718[[#This Row],[Rank]]=12,19,IF(Table1515161718[[#This Row],[Rank]]=13,18,IF(Table1515161718[[#This Row],[Rank]]=14,17,IF(Table1515161718[[#This Row],[Rank]]=15,16,IF(Table1515161718[[#This Row],[Rank]]=16,15,IF(Table1515161718[[#This Row],[Rank]]=17,14,IF(Table1515161718[[#This Row],[Rank]]=18,13,IF(Table1515161718[[#This Row],[Rank]]=19,12,IF(Table1515161718[[#This Row],[Rank]]=20,11,IF(Table1515161718[[#This Row],[Rank]]=21,10,IF(Table1515161718[[#This Row],[Rank]]=22,9,IF(Table1515161718[[#This Row],[Rank]]=23,8,IF(Table1515161718[[#This Row],[Rank]]=24,7,IF(Table1515161718[[#This Row],[Rank]]=25,6,IF(Table1515161718[[#This Row],[Rank]]=26,5,IF(Table1515161718[[#This Row],[Rank]]=27,4,IF(Table1515161718[[#This Row],[Rank]]=28,3,IF(Table1515161718[[#This Row],[Rank]]=29,2,IF(Table1515161718[[#This Row],[Rank]]=30,1,0)))))))))))))))))))))))))))))))</f>
        <v/>
      </c>
      <c r="D50" s="4" t="str">
        <f>IF(Table1515161718[[#This Row],[Category]]="","",IF(Table1515161718[[#This Row],[Category]]="M",COUNTIF($I$2:$I50,"M"),IF(Table1515161718[[#This Row],[Category]]="F",COUNTIF($I$2:$I50,"F"),0)))</f>
        <v/>
      </c>
      <c r="E50" s="26"/>
      <c r="F50" s="27"/>
      <c r="G50" s="28"/>
      <c r="H50" s="28"/>
      <c r="I50" s="29"/>
      <c r="J50" s="63"/>
      <c r="K50" s="63"/>
      <c r="L50" s="63"/>
      <c r="M50" s="63"/>
      <c r="N50" s="63"/>
    </row>
  </sheetData>
  <phoneticPr fontId="5" type="noConversion"/>
  <conditionalFormatting sqref="B2:B50">
    <cfRule type="containsText" dxfId="5" priority="1" operator="containsText" text="OK">
      <formula>NOT(ISERROR(SEARCH("OK",B2)))</formula>
    </cfRule>
    <cfRule type="containsText" dxfId="4" priority="2" operator="containsText" text="NEEDS ADDING">
      <formula>NOT(ISERROR(SEARCH("NEEDS ADDING",B2)))</formula>
    </cfRule>
  </conditionalFormatting>
  <pageMargins left="0.7" right="0.7" top="0.75" bottom="0.75" header="0.3" footer="0.3"/>
  <pageSetup paperSize="9" orientation="portrait" horizontalDpi="4294967293" verticalDpi="0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AF88"/>
  <sheetViews>
    <sheetView zoomScale="80" zoomScaleNormal="80" workbookViewId="0">
      <pane xSplit="5" ySplit="2" topLeftCell="F3" activePane="bottomRight" state="frozen"/>
      <selection pane="topRight" activeCell="F1" sqref="F1"/>
      <selection pane="bottomLeft" activeCell="A3" sqref="A3"/>
      <selection pane="bottomRight" activeCell="K2" sqref="K2"/>
    </sheetView>
  </sheetViews>
  <sheetFormatPr defaultColWidth="9.109375" defaultRowHeight="14.4" x14ac:dyDescent="0.3"/>
  <cols>
    <col min="1" max="1" width="9.109375" style="1"/>
    <col min="2" max="2" width="29" style="1" customWidth="1"/>
    <col min="3" max="3" width="9.6640625" style="1" customWidth="1"/>
    <col min="4" max="5" width="9.5546875" style="1" customWidth="1"/>
    <col min="6" max="6" width="9.88671875" style="1" bestFit="1" customWidth="1"/>
    <col min="7" max="17" width="9.109375" style="1"/>
    <col min="18" max="23" width="9.109375" style="3"/>
    <col min="24" max="16384" width="9.109375" style="1"/>
  </cols>
  <sheetData>
    <row r="2" spans="1:32" ht="85.5" customHeight="1" x14ac:dyDescent="0.3">
      <c r="B2" s="24" t="s">
        <v>0</v>
      </c>
      <c r="C2" s="25" t="s">
        <v>18</v>
      </c>
      <c r="D2" s="25" t="s">
        <v>32</v>
      </c>
      <c r="E2" s="25" t="s">
        <v>31</v>
      </c>
      <c r="F2" s="61" t="s">
        <v>257</v>
      </c>
      <c r="G2" s="60" t="s">
        <v>259</v>
      </c>
      <c r="H2" s="60" t="s">
        <v>101</v>
      </c>
      <c r="I2" s="60" t="s">
        <v>258</v>
      </c>
      <c r="J2" s="60" t="s">
        <v>41</v>
      </c>
      <c r="K2" s="61" t="s">
        <v>153</v>
      </c>
      <c r="L2" s="60" t="s">
        <v>76</v>
      </c>
      <c r="M2" s="60" t="s">
        <v>311</v>
      </c>
      <c r="N2" s="60" t="s">
        <v>154</v>
      </c>
      <c r="O2" s="60" t="s">
        <v>77</v>
      </c>
      <c r="P2" s="60" t="s">
        <v>59</v>
      </c>
      <c r="Q2" s="60" t="s">
        <v>64</v>
      </c>
      <c r="R2" s="60" t="s">
        <v>155</v>
      </c>
      <c r="S2" s="60" t="s">
        <v>312</v>
      </c>
      <c r="T2" s="60" t="s">
        <v>78</v>
      </c>
      <c r="U2" s="60" t="s">
        <v>70</v>
      </c>
      <c r="V2" s="60" t="s">
        <v>79</v>
      </c>
      <c r="W2" s="60" t="s">
        <v>313</v>
      </c>
      <c r="X2" s="60" t="s">
        <v>102</v>
      </c>
      <c r="Y2" s="60" t="s">
        <v>73</v>
      </c>
      <c r="Z2" s="60" t="s">
        <v>125</v>
      </c>
      <c r="AA2" s="60" t="s">
        <v>80</v>
      </c>
      <c r="AB2" s="57" t="s">
        <v>81</v>
      </c>
      <c r="AC2" s="60" t="s">
        <v>156</v>
      </c>
      <c r="AD2" s="60" t="s">
        <v>126</v>
      </c>
      <c r="AE2" s="62" t="s">
        <v>157</v>
      </c>
      <c r="AF2" s="62" t="s">
        <v>351</v>
      </c>
    </row>
    <row r="3" spans="1:32" x14ac:dyDescent="0.3">
      <c r="A3" s="34">
        <f ca="1">IFERROR(Table2[[#This Row],[Position]],"")</f>
        <v>1</v>
      </c>
      <c r="B3" s="11" t="s">
        <v>45</v>
      </c>
      <c r="C3" s="58">
        <f ca="1">IF(Table2[[#This Row],[Total races]]=0,0,(RANK(E3,$E$3:$E$88)+COUNTIF(E3:$E$59,E3)-1))</f>
        <v>1</v>
      </c>
      <c r="D3" s="2">
        <f t="shared" ref="D3:D34" si="0">COUNTIF(F3:AF3,"&gt;=0")</f>
        <v>5</v>
      </c>
      <c r="E3" s="2" cm="1">
        <f t="array" aca="1" ref="E3" ca="1">IF(Table2[[#This Row],[Total races]]&lt;11,SUM(Table2[[#This Row],[Holly Hayes XC]:[1st XC 2027]]),SUM(LARGE(F3:AF3,ROW(INDIRECT("1:10")))))+Table2[[#This Row],[Total races]]*3</f>
        <v>139</v>
      </c>
      <c r="F3" s="2">
        <f>IFERROR(VLOOKUP(B3,'Holly Hayes XC'!$A:$C,3,FALSE),"")</f>
        <v>28</v>
      </c>
      <c r="G3" s="2" t="str">
        <f>IFERROR(VLOOKUP(B3,'Kibworth 6'!$A:$C,3,FALSE),"")</f>
        <v/>
      </c>
      <c r="H3" s="2">
        <f>IFERROR(VLOOKUP(B3,'Bosworth XC'!$A:$C,3,FALSE),"")</f>
        <v>25</v>
      </c>
      <c r="I3" s="2">
        <f>IFERROR(VLOOKUP(B3,'Grace Dieu XC'!$A:$C,3,FALSE),"")</f>
        <v>24</v>
      </c>
      <c r="J3" s="2">
        <f>IFERROR(VLOOKUP(B3,'Ivanhoe 20'!$A:$C,3,FALSE),"")</f>
        <v>25</v>
      </c>
      <c r="K3" s="2">
        <f>IFERROR(VLOOKUP($B3,'Run In The Forest 5'!$A:$C,3,FALSE),"")</f>
        <v>22</v>
      </c>
      <c r="L3" s="2" t="str">
        <f>IFERROR(VLOOKUP($B3,'Uttoxeter HM'!$A:$C,3,FALSE),"")</f>
        <v/>
      </c>
      <c r="M3" s="2" t="str">
        <f>IFERROR(VLOOKUP($B3,'Bosworth HM'!$A:$C,3,FALSE),"")</f>
        <v/>
      </c>
      <c r="N3" s="2" t="str">
        <f>IFERROR(VLOOKUP($B3,'Watermead 10k'!$A:$C,3,FALSE),"")</f>
        <v/>
      </c>
      <c r="O3" s="2" t="str">
        <f>IFERROR(VLOOKUP($B3,'West End 8'!$A:$C,3,FALSE),"")</f>
        <v/>
      </c>
      <c r="P3" s="2" t="str">
        <f>IFERROR(VLOOKUP($B3,'Swithland 6'!$A:$C,3,FALSE),"")</f>
        <v/>
      </c>
      <c r="Q3" s="2" t="str">
        <f>IFERROR(VLOOKUP($B3,'Washlands Relays'!$A:$C,3,FALSE),"")</f>
        <v/>
      </c>
      <c r="R3" s="2" t="str">
        <f>IFERROR(VLOOKUP($B3,'Gate Gallop 10k'!$A:$C,3,FALSE),"")</f>
        <v/>
      </c>
      <c r="S3" s="2"/>
      <c r="T3" s="2" t="str">
        <f>IFERROR(VLOOKUP($B3,'Worthington 6'!$A:$C,3,FALSE),"")</f>
        <v/>
      </c>
      <c r="U3" s="2" t="str">
        <f>IFERROR(VLOOKUP($B3,'Joy Cann 5'!$A:$C,3,FALSE),"")</f>
        <v/>
      </c>
      <c r="V3" s="2" t="str">
        <f>IFERROR(VLOOKUP($B3,'Burton 10k'!$A:$C,3,FALSE),"")</f>
        <v/>
      </c>
      <c r="W3" s="2" t="str">
        <f>IFERROR(VLOOKUP($B3,'Hermitage 5'!$A:$C,3,FALSE),"")</f>
        <v/>
      </c>
      <c r="X3" s="2" t="str">
        <f>IFERROR(VLOOKUP($B3,'Lichfield 10k'!$A:$C,3,FALSE),"")</f>
        <v/>
      </c>
      <c r="Y3" s="2" t="str">
        <f>IFERROR(VLOOKUP($B3,'Tamworth 5'!$A:$C,3,FALSE),"")</f>
        <v/>
      </c>
      <c r="Z3" s="2" t="str">
        <f>IFERROR(VLOOKUP($B3,'Markfield 10k'!$A:$C,3,FALSE),"")</f>
        <v/>
      </c>
      <c r="AA3" s="2" t="str">
        <f>IFERROR(VLOOKUP($B3,'Rotherby 8'!$A:$C,3,FALSE),"")</f>
        <v/>
      </c>
      <c r="AB3" s="2" t="str">
        <f>IFERROR(VLOOKUP($B3,'Adrian Smith'!$A:$C,3,FALSE),"")</f>
        <v/>
      </c>
      <c r="AC3" s="2" t="str">
        <f>IFERROR(VLOOKUP($B3,'parkrun 5k'!$A:$C,3,FALSE),"")</f>
        <v/>
      </c>
      <c r="AD3" s="2" t="str">
        <f>IFERROR(VLOOKUP($B3,'Shepshed 7'!$A:$C,3,FALSE),"")</f>
        <v/>
      </c>
      <c r="AE3" s="56" t="str">
        <f>IFERROR(VLOOKUP($B3,'Derby 10'!$A:$C,3,FALSE),"")</f>
        <v/>
      </c>
      <c r="AF3" s="56" t="str">
        <f>IFERROR(VLOOKUP($B3,'Bagworth XC'!$A:$C,3,FALSE),"")</f>
        <v/>
      </c>
    </row>
    <row r="4" spans="1:32" x14ac:dyDescent="0.3">
      <c r="A4" s="34">
        <f ca="1">IFERROR(Table2[[#This Row],[Position]],"")</f>
        <v>3</v>
      </c>
      <c r="B4" s="11" t="s">
        <v>1</v>
      </c>
      <c r="C4" s="58">
        <f ca="1">IF(Table2[[#This Row],[Total races]]=0,0,(RANK(E4,$E$3:$E$88)+COUNTIF(E4:$E$64,E4)-1))</f>
        <v>3</v>
      </c>
      <c r="D4" s="2">
        <f t="shared" si="0"/>
        <v>4</v>
      </c>
      <c r="E4" s="2" cm="1">
        <f t="array" aca="1" ref="E4" ca="1">IF(Table2[[#This Row],[Total races]]&lt;11,SUM(Table2[[#This Row],[Holly Hayes XC]:[1st XC 2027]]),SUM(LARGE(F4:AF4,ROW(INDIRECT("1:10")))))+Table2[[#This Row],[Total races]]*3</f>
        <v>127</v>
      </c>
      <c r="F4" s="2" t="str">
        <f>IFERROR(VLOOKUP(B4,'Holly Hayes XC'!$A:$C,3,FALSE),"")</f>
        <v/>
      </c>
      <c r="G4" s="2" t="str">
        <f>IFERROR(VLOOKUP(B4,'Kibworth 6'!$A:$C,3,FALSE),"")</f>
        <v/>
      </c>
      <c r="H4" s="2">
        <f>IFERROR(VLOOKUP(B4,'Bosworth XC'!$A:$C,3,FALSE),"")</f>
        <v>30</v>
      </c>
      <c r="I4" s="2">
        <f>IFERROR(VLOOKUP(B4,'Grace Dieu XC'!$A:$C,3,FALSE),"")</f>
        <v>30</v>
      </c>
      <c r="J4" s="2">
        <f>IFERROR(VLOOKUP(B4,'Ivanhoe 20'!$A:$C,3,FALSE),"")</f>
        <v>29</v>
      </c>
      <c r="K4" s="2">
        <f>IFERROR(VLOOKUP($B4,'Run In The Forest 5'!$A:$C,3,FALSE),"")</f>
        <v>26</v>
      </c>
      <c r="L4" s="2" t="str">
        <f>IFERROR(VLOOKUP($B4,'Uttoxeter HM'!$A:$C,3,FALSE),"")</f>
        <v/>
      </c>
      <c r="M4" s="2" t="str">
        <f>IFERROR(VLOOKUP($B4,'Bosworth HM'!$A:$C,3,FALSE),"")</f>
        <v/>
      </c>
      <c r="N4" s="2" t="str">
        <f>IFERROR(VLOOKUP($B4,'Watermead 10k'!$A:$C,3,FALSE),"")</f>
        <v/>
      </c>
      <c r="O4" s="2" t="str">
        <f>IFERROR(VLOOKUP($B4,'West End 8'!$A:$C,3,FALSE),"")</f>
        <v/>
      </c>
      <c r="P4" s="2" t="str">
        <f>IFERROR(VLOOKUP($B4,'Swithland 6'!$A:$C,3,FALSE),"")</f>
        <v/>
      </c>
      <c r="Q4" s="2" t="str">
        <f>IFERROR(VLOOKUP($B4,'Washlands Relays'!$A:$C,3,FALSE),"")</f>
        <v/>
      </c>
      <c r="R4" s="2" t="str">
        <f>IFERROR(VLOOKUP($B4,'Gate Gallop 10k'!$A:$C,3,FALSE),"")</f>
        <v/>
      </c>
      <c r="S4" s="2"/>
      <c r="T4" s="2" t="str">
        <f>IFERROR(VLOOKUP($B4,'Worthington 6'!$A:$C,3,FALSE),"")</f>
        <v/>
      </c>
      <c r="U4" s="2" t="str">
        <f>IFERROR(VLOOKUP($B4,'Joy Cann 5'!$A:$C,3,FALSE),"")</f>
        <v/>
      </c>
      <c r="V4" s="2" t="str">
        <f>IFERROR(VLOOKUP($B4,'Burton 10k'!$A:$C,3,FALSE),"")</f>
        <v/>
      </c>
      <c r="W4" s="2" t="str">
        <f>IFERROR(VLOOKUP($B4,'Hermitage 5'!$A:$C,3,FALSE),"")</f>
        <v/>
      </c>
      <c r="X4" s="2" t="str">
        <f>IFERROR(VLOOKUP($B4,'Lichfield 10k'!$A:$C,3,FALSE),"")</f>
        <v/>
      </c>
      <c r="Y4" s="2" t="str">
        <f>IFERROR(VLOOKUP($B4,'Tamworth 5'!$A:$C,3,FALSE),"")</f>
        <v/>
      </c>
      <c r="Z4" s="2" t="str">
        <f>IFERROR(VLOOKUP($B4,'Markfield 10k'!$A:$C,3,FALSE),"")</f>
        <v/>
      </c>
      <c r="AA4" s="2" t="str">
        <f>IFERROR(VLOOKUP($B4,'Rotherby 8'!$A:$C,3,FALSE),"")</f>
        <v/>
      </c>
      <c r="AB4" s="2" t="str">
        <f>IFERROR(VLOOKUP($B4,'Adrian Smith'!$A:$C,3,FALSE),"")</f>
        <v/>
      </c>
      <c r="AC4" s="2" t="str">
        <f>IFERROR(VLOOKUP($B4,'parkrun 5k'!$A:$C,3,FALSE),"")</f>
        <v/>
      </c>
      <c r="AD4" s="23" t="str">
        <f>IFERROR(VLOOKUP($B4,'Shepshed 7'!$A:$C,3,FALSE),"")</f>
        <v/>
      </c>
      <c r="AE4" s="2" t="str">
        <f>IFERROR(VLOOKUP($B4,'Derby 10'!$A:$C,3,FALSE),"")</f>
        <v/>
      </c>
      <c r="AF4" s="2" t="str">
        <f>IFERROR(VLOOKUP($B4,'Bagworth XC'!$A:$C,3,FALSE),"")</f>
        <v/>
      </c>
    </row>
    <row r="5" spans="1:32" x14ac:dyDescent="0.3">
      <c r="A5" s="34">
        <f ca="1">IFERROR(Table2[[#This Row],[Position]],"")</f>
        <v>2</v>
      </c>
      <c r="B5" s="11" t="s">
        <v>173</v>
      </c>
      <c r="C5" s="58">
        <f ca="1">IF(Table2[[#This Row],[Total races]]=0,0,(RANK(E5,$E$3:$E$88)+COUNTIF(E5:$E$76,E5)-1))</f>
        <v>2</v>
      </c>
      <c r="D5" s="2">
        <f t="shared" si="0"/>
        <v>5</v>
      </c>
      <c r="E5" s="2" cm="1">
        <f t="array" aca="1" ref="E5" ca="1">IF(Table2[[#This Row],[Total races]]&lt;11,SUM(Table2[[#This Row],[Holly Hayes XC]:[1st XC 2027]]),SUM(LARGE(F5:AF5,ROW(INDIRECT("1:10")))))+Table2[[#This Row],[Total races]]*3</f>
        <v>127</v>
      </c>
      <c r="F5" s="2">
        <f>IFERROR(VLOOKUP(B5,'Holly Hayes XC'!$A:$C,3,FALSE),"")</f>
        <v>23</v>
      </c>
      <c r="G5" s="2">
        <f>IFERROR(VLOOKUP(B5,'Kibworth 6'!$A:$C,3,FALSE),"")</f>
        <v>25</v>
      </c>
      <c r="H5" s="2">
        <f>IFERROR(VLOOKUP(B5,'Bosworth XC'!$A:$C,3,FALSE),"")</f>
        <v>24</v>
      </c>
      <c r="I5" s="2">
        <f>IFERROR(VLOOKUP(B5,'Grace Dieu XC'!$A:$C,3,FALSE),"")</f>
        <v>23</v>
      </c>
      <c r="J5" s="2" t="str">
        <f>IFERROR(VLOOKUP(B5,'Ivanhoe 20'!$A:$C,3,FALSE),"")</f>
        <v/>
      </c>
      <c r="K5" s="2">
        <f>IFERROR(VLOOKUP($B5,'Run In The Forest 5'!$A:$C,3,FALSE),"")</f>
        <v>17</v>
      </c>
      <c r="L5" s="2" t="str">
        <f>IFERROR(VLOOKUP($B5,'Uttoxeter HM'!$A:$C,3,FALSE),"")</f>
        <v/>
      </c>
      <c r="M5" s="2" t="str">
        <f>IFERROR(VLOOKUP($B5,'Bosworth HM'!$A:$C,3,FALSE),"")</f>
        <v/>
      </c>
      <c r="N5" s="2" t="str">
        <f>IFERROR(VLOOKUP($B5,'Watermead 10k'!$A:$C,3,FALSE),"")</f>
        <v/>
      </c>
      <c r="O5" s="2" t="str">
        <f>IFERROR(VLOOKUP($B5,'West End 8'!$A:$C,3,FALSE),"")</f>
        <v/>
      </c>
      <c r="P5" s="2" t="str">
        <f>IFERROR(VLOOKUP($B5,'Swithland 6'!$A:$C,3,FALSE),"")</f>
        <v/>
      </c>
      <c r="Q5" s="2" t="str">
        <f>IFERROR(VLOOKUP($B5,'Washlands Relays'!$A:$C,3,FALSE),"")</f>
        <v/>
      </c>
      <c r="R5" s="2" t="str">
        <f>IFERROR(VLOOKUP($B5,'Gate Gallop 10k'!$A:$C,3,FALSE),"")</f>
        <v/>
      </c>
      <c r="S5" s="2"/>
      <c r="T5" s="2" t="str">
        <f>IFERROR(VLOOKUP($B5,'Worthington 6'!$A:$C,3,FALSE),"")</f>
        <v/>
      </c>
      <c r="U5" s="2" t="str">
        <f>IFERROR(VLOOKUP($B5,'Joy Cann 5'!$A:$C,3,FALSE),"")</f>
        <v/>
      </c>
      <c r="V5" s="2" t="str">
        <f>IFERROR(VLOOKUP($B5,'Burton 10k'!$A:$C,3,FALSE),"")</f>
        <v/>
      </c>
      <c r="W5" s="2" t="str">
        <f>IFERROR(VLOOKUP($B5,'Hermitage 5'!$A:$C,3,FALSE),"")</f>
        <v/>
      </c>
      <c r="X5" s="2" t="str">
        <f>IFERROR(VLOOKUP($B5,'Lichfield 10k'!$A:$C,3,FALSE),"")</f>
        <v/>
      </c>
      <c r="Y5" s="2" t="str">
        <f>IFERROR(VLOOKUP($B5,'Tamworth 5'!$A:$C,3,FALSE),"")</f>
        <v/>
      </c>
      <c r="Z5" s="2" t="str">
        <f>IFERROR(VLOOKUP($B5,'Markfield 10k'!$A:$C,3,FALSE),"")</f>
        <v/>
      </c>
      <c r="AA5" s="2" t="str">
        <f>IFERROR(VLOOKUP($B5,'Rotherby 8'!$A:$C,3,FALSE),"")</f>
        <v/>
      </c>
      <c r="AB5" s="2" t="str">
        <f>IFERROR(VLOOKUP($B5,'Adrian Smith'!$A:$C,3,FALSE),"")</f>
        <v/>
      </c>
      <c r="AC5" s="2" t="str">
        <f>IFERROR(VLOOKUP($B5,'parkrun 5k'!$A:$C,3,FALSE),"")</f>
        <v/>
      </c>
      <c r="AD5" s="23" t="str">
        <f>IFERROR(VLOOKUP($B5,'Shepshed 7'!$A:$C,3,FALSE),"")</f>
        <v/>
      </c>
      <c r="AE5" s="2" t="str">
        <f>IFERROR(VLOOKUP($B5,'Derby 10'!$A:$C,3,FALSE),"")</f>
        <v/>
      </c>
      <c r="AF5" s="2" t="str">
        <f>IFERROR(VLOOKUP($B5,'Bagworth XC'!$A:$C,3,FALSE),"")</f>
        <v/>
      </c>
    </row>
    <row r="6" spans="1:32" x14ac:dyDescent="0.3">
      <c r="A6" s="34">
        <f ca="1">IFERROR(Table2[[#This Row],[Position]],"")</f>
        <v>4</v>
      </c>
      <c r="B6" s="11" t="s">
        <v>42</v>
      </c>
      <c r="C6" s="58">
        <f ca="1">IF(Table2[[#This Row],[Total races]]=0,0,(RANK(E6,$E$3:$E$88)+COUNTIF(E6:$E$67,E6)-1))</f>
        <v>4</v>
      </c>
      <c r="D6" s="2">
        <f t="shared" si="0"/>
        <v>4</v>
      </c>
      <c r="E6" s="2" cm="1">
        <f t="array" aca="1" ref="E6" ca="1">IF(Table2[[#This Row],[Total races]]&lt;11,SUM(Table2[[#This Row],[Holly Hayes XC]:[1st XC 2027]]),SUM(LARGE(F6:AF6,ROW(INDIRECT("1:10")))))+Table2[[#This Row],[Total races]]*3</f>
        <v>114</v>
      </c>
      <c r="F6" s="2">
        <f>IFERROR(VLOOKUP(B6,'Holly Hayes XC'!$A:$C,3,FALSE),"")</f>
        <v>27</v>
      </c>
      <c r="G6" s="2" t="str">
        <f>IFERROR(VLOOKUP(B6,'Kibworth 6'!$A:$C,3,FALSE),"")</f>
        <v/>
      </c>
      <c r="H6" s="2">
        <f>IFERROR(VLOOKUP(B6,'Bosworth XC'!$A:$C,3,FALSE),"")</f>
        <v>27</v>
      </c>
      <c r="I6" s="2">
        <f>IFERROR(VLOOKUP(B6,'Grace Dieu XC'!$A:$C,3,FALSE),"")</f>
        <v>25</v>
      </c>
      <c r="J6" s="2" t="str">
        <f>IFERROR(VLOOKUP(B6,'Ivanhoe 20'!$A:$C,3,FALSE),"")</f>
        <v/>
      </c>
      <c r="K6" s="2">
        <f>IFERROR(VLOOKUP($B6,'Run In The Forest 5'!$A:$C,3,FALSE),"")</f>
        <v>23</v>
      </c>
      <c r="L6" s="2" t="str">
        <f>IFERROR(VLOOKUP($B6,'Uttoxeter HM'!$A:$C,3,FALSE),"")</f>
        <v/>
      </c>
      <c r="M6" s="2" t="str">
        <f>IFERROR(VLOOKUP($B6,'Bosworth HM'!$A:$C,3,FALSE),"")</f>
        <v/>
      </c>
      <c r="N6" s="2" t="str">
        <f>IFERROR(VLOOKUP($B6,'Watermead 10k'!$A:$C,3,FALSE),"")</f>
        <v/>
      </c>
      <c r="O6" s="2" t="str">
        <f>IFERROR(VLOOKUP($B6,'West End 8'!$A:$C,3,FALSE),"")</f>
        <v/>
      </c>
      <c r="P6" s="2" t="str">
        <f>IFERROR(VLOOKUP($B6,'Swithland 6'!$A:$C,3,FALSE),"")</f>
        <v/>
      </c>
      <c r="Q6" s="2" t="str">
        <f>IFERROR(VLOOKUP($B6,'Washlands Relays'!$A:$C,3,FALSE),"")</f>
        <v/>
      </c>
      <c r="R6" s="2" t="str">
        <f>IFERROR(VLOOKUP($B6,'Gate Gallop 10k'!$A:$C,3,FALSE),"")</f>
        <v/>
      </c>
      <c r="S6" s="2"/>
      <c r="T6" s="2" t="str">
        <f>IFERROR(VLOOKUP($B6,'Worthington 6'!$A:$C,3,FALSE),"")</f>
        <v/>
      </c>
      <c r="U6" s="2" t="str">
        <f>IFERROR(VLOOKUP($B6,'Joy Cann 5'!$A:$C,3,FALSE),"")</f>
        <v/>
      </c>
      <c r="V6" s="2" t="str">
        <f>IFERROR(VLOOKUP($B6,'Burton 10k'!$A:$C,3,FALSE),"")</f>
        <v/>
      </c>
      <c r="W6" s="2" t="str">
        <f>IFERROR(VLOOKUP($B6,'Hermitage 5'!$A:$C,3,FALSE),"")</f>
        <v/>
      </c>
      <c r="X6" s="2" t="str">
        <f>IFERROR(VLOOKUP($B6,'Lichfield 10k'!$A:$C,3,FALSE),"")</f>
        <v/>
      </c>
      <c r="Y6" s="2" t="str">
        <f>IFERROR(VLOOKUP($B6,'Tamworth 5'!$A:$C,3,FALSE),"")</f>
        <v/>
      </c>
      <c r="Z6" s="2" t="str">
        <f>IFERROR(VLOOKUP($B6,'Markfield 10k'!$A:$C,3,FALSE),"")</f>
        <v/>
      </c>
      <c r="AA6" s="2" t="str">
        <f>IFERROR(VLOOKUP($B6,'Rotherby 8'!$A:$C,3,FALSE),"")</f>
        <v/>
      </c>
      <c r="AB6" s="2" t="str">
        <f>IFERROR(VLOOKUP($B6,'Adrian Smith'!$A:$C,3,FALSE),"")</f>
        <v/>
      </c>
      <c r="AC6" s="2" t="str">
        <f>IFERROR(VLOOKUP($B6,'parkrun 5k'!$A:$C,3,FALSE),"")</f>
        <v/>
      </c>
      <c r="AD6" s="23" t="str">
        <f>IFERROR(VLOOKUP($B6,'Shepshed 7'!$A:$C,3,FALSE),"")</f>
        <v/>
      </c>
      <c r="AE6" s="2" t="str">
        <f>IFERROR(VLOOKUP($B6,'Derby 10'!$A:$C,3,FALSE),"")</f>
        <v/>
      </c>
      <c r="AF6" s="2" t="str">
        <f>IFERROR(VLOOKUP($B6,'Bagworth XC'!$A:$C,3,FALSE),"")</f>
        <v/>
      </c>
    </row>
    <row r="7" spans="1:32" x14ac:dyDescent="0.3">
      <c r="A7" s="34">
        <f ca="1">IFERROR(Table2[[#This Row],[Position]],"")</f>
        <v>5</v>
      </c>
      <c r="B7" s="11" t="s">
        <v>129</v>
      </c>
      <c r="C7" s="58">
        <f ca="1">IF(Table2[[#This Row],[Total races]]=0,0,(RANK(E7,$E$3:$E$88)+COUNTIF(E7:$E$59,E7)-1))</f>
        <v>5</v>
      </c>
      <c r="D7" s="2">
        <f t="shared" si="0"/>
        <v>4</v>
      </c>
      <c r="E7" s="2" cm="1">
        <f t="array" aca="1" ref="E7" ca="1">IF(Table2[[#This Row],[Total races]]&lt;11,SUM(Table2[[#This Row],[Holly Hayes XC]:[1st XC 2027]]),SUM(LARGE(F7:AF7,ROW(INDIRECT("1:10")))))+Table2[[#This Row],[Total races]]*3</f>
        <v>99</v>
      </c>
      <c r="F7" s="2">
        <f>IFERROR(VLOOKUP(B7,'Holly Hayes XC'!$A:$C,3,FALSE),"")</f>
        <v>20</v>
      </c>
      <c r="G7" s="2">
        <f>IFERROR(VLOOKUP(B7,'Kibworth 6'!$A:$C,3,FALSE),"")</f>
        <v>26</v>
      </c>
      <c r="H7" s="2" t="str">
        <f>IFERROR(VLOOKUP(B7,'Bosworth XC'!$A:$C,3,FALSE),"")</f>
        <v/>
      </c>
      <c r="I7" s="2">
        <f>IFERROR(VLOOKUP(B7,'Grace Dieu XC'!$A:$C,3,FALSE),"")</f>
        <v>22</v>
      </c>
      <c r="J7" s="2" t="str">
        <f>IFERROR(VLOOKUP(B7,'Ivanhoe 20'!$A:$C,3,FALSE),"")</f>
        <v/>
      </c>
      <c r="K7" s="2">
        <f>IFERROR(VLOOKUP($B7,'Run In The Forest 5'!$A:$C,3,FALSE),"")</f>
        <v>19</v>
      </c>
      <c r="L7" s="2" t="str">
        <f>IFERROR(VLOOKUP($B7,'Uttoxeter HM'!$A:$C,3,FALSE),"")</f>
        <v/>
      </c>
      <c r="M7" s="2" t="str">
        <f>IFERROR(VLOOKUP($B7,'Bosworth HM'!$A:$C,3,FALSE),"")</f>
        <v/>
      </c>
      <c r="N7" s="2" t="str">
        <f>IFERROR(VLOOKUP($B7,'Watermead 10k'!$A:$C,3,FALSE),"")</f>
        <v/>
      </c>
      <c r="O7" s="2" t="str">
        <f>IFERROR(VLOOKUP($B7,'West End 8'!$A:$C,3,FALSE),"")</f>
        <v/>
      </c>
      <c r="P7" s="2" t="str">
        <f>IFERROR(VLOOKUP($B7,'Swithland 6'!$A:$C,3,FALSE),"")</f>
        <v/>
      </c>
      <c r="Q7" s="2" t="str">
        <f>IFERROR(VLOOKUP($B7,'Washlands Relays'!$A:$C,3,FALSE),"")</f>
        <v/>
      </c>
      <c r="R7" s="2" t="str">
        <f>IFERROR(VLOOKUP($B7,'Gate Gallop 10k'!$A:$C,3,FALSE),"")</f>
        <v/>
      </c>
      <c r="S7" s="2"/>
      <c r="T7" s="2" t="str">
        <f>IFERROR(VLOOKUP($B7,'Worthington 6'!$A:$C,3,FALSE),"")</f>
        <v/>
      </c>
      <c r="U7" s="2" t="str">
        <f>IFERROR(VLOOKUP($B7,'Joy Cann 5'!$A:$C,3,FALSE),"")</f>
        <v/>
      </c>
      <c r="V7" s="2" t="str">
        <f>IFERROR(VLOOKUP($B7,'Burton 10k'!$A:$C,3,FALSE),"")</f>
        <v/>
      </c>
      <c r="W7" s="2" t="str">
        <f>IFERROR(VLOOKUP($B7,'Hermitage 5'!$A:$C,3,FALSE),"")</f>
        <v/>
      </c>
      <c r="X7" s="2" t="str">
        <f>IFERROR(VLOOKUP($B7,'Lichfield 10k'!$A:$C,3,FALSE),"")</f>
        <v/>
      </c>
      <c r="Y7" s="2" t="str">
        <f>IFERROR(VLOOKUP($B7,'Tamworth 5'!$A:$C,3,FALSE),"")</f>
        <v/>
      </c>
      <c r="Z7" s="2" t="str">
        <f>IFERROR(VLOOKUP($B7,'Markfield 10k'!$A:$C,3,FALSE),"")</f>
        <v/>
      </c>
      <c r="AA7" s="2" t="str">
        <f>IFERROR(VLOOKUP($B7,'Rotherby 8'!$A:$C,3,FALSE),"")</f>
        <v/>
      </c>
      <c r="AB7" s="2" t="str">
        <f>IFERROR(VLOOKUP($B7,'Adrian Smith'!$A:$C,3,FALSE),"")</f>
        <v/>
      </c>
      <c r="AC7" s="2" t="str">
        <f>IFERROR(VLOOKUP($B7,'parkrun 5k'!$A:$C,3,FALSE),"")</f>
        <v/>
      </c>
      <c r="AD7" s="23" t="str">
        <f>IFERROR(VLOOKUP($B7,'Shepshed 7'!$A:$C,3,FALSE),"")</f>
        <v/>
      </c>
      <c r="AE7" s="2" t="str">
        <f>IFERROR(VLOOKUP($B7,'Derby 10'!$A:$C,3,FALSE),"")</f>
        <v/>
      </c>
      <c r="AF7" s="2" t="str">
        <f>IFERROR(VLOOKUP($B7,'Bagworth XC'!$A:$C,3,FALSE),"")</f>
        <v/>
      </c>
    </row>
    <row r="8" spans="1:32" x14ac:dyDescent="0.3">
      <c r="A8" s="34">
        <f ca="1">IFERROR(Table2[[#This Row],[Position]],"")</f>
        <v>6</v>
      </c>
      <c r="B8" s="11" t="s">
        <v>2</v>
      </c>
      <c r="C8" s="58">
        <f ca="1">IF(Table2[[#This Row],[Total races]]=0,0,(RANK(E8,$E$3:$E$88)+COUNTIF(E8:$E$59,E8)-1))</f>
        <v>6</v>
      </c>
      <c r="D8" s="2">
        <f t="shared" si="0"/>
        <v>3</v>
      </c>
      <c r="E8" s="2" cm="1">
        <f t="array" aca="1" ref="E8" ca="1">IF(Table2[[#This Row],[Total races]]&lt;11,SUM(Table2[[#This Row],[Holly Hayes XC]:[1st XC 2027]]),SUM(LARGE(F8:AF8,ROW(INDIRECT("1:10")))))+Table2[[#This Row],[Total races]]*3</f>
        <v>98</v>
      </c>
      <c r="F8" s="2">
        <f>IFERROR(VLOOKUP(B8,'Holly Hayes XC'!$A:$C,3,FALSE),"")</f>
        <v>30</v>
      </c>
      <c r="G8" s="2">
        <f>IFERROR(VLOOKUP(B8,'Kibworth 6'!$A:$C,3,FALSE),"")</f>
        <v>30</v>
      </c>
      <c r="H8" s="2" t="str">
        <f>IFERROR(VLOOKUP(B8,'Bosworth XC'!$A:$C,3,FALSE),"")</f>
        <v/>
      </c>
      <c r="I8" s="2" t="str">
        <f>IFERROR(VLOOKUP(B8,'Grace Dieu XC'!$A:$C,3,FALSE),"")</f>
        <v/>
      </c>
      <c r="J8" s="2" t="str">
        <f>IFERROR(VLOOKUP(B8,'Ivanhoe 20'!$A:$C,3,FALSE),"")</f>
        <v/>
      </c>
      <c r="K8" s="2">
        <f>IFERROR(VLOOKUP($B8,'Run In The Forest 5'!$A:$C,3,FALSE),"")</f>
        <v>29</v>
      </c>
      <c r="L8" s="2" t="str">
        <f>IFERROR(VLOOKUP($B8,'Uttoxeter HM'!$A:$C,3,FALSE),"")</f>
        <v/>
      </c>
      <c r="M8" s="2" t="str">
        <f>IFERROR(VLOOKUP($B8,'Bosworth HM'!$A:$C,3,FALSE),"")</f>
        <v/>
      </c>
      <c r="N8" s="2" t="str">
        <f>IFERROR(VLOOKUP($B8,'Watermead 10k'!$A:$C,3,FALSE),"")</f>
        <v/>
      </c>
      <c r="O8" s="2" t="str">
        <f>IFERROR(VLOOKUP($B8,'West End 8'!$A:$C,3,FALSE),"")</f>
        <v/>
      </c>
      <c r="P8" s="2" t="str">
        <f>IFERROR(VLOOKUP($B8,'Swithland 6'!$A:$C,3,FALSE),"")</f>
        <v/>
      </c>
      <c r="Q8" s="2" t="str">
        <f>IFERROR(VLOOKUP($B8,'Washlands Relays'!$A:$C,3,FALSE),"")</f>
        <v/>
      </c>
      <c r="R8" s="2" t="str">
        <f>IFERROR(VLOOKUP($B8,'Gate Gallop 10k'!$A:$C,3,FALSE),"")</f>
        <v/>
      </c>
      <c r="S8" s="2"/>
      <c r="T8" s="2" t="str">
        <f>IFERROR(VLOOKUP($B8,'Worthington 6'!$A:$C,3,FALSE),"")</f>
        <v/>
      </c>
      <c r="U8" s="2" t="str">
        <f>IFERROR(VLOOKUP($B8,'Joy Cann 5'!$A:$C,3,FALSE),"")</f>
        <v/>
      </c>
      <c r="V8" s="2" t="str">
        <f>IFERROR(VLOOKUP($B8,'Burton 10k'!$A:$C,3,FALSE),"")</f>
        <v/>
      </c>
      <c r="W8" s="2" t="str">
        <f>IFERROR(VLOOKUP($B8,'Hermitage 5'!$A:$C,3,FALSE),"")</f>
        <v/>
      </c>
      <c r="X8" s="2" t="str">
        <f>IFERROR(VLOOKUP($B8,'Lichfield 10k'!$A:$C,3,FALSE),"")</f>
        <v/>
      </c>
      <c r="Y8" s="2" t="str">
        <f>IFERROR(VLOOKUP($B8,'Tamworth 5'!$A:$C,3,FALSE),"")</f>
        <v/>
      </c>
      <c r="Z8" s="2" t="str">
        <f>IFERROR(VLOOKUP($B8,'Markfield 10k'!$A:$C,3,FALSE),"")</f>
        <v/>
      </c>
      <c r="AA8" s="2" t="str">
        <f>IFERROR(VLOOKUP($B8,'Rotherby 8'!$A:$C,3,FALSE),"")</f>
        <v/>
      </c>
      <c r="AB8" s="2" t="str">
        <f>IFERROR(VLOOKUP($B8,'Adrian Smith'!$A:$C,3,FALSE),"")</f>
        <v/>
      </c>
      <c r="AC8" s="2" t="str">
        <f>IFERROR(VLOOKUP($B8,'parkrun 5k'!$A:$C,3,FALSE),"")</f>
        <v/>
      </c>
      <c r="AD8" s="23" t="str">
        <f>IFERROR(VLOOKUP($B8,'Shepshed 7'!$A:$C,3,FALSE),"")</f>
        <v/>
      </c>
      <c r="AE8" s="2" t="str">
        <f>IFERROR(VLOOKUP($B8,'Derby 10'!$A:$C,3,FALSE),"")</f>
        <v/>
      </c>
      <c r="AF8" s="2" t="str">
        <f>IFERROR(VLOOKUP($B8,'Bagworth XC'!$A:$C,3,FALSE),"")</f>
        <v/>
      </c>
    </row>
    <row r="9" spans="1:32" x14ac:dyDescent="0.3">
      <c r="A9" s="34">
        <f ca="1">IFERROR(Table2[[#This Row],[Position]],"")</f>
        <v>8</v>
      </c>
      <c r="B9" s="11" t="s">
        <v>144</v>
      </c>
      <c r="C9" s="58">
        <f ca="1">IF(Table2[[#This Row],[Total races]]=0,0,(RANK(E9,$E$3:$E$88)+COUNTIF(E9:$E$65,E9)-1))</f>
        <v>8</v>
      </c>
      <c r="D9" s="2">
        <f t="shared" si="0"/>
        <v>3</v>
      </c>
      <c r="E9" s="2" cm="1">
        <f t="array" aca="1" ref="E9" ca="1">IF(Table2[[#This Row],[Total races]]&lt;11,SUM(Table2[[#This Row],[Holly Hayes XC]:[1st XC 2027]]),SUM(LARGE(F9:AF9,ROW(INDIRECT("1:10")))))+Table2[[#This Row],[Total races]]*3</f>
        <v>96</v>
      </c>
      <c r="F9" s="2" t="str">
        <f>IFERROR(VLOOKUP(B9,'Holly Hayes XC'!$A:$C,3,FALSE),"")</f>
        <v/>
      </c>
      <c r="G9" s="2" t="str">
        <f>IFERROR(VLOOKUP(B9,'Kibworth 6'!$A:$C,3,FALSE),"")</f>
        <v/>
      </c>
      <c r="H9" s="2" t="str">
        <f>IFERROR(VLOOKUP(B9,'Bosworth XC'!$A:$C,3,FALSE),"")</f>
        <v/>
      </c>
      <c r="I9" s="2">
        <f>IFERROR(VLOOKUP(B9,'Grace Dieu XC'!$A:$C,3,FALSE),"")</f>
        <v>27</v>
      </c>
      <c r="J9" s="2">
        <f>IFERROR(VLOOKUP(B9,'Ivanhoe 20'!$A:$C,3,FALSE),"")</f>
        <v>30</v>
      </c>
      <c r="K9" s="2">
        <f>IFERROR(VLOOKUP($B9,'Run In The Forest 5'!$A:$C,3,FALSE),"")</f>
        <v>30</v>
      </c>
      <c r="L9" s="2" t="str">
        <f>IFERROR(VLOOKUP($B9,'Uttoxeter HM'!$A:$C,3,FALSE),"")</f>
        <v/>
      </c>
      <c r="M9" s="2" t="str">
        <f>IFERROR(VLOOKUP($B9,'Bosworth HM'!$A:$C,3,FALSE),"")</f>
        <v/>
      </c>
      <c r="N9" s="2" t="str">
        <f>IFERROR(VLOOKUP($B9,'Watermead 10k'!$A:$C,3,FALSE),"")</f>
        <v/>
      </c>
      <c r="O9" s="2" t="str">
        <f>IFERROR(VLOOKUP($B9,'West End 8'!$A:$C,3,FALSE),"")</f>
        <v/>
      </c>
      <c r="P9" s="2" t="str">
        <f>IFERROR(VLOOKUP($B9,'Swithland 6'!$A:$C,3,FALSE),"")</f>
        <v/>
      </c>
      <c r="Q9" s="2" t="str">
        <f>IFERROR(VLOOKUP($B9,'Washlands Relays'!$A:$C,3,FALSE),"")</f>
        <v/>
      </c>
      <c r="R9" s="2" t="str">
        <f>IFERROR(VLOOKUP($B9,'Gate Gallop 10k'!$A:$C,3,FALSE),"")</f>
        <v/>
      </c>
      <c r="S9" s="2"/>
      <c r="T9" s="2" t="str">
        <f>IFERROR(VLOOKUP($B9,'Worthington 6'!$A:$C,3,FALSE),"")</f>
        <v/>
      </c>
      <c r="U9" s="2" t="str">
        <f>IFERROR(VLOOKUP($B9,'Joy Cann 5'!$A:$C,3,FALSE),"")</f>
        <v/>
      </c>
      <c r="V9" s="2" t="str">
        <f>IFERROR(VLOOKUP($B9,'Burton 10k'!$A:$C,3,FALSE),"")</f>
        <v/>
      </c>
      <c r="W9" s="2" t="str">
        <f>IFERROR(VLOOKUP($B9,'Hermitage 5'!$A:$C,3,FALSE),"")</f>
        <v/>
      </c>
      <c r="X9" s="2" t="str">
        <f>IFERROR(VLOOKUP($B9,'Lichfield 10k'!$A:$C,3,FALSE),"")</f>
        <v/>
      </c>
      <c r="Y9" s="2" t="str">
        <f>IFERROR(VLOOKUP($B9,'Tamworth 5'!$A:$C,3,FALSE),"")</f>
        <v/>
      </c>
      <c r="Z9" s="2" t="str">
        <f>IFERROR(VLOOKUP($B9,'Markfield 10k'!$A:$C,3,FALSE),"")</f>
        <v/>
      </c>
      <c r="AA9" s="2" t="str">
        <f>IFERROR(VLOOKUP($B9,'Rotherby 8'!$A:$C,3,FALSE),"")</f>
        <v/>
      </c>
      <c r="AB9" s="2" t="str">
        <f>IFERROR(VLOOKUP($B9,'Adrian Smith'!$A:$C,3,FALSE),"")</f>
        <v/>
      </c>
      <c r="AC9" s="2" t="str">
        <f>IFERROR(VLOOKUP($B9,'parkrun 5k'!$A:$C,3,FALSE),"")</f>
        <v/>
      </c>
      <c r="AD9" s="23" t="str">
        <f>IFERROR(VLOOKUP($B9,'Shepshed 7'!$A:$C,3,FALSE),"")</f>
        <v/>
      </c>
      <c r="AE9" s="2" t="str">
        <f>IFERROR(VLOOKUP($B9,'Derby 10'!$A:$C,3,FALSE),"")</f>
        <v/>
      </c>
      <c r="AF9" s="2" t="str">
        <f>IFERROR(VLOOKUP($B9,'Bagworth XC'!$A:$C,3,FALSE),"")</f>
        <v/>
      </c>
    </row>
    <row r="10" spans="1:32" x14ac:dyDescent="0.3">
      <c r="A10" s="34">
        <f ca="1">IFERROR(Table2[[#This Row],[Position]],"")</f>
        <v>7</v>
      </c>
      <c r="B10" s="11" t="s">
        <v>10</v>
      </c>
      <c r="C10" s="58">
        <f ca="1">IF(Table2[[#This Row],[Total races]]=0,0,(RANK(E10,$E$3:$E$88)+COUNTIF(E10:$E$67,E10)-1))</f>
        <v>7</v>
      </c>
      <c r="D10" s="2">
        <f t="shared" si="0"/>
        <v>5</v>
      </c>
      <c r="E10" s="2" cm="1">
        <f t="array" aca="1" ref="E10" ca="1">IF(Table2[[#This Row],[Total races]]&lt;11,SUM(Table2[[#This Row],[Holly Hayes XC]:[1st XC 2027]]),SUM(LARGE(F10:AF10,ROW(INDIRECT("1:10")))))+Table2[[#This Row],[Total races]]*3</f>
        <v>96</v>
      </c>
      <c r="F10" s="2">
        <f>IFERROR(VLOOKUP(B10,'Holly Hayes XC'!$A:$C,3,FALSE),"")</f>
        <v>14</v>
      </c>
      <c r="G10" s="2">
        <f>IFERROR(VLOOKUP(B10,'Kibworth 6'!$A:$C,3,FALSE),"")</f>
        <v>20</v>
      </c>
      <c r="H10" s="2">
        <f>IFERROR(VLOOKUP(B10,'Bosworth XC'!$A:$C,3,FALSE),"")</f>
        <v>18</v>
      </c>
      <c r="I10" s="2">
        <f>IFERROR(VLOOKUP(B10,'Grace Dieu XC'!$A:$C,3,FALSE),"")</f>
        <v>17</v>
      </c>
      <c r="J10" s="2" t="str">
        <f>IFERROR(VLOOKUP(B10,'Ivanhoe 20'!$A:$C,3,FALSE),"")</f>
        <v/>
      </c>
      <c r="K10" s="2">
        <f>IFERROR(VLOOKUP($B10,'Run In The Forest 5'!$A:$C,3,FALSE),"")</f>
        <v>12</v>
      </c>
      <c r="L10" s="2" t="str">
        <f>IFERROR(VLOOKUP($B10,'Uttoxeter HM'!$A:$C,3,FALSE),"")</f>
        <v/>
      </c>
      <c r="M10" s="2" t="str">
        <f>IFERROR(VLOOKUP($B10,'Bosworth HM'!$A:$C,3,FALSE),"")</f>
        <v/>
      </c>
      <c r="N10" s="2" t="str">
        <f>IFERROR(VLOOKUP($B10,'Watermead 10k'!$A:$C,3,FALSE),"")</f>
        <v/>
      </c>
      <c r="O10" s="2" t="str">
        <f>IFERROR(VLOOKUP($B10,'West End 8'!$A:$C,3,FALSE),"")</f>
        <v/>
      </c>
      <c r="P10" s="2" t="str">
        <f>IFERROR(VLOOKUP($B10,'Swithland 6'!$A:$C,3,FALSE),"")</f>
        <v/>
      </c>
      <c r="Q10" s="2" t="str">
        <f>IFERROR(VLOOKUP($B10,'Washlands Relays'!$A:$C,3,FALSE),"")</f>
        <v/>
      </c>
      <c r="R10" s="2" t="str">
        <f>IFERROR(VLOOKUP($B10,'Gate Gallop 10k'!$A:$C,3,FALSE),"")</f>
        <v/>
      </c>
      <c r="S10" s="2"/>
      <c r="T10" s="2" t="str">
        <f>IFERROR(VLOOKUP($B10,'Worthington 6'!$A:$C,3,FALSE),"")</f>
        <v/>
      </c>
      <c r="U10" s="2" t="str">
        <f>IFERROR(VLOOKUP($B10,'Joy Cann 5'!$A:$C,3,FALSE),"")</f>
        <v/>
      </c>
      <c r="V10" s="2" t="str">
        <f>IFERROR(VLOOKUP($B10,'Burton 10k'!$A:$C,3,FALSE),"")</f>
        <v/>
      </c>
      <c r="W10" s="2" t="str">
        <f>IFERROR(VLOOKUP($B10,'Hermitage 5'!$A:$C,3,FALSE),"")</f>
        <v/>
      </c>
      <c r="X10" s="2" t="str">
        <f>IFERROR(VLOOKUP($B10,'Lichfield 10k'!$A:$C,3,FALSE),"")</f>
        <v/>
      </c>
      <c r="Y10" s="2" t="str">
        <f>IFERROR(VLOOKUP($B10,'Tamworth 5'!$A:$C,3,FALSE),"")</f>
        <v/>
      </c>
      <c r="Z10" s="2" t="str">
        <f>IFERROR(VLOOKUP($B10,'Markfield 10k'!$A:$C,3,FALSE),"")</f>
        <v/>
      </c>
      <c r="AA10" s="2" t="str">
        <f>IFERROR(VLOOKUP($B10,'Rotherby 8'!$A:$C,3,FALSE),"")</f>
        <v/>
      </c>
      <c r="AB10" s="2" t="str">
        <f>IFERROR(VLOOKUP($B10,'Adrian Smith'!$A:$C,3,FALSE),"")</f>
        <v/>
      </c>
      <c r="AC10" s="2" t="str">
        <f>IFERROR(VLOOKUP($B10,'parkrun 5k'!$A:$C,3,FALSE),"")</f>
        <v/>
      </c>
      <c r="AD10" s="23" t="str">
        <f>IFERROR(VLOOKUP($B10,'Shepshed 7'!$A:$C,3,FALSE),"")</f>
        <v/>
      </c>
      <c r="AE10" s="2" t="str">
        <f>IFERROR(VLOOKUP($B10,'Derby 10'!$A:$C,3,FALSE),"")</f>
        <v/>
      </c>
      <c r="AF10" s="2" t="str">
        <f>IFERROR(VLOOKUP($B10,'Bagworth XC'!$A:$C,3,FALSE),"")</f>
        <v/>
      </c>
    </row>
    <row r="11" spans="1:32" x14ac:dyDescent="0.3">
      <c r="A11" s="34">
        <f ca="1">IFERROR(Table2[[#This Row],[Position]],"")</f>
        <v>9</v>
      </c>
      <c r="B11" s="11" t="s">
        <v>9</v>
      </c>
      <c r="C11" s="58">
        <f ca="1">IF(Table2[[#This Row],[Total races]]=0,0,(RANK(E11,$E$3:$E$88)+COUNTIF(E11:$E$59,E11)-1))</f>
        <v>9</v>
      </c>
      <c r="D11" s="2">
        <f t="shared" si="0"/>
        <v>4</v>
      </c>
      <c r="E11" s="2" cm="1">
        <f t="array" aca="1" ref="E11" ca="1">IF(Table2[[#This Row],[Total races]]&lt;11,SUM(Table2[[#This Row],[Holly Hayes XC]:[1st XC 2027]]),SUM(LARGE(F11:AF11,ROW(INDIRECT("1:10")))))+Table2[[#This Row],[Total races]]*3</f>
        <v>94</v>
      </c>
      <c r="F11" s="2">
        <f>IFERROR(VLOOKUP(B11,'Holly Hayes XC'!$A:$C,3,FALSE),"")</f>
        <v>22</v>
      </c>
      <c r="G11" s="2">
        <f>IFERROR(VLOOKUP(B11,'Kibworth 6'!$A:$C,3,FALSE),"")</f>
        <v>23</v>
      </c>
      <c r="H11" s="2" t="str">
        <f>IFERROR(VLOOKUP(B11,'Bosworth XC'!$A:$C,3,FALSE),"")</f>
        <v/>
      </c>
      <c r="I11" s="2">
        <f>IFERROR(VLOOKUP(B11,'Grace Dieu XC'!$A:$C,3,FALSE),"")</f>
        <v>21</v>
      </c>
      <c r="J11" s="2" t="str">
        <f>IFERROR(VLOOKUP(B11,'Ivanhoe 20'!$A:$C,3,FALSE),"")</f>
        <v/>
      </c>
      <c r="K11" s="2">
        <f>IFERROR(VLOOKUP($B11,'Run In The Forest 5'!$A:$C,3,FALSE),"")</f>
        <v>16</v>
      </c>
      <c r="L11" s="2" t="str">
        <f>IFERROR(VLOOKUP($B11,'Uttoxeter HM'!$A:$C,3,FALSE),"")</f>
        <v/>
      </c>
      <c r="M11" s="2" t="str">
        <f>IFERROR(VLOOKUP($B11,'Bosworth HM'!$A:$C,3,FALSE),"")</f>
        <v/>
      </c>
      <c r="N11" s="2" t="str">
        <f>IFERROR(VLOOKUP($B11,'Watermead 10k'!$A:$C,3,FALSE),"")</f>
        <v/>
      </c>
      <c r="O11" s="2" t="str">
        <f>IFERROR(VLOOKUP($B11,'West End 8'!$A:$C,3,FALSE),"")</f>
        <v/>
      </c>
      <c r="P11" s="2" t="str">
        <f>IFERROR(VLOOKUP($B11,'Swithland 6'!$A:$C,3,FALSE),"")</f>
        <v/>
      </c>
      <c r="Q11" s="2" t="str">
        <f>IFERROR(VLOOKUP($B11,'Washlands Relays'!$A:$C,3,FALSE),"")</f>
        <v/>
      </c>
      <c r="R11" s="2" t="str">
        <f>IFERROR(VLOOKUP($B11,'Gate Gallop 10k'!$A:$C,3,FALSE),"")</f>
        <v/>
      </c>
      <c r="S11" s="2"/>
      <c r="T11" s="2" t="str">
        <f>IFERROR(VLOOKUP($B11,'Worthington 6'!$A:$C,3,FALSE),"")</f>
        <v/>
      </c>
      <c r="U11" s="2" t="str">
        <f>IFERROR(VLOOKUP($B11,'Joy Cann 5'!$A:$C,3,FALSE),"")</f>
        <v/>
      </c>
      <c r="V11" s="2" t="str">
        <f>IFERROR(VLOOKUP($B11,'Burton 10k'!$A:$C,3,FALSE),"")</f>
        <v/>
      </c>
      <c r="W11" s="2" t="str">
        <f>IFERROR(VLOOKUP($B11,'Hermitage 5'!$A:$C,3,FALSE),"")</f>
        <v/>
      </c>
      <c r="X11" s="2" t="str">
        <f>IFERROR(VLOOKUP($B11,'Lichfield 10k'!$A:$C,3,FALSE),"")</f>
        <v/>
      </c>
      <c r="Y11" s="2" t="str">
        <f>IFERROR(VLOOKUP($B11,'Tamworth 5'!$A:$C,3,FALSE),"")</f>
        <v/>
      </c>
      <c r="Z11" s="2" t="str">
        <f>IFERROR(VLOOKUP($B11,'Markfield 10k'!$A:$C,3,FALSE),"")</f>
        <v/>
      </c>
      <c r="AA11" s="2" t="str">
        <f>IFERROR(VLOOKUP($B11,'Rotherby 8'!$A:$C,3,FALSE),"")</f>
        <v/>
      </c>
      <c r="AB11" s="2" t="str">
        <f>IFERROR(VLOOKUP($B11,'Adrian Smith'!$A:$C,3,FALSE),"")</f>
        <v/>
      </c>
      <c r="AC11" s="2" t="str">
        <f>IFERROR(VLOOKUP($B11,'parkrun 5k'!$A:$C,3,FALSE),"")</f>
        <v/>
      </c>
      <c r="AD11" s="23" t="str">
        <f>IFERROR(VLOOKUP($B11,'Shepshed 7'!$A:$C,3,FALSE),"")</f>
        <v/>
      </c>
      <c r="AE11" s="2" t="str">
        <f>IFERROR(VLOOKUP($B11,'Derby 10'!$A:$C,3,FALSE),"")</f>
        <v/>
      </c>
      <c r="AF11" s="2" t="str">
        <f>IFERROR(VLOOKUP($B11,'Bagworth XC'!$A:$C,3,FALSE),"")</f>
        <v/>
      </c>
    </row>
    <row r="12" spans="1:32" x14ac:dyDescent="0.3">
      <c r="A12" s="34">
        <f ca="1">IFERROR(Table2[[#This Row],[Position]],"")</f>
        <v>10</v>
      </c>
      <c r="B12" s="11" t="s">
        <v>134</v>
      </c>
      <c r="C12" s="58">
        <f ca="1">IF(Table2[[#This Row],[Total races]]=0,0,(RANK(E12,$E$3:$E$88)+COUNTIF(E12:$E$60,E12)-1))</f>
        <v>10</v>
      </c>
      <c r="D12" s="2">
        <f t="shared" si="0"/>
        <v>3</v>
      </c>
      <c r="E12" s="2" cm="1">
        <f t="array" aca="1" ref="E12" ca="1">IF(Table2[[#This Row],[Total races]]&lt;11,SUM(Table2[[#This Row],[Holly Hayes XC]:[1st XC 2027]]),SUM(LARGE(F12:AF12,ROW(INDIRECT("1:10")))))+Table2[[#This Row],[Total races]]*3</f>
        <v>93</v>
      </c>
      <c r="F12" s="2">
        <f>IFERROR(VLOOKUP(B12,'Holly Hayes XC'!$A:$C,3,FALSE),"")</f>
        <v>29</v>
      </c>
      <c r="G12" s="2" t="str">
        <f>IFERROR(VLOOKUP(B12,'Kibworth 6'!$A:$C,3,FALSE),"")</f>
        <v/>
      </c>
      <c r="H12" s="2">
        <f>IFERROR(VLOOKUP(B12,'Bosworth XC'!$A:$C,3,FALSE),"")</f>
        <v>28</v>
      </c>
      <c r="I12" s="2" t="str">
        <f>IFERROR(VLOOKUP(B12,'Grace Dieu XC'!$A:$C,3,FALSE),"")</f>
        <v/>
      </c>
      <c r="J12" s="2" t="str">
        <f>IFERROR(VLOOKUP(B12,'Ivanhoe 20'!$A:$C,3,FALSE),"")</f>
        <v/>
      </c>
      <c r="K12" s="2">
        <f>IFERROR(VLOOKUP($B12,'Run In The Forest 5'!$A:$C,3,FALSE),"")</f>
        <v>27</v>
      </c>
      <c r="L12" s="2" t="str">
        <f>IFERROR(VLOOKUP($B12,'Uttoxeter HM'!$A:$C,3,FALSE),"")</f>
        <v/>
      </c>
      <c r="M12" s="2" t="str">
        <f>IFERROR(VLOOKUP($B12,'Bosworth HM'!$A:$C,3,FALSE),"")</f>
        <v/>
      </c>
      <c r="N12" s="2" t="str">
        <f>IFERROR(VLOOKUP($B12,'Watermead 10k'!$A:$C,3,FALSE),"")</f>
        <v/>
      </c>
      <c r="O12" s="2" t="str">
        <f>IFERROR(VLOOKUP($B12,'West End 8'!$A:$C,3,FALSE),"")</f>
        <v/>
      </c>
      <c r="P12" s="2" t="str">
        <f>IFERROR(VLOOKUP($B12,'Swithland 6'!$A:$C,3,FALSE),"")</f>
        <v/>
      </c>
      <c r="Q12" s="2" t="str">
        <f>IFERROR(VLOOKUP($B12,'Washlands Relays'!$A:$C,3,FALSE),"")</f>
        <v/>
      </c>
      <c r="R12" s="2" t="str">
        <f>IFERROR(VLOOKUP($B12,'Gate Gallop 10k'!$A:$C,3,FALSE),"")</f>
        <v/>
      </c>
      <c r="S12" s="2"/>
      <c r="T12" s="2" t="str">
        <f>IFERROR(VLOOKUP($B12,'Worthington 6'!$A:$C,3,FALSE),"")</f>
        <v/>
      </c>
      <c r="U12" s="2" t="str">
        <f>IFERROR(VLOOKUP($B12,'Joy Cann 5'!$A:$C,3,FALSE),"")</f>
        <v/>
      </c>
      <c r="V12" s="2" t="str">
        <f>IFERROR(VLOOKUP($B12,'Burton 10k'!$A:$C,3,FALSE),"")</f>
        <v/>
      </c>
      <c r="W12" s="2" t="str">
        <f>IFERROR(VLOOKUP($B12,'Hermitage 5'!$A:$C,3,FALSE),"")</f>
        <v/>
      </c>
      <c r="X12" s="2" t="str">
        <f>IFERROR(VLOOKUP($B12,'Lichfield 10k'!$A:$C,3,FALSE),"")</f>
        <v/>
      </c>
      <c r="Y12" s="2" t="str">
        <f>IFERROR(VLOOKUP($B12,'Tamworth 5'!$A:$C,3,FALSE),"")</f>
        <v/>
      </c>
      <c r="Z12" s="2" t="str">
        <f>IFERROR(VLOOKUP($B12,'Markfield 10k'!$A:$C,3,FALSE),"")</f>
        <v/>
      </c>
      <c r="AA12" s="2" t="str">
        <f>IFERROR(VLOOKUP($B12,'Rotherby 8'!$A:$C,3,FALSE),"")</f>
        <v/>
      </c>
      <c r="AB12" s="2" t="str">
        <f>IFERROR(VLOOKUP($B12,'Adrian Smith'!$A:$C,3,FALSE),"")</f>
        <v/>
      </c>
      <c r="AC12" s="2" t="str">
        <f>IFERROR(VLOOKUP($B12,'parkrun 5k'!$A:$C,3,FALSE),"")</f>
        <v/>
      </c>
      <c r="AD12" s="23" t="str">
        <f>IFERROR(VLOOKUP($B12,'Shepshed 7'!$A:$C,3,FALSE),"")</f>
        <v/>
      </c>
      <c r="AE12" s="2" t="str">
        <f>IFERROR(VLOOKUP($B12,'Derby 10'!$A:$C,3,FALSE),"")</f>
        <v/>
      </c>
      <c r="AF12" s="2" t="str">
        <f>IFERROR(VLOOKUP($B12,'Bagworth XC'!$A:$C,3,FALSE),"")</f>
        <v/>
      </c>
    </row>
    <row r="13" spans="1:32" x14ac:dyDescent="0.3">
      <c r="A13" s="34">
        <f ca="1">IFERROR(Table2[[#This Row],[Position]],"")</f>
        <v>11</v>
      </c>
      <c r="B13" s="11" t="s">
        <v>115</v>
      </c>
      <c r="C13" s="58">
        <f ca="1">IF(Table2[[#This Row],[Total races]]=0,0,(RANK(E13,$E$3:$E$88)+COUNTIF(E13:$E$59,E13)-1))</f>
        <v>11</v>
      </c>
      <c r="D13" s="2">
        <f t="shared" si="0"/>
        <v>3</v>
      </c>
      <c r="E13" s="2" cm="1">
        <f t="array" aca="1" ref="E13" ca="1">IF(Table2[[#This Row],[Total races]]&lt;11,SUM(Table2[[#This Row],[Holly Hayes XC]:[1st XC 2027]]),SUM(LARGE(F13:AF13,ROW(INDIRECT("1:10")))))+Table2[[#This Row],[Total races]]*3</f>
        <v>88</v>
      </c>
      <c r="F13" s="2">
        <f>IFERROR(VLOOKUP(B13,'Holly Hayes XC'!$A:$C,3,FALSE),"")</f>
        <v>25</v>
      </c>
      <c r="G13" s="2">
        <f>IFERROR(VLOOKUP(B13,'Kibworth 6'!$A:$C,3,FALSE),"")</f>
        <v>29</v>
      </c>
      <c r="H13" s="2" t="str">
        <f>IFERROR(VLOOKUP(B13,'Bosworth XC'!$A:$C,3,FALSE),"")</f>
        <v/>
      </c>
      <c r="I13" s="2" t="str">
        <f>IFERROR(VLOOKUP(B13,'Grace Dieu XC'!$A:$C,3,FALSE),"")</f>
        <v/>
      </c>
      <c r="J13" s="2" t="str">
        <f>IFERROR(VLOOKUP(B13,'Ivanhoe 20'!$A:$C,3,FALSE),"")</f>
        <v/>
      </c>
      <c r="K13" s="2">
        <f>IFERROR(VLOOKUP($B13,'Run In The Forest 5'!$A:$C,3,FALSE),"")</f>
        <v>25</v>
      </c>
      <c r="L13" s="2" t="str">
        <f>IFERROR(VLOOKUP($B13,'Uttoxeter HM'!$A:$C,3,FALSE),"")</f>
        <v/>
      </c>
      <c r="M13" s="2" t="str">
        <f>IFERROR(VLOOKUP($B13,'Bosworth HM'!$A:$C,3,FALSE),"")</f>
        <v/>
      </c>
      <c r="N13" s="2" t="str">
        <f>IFERROR(VLOOKUP($B13,'Watermead 10k'!$A:$C,3,FALSE),"")</f>
        <v/>
      </c>
      <c r="O13" s="2" t="str">
        <f>IFERROR(VLOOKUP($B13,'West End 8'!$A:$C,3,FALSE),"")</f>
        <v/>
      </c>
      <c r="P13" s="2" t="str">
        <f>IFERROR(VLOOKUP($B13,'Swithland 6'!$A:$C,3,FALSE),"")</f>
        <v/>
      </c>
      <c r="Q13" s="2" t="str">
        <f>IFERROR(VLOOKUP($B13,'Washlands Relays'!$A:$C,3,FALSE),"")</f>
        <v/>
      </c>
      <c r="R13" s="2" t="str">
        <f>IFERROR(VLOOKUP($B13,'Gate Gallop 10k'!$A:$C,3,FALSE),"")</f>
        <v/>
      </c>
      <c r="S13" s="2"/>
      <c r="T13" s="2" t="str">
        <f>IFERROR(VLOOKUP($B13,'Worthington 6'!$A:$C,3,FALSE),"")</f>
        <v/>
      </c>
      <c r="U13" s="2" t="str">
        <f>IFERROR(VLOOKUP($B13,'Joy Cann 5'!$A:$C,3,FALSE),"")</f>
        <v/>
      </c>
      <c r="V13" s="2" t="str">
        <f>IFERROR(VLOOKUP($B13,'Burton 10k'!$A:$C,3,FALSE),"")</f>
        <v/>
      </c>
      <c r="W13" s="2" t="str">
        <f>IFERROR(VLOOKUP($B13,'Hermitage 5'!$A:$C,3,FALSE),"")</f>
        <v/>
      </c>
      <c r="X13" s="2" t="str">
        <f>IFERROR(VLOOKUP($B13,'Lichfield 10k'!$A:$C,3,FALSE),"")</f>
        <v/>
      </c>
      <c r="Y13" s="2" t="str">
        <f>IFERROR(VLOOKUP($B13,'Tamworth 5'!$A:$C,3,FALSE),"")</f>
        <v/>
      </c>
      <c r="Z13" s="2" t="str">
        <f>IFERROR(VLOOKUP($B13,'Markfield 10k'!$A:$C,3,FALSE),"")</f>
        <v/>
      </c>
      <c r="AA13" s="2" t="str">
        <f>IFERROR(VLOOKUP($B13,'Rotherby 8'!$A:$C,3,FALSE),"")</f>
        <v/>
      </c>
      <c r="AB13" s="2" t="str">
        <f>IFERROR(VLOOKUP($B13,'Adrian Smith'!$A:$C,3,FALSE),"")</f>
        <v/>
      </c>
      <c r="AC13" s="2" t="str">
        <f>IFERROR(VLOOKUP($B13,'parkrun 5k'!$A:$C,3,FALSE),"")</f>
        <v/>
      </c>
      <c r="AD13" s="23" t="str">
        <f>IFERROR(VLOOKUP($B13,'Shepshed 7'!$A:$C,3,FALSE),"")</f>
        <v/>
      </c>
      <c r="AE13" s="2" t="str">
        <f>IFERROR(VLOOKUP($B13,'Derby 10'!$A:$C,3,FALSE),"")</f>
        <v/>
      </c>
      <c r="AF13" s="2" t="str">
        <f>IFERROR(VLOOKUP($B13,'Bagworth XC'!$A:$C,3,FALSE),"")</f>
        <v/>
      </c>
    </row>
    <row r="14" spans="1:32" x14ac:dyDescent="0.3">
      <c r="A14" s="34">
        <f ca="1">IFERROR(Table2[[#This Row],[Position]],"")</f>
        <v>12</v>
      </c>
      <c r="B14" s="11" t="s">
        <v>158</v>
      </c>
      <c r="C14" s="58">
        <f ca="1">IF(Table2[[#This Row],[Total races]]=0,0,(RANK(E14,$E$3:$E$88)+COUNTIF(E14:$E$70,E14)-1))</f>
        <v>12</v>
      </c>
      <c r="D14" s="2">
        <f t="shared" si="0"/>
        <v>4</v>
      </c>
      <c r="E14" s="2" cm="1">
        <f t="array" aca="1" ref="E14" ca="1">IF(Table2[[#This Row],[Total races]]&lt;11,SUM(Table2[[#This Row],[Holly Hayes XC]:[1st XC 2027]]),SUM(LARGE(F14:AF14,ROW(INDIRECT("1:10")))))+Table2[[#This Row],[Total races]]*3</f>
        <v>85</v>
      </c>
      <c r="F14" s="2">
        <f>IFERROR(VLOOKUP(B14,'Holly Hayes XC'!$A:$C,3,FALSE),"")</f>
        <v>21</v>
      </c>
      <c r="G14" s="2" t="str">
        <f>IFERROR(VLOOKUP(B14,'Kibworth 6'!$A:$C,3,FALSE),"")</f>
        <v/>
      </c>
      <c r="H14" s="2">
        <f>IFERROR(VLOOKUP(B14,'Bosworth XC'!$A:$C,3,FALSE),"")</f>
        <v>19</v>
      </c>
      <c r="I14" s="2">
        <f>IFERROR(VLOOKUP(B14,'Grace Dieu XC'!$A:$C,3,FALSE),"")</f>
        <v>19</v>
      </c>
      <c r="J14" s="2" t="str">
        <f>IFERROR(VLOOKUP(B14,'Ivanhoe 20'!$A:$C,3,FALSE),"")</f>
        <v/>
      </c>
      <c r="K14" s="2">
        <f>IFERROR(VLOOKUP($B14,'Run In The Forest 5'!$A:$C,3,FALSE),"")</f>
        <v>14</v>
      </c>
      <c r="L14" s="2" t="str">
        <f>IFERROR(VLOOKUP($B14,'Uttoxeter HM'!$A:$C,3,FALSE),"")</f>
        <v/>
      </c>
      <c r="M14" s="2" t="str">
        <f>IFERROR(VLOOKUP($B14,'Bosworth HM'!$A:$C,3,FALSE),"")</f>
        <v/>
      </c>
      <c r="N14" s="2" t="str">
        <f>IFERROR(VLOOKUP($B14,'Watermead 10k'!$A:$C,3,FALSE),"")</f>
        <v/>
      </c>
      <c r="O14" s="2" t="str">
        <f>IFERROR(VLOOKUP($B14,'West End 8'!$A:$C,3,FALSE),"")</f>
        <v/>
      </c>
      <c r="P14" s="2" t="str">
        <f>IFERROR(VLOOKUP($B14,'Swithland 6'!$A:$C,3,FALSE),"")</f>
        <v/>
      </c>
      <c r="Q14" s="2" t="str">
        <f>IFERROR(VLOOKUP($B14,'Washlands Relays'!$A:$C,3,FALSE),"")</f>
        <v/>
      </c>
      <c r="R14" s="2" t="str">
        <f>IFERROR(VLOOKUP($B14,'Gate Gallop 10k'!$A:$C,3,FALSE),"")</f>
        <v/>
      </c>
      <c r="S14" s="2"/>
      <c r="T14" s="2" t="str">
        <f>IFERROR(VLOOKUP($B14,'Worthington 6'!$A:$C,3,FALSE),"")</f>
        <v/>
      </c>
      <c r="U14" s="2" t="str">
        <f>IFERROR(VLOOKUP($B14,'Joy Cann 5'!$A:$C,3,FALSE),"")</f>
        <v/>
      </c>
      <c r="V14" s="2" t="str">
        <f>IFERROR(VLOOKUP($B14,'Burton 10k'!$A:$C,3,FALSE),"")</f>
        <v/>
      </c>
      <c r="W14" s="2" t="str">
        <f>IFERROR(VLOOKUP($B14,'Hermitage 5'!$A:$C,3,FALSE),"")</f>
        <v/>
      </c>
      <c r="X14" s="2" t="str">
        <f>IFERROR(VLOOKUP($B14,'Lichfield 10k'!$A:$C,3,FALSE),"")</f>
        <v/>
      </c>
      <c r="Y14" s="2" t="str">
        <f>IFERROR(VLOOKUP($B14,'Tamworth 5'!$A:$C,3,FALSE),"")</f>
        <v/>
      </c>
      <c r="Z14" s="2" t="str">
        <f>IFERROR(VLOOKUP($B14,'Markfield 10k'!$A:$C,3,FALSE),"")</f>
        <v/>
      </c>
      <c r="AA14" s="2" t="str">
        <f>IFERROR(VLOOKUP($B14,'Rotherby 8'!$A:$C,3,FALSE),"")</f>
        <v/>
      </c>
      <c r="AB14" s="2" t="str">
        <f>IFERROR(VLOOKUP($B14,'Adrian Smith'!$A:$C,3,FALSE),"")</f>
        <v/>
      </c>
      <c r="AC14" s="2" t="str">
        <f>IFERROR(VLOOKUP($B14,'parkrun 5k'!$A:$C,3,FALSE),"")</f>
        <v/>
      </c>
      <c r="AD14" s="23" t="str">
        <f>IFERROR(VLOOKUP($B14,'Shepshed 7'!$A:$C,3,FALSE),"")</f>
        <v/>
      </c>
      <c r="AE14" s="2" t="str">
        <f>IFERROR(VLOOKUP($B14,'Derby 10'!$A:$C,3,FALSE),"")</f>
        <v/>
      </c>
      <c r="AF14" s="2" t="str">
        <f>IFERROR(VLOOKUP($B14,'Bagworth XC'!$A:$C,3,FALSE),"")</f>
        <v/>
      </c>
    </row>
    <row r="15" spans="1:32" x14ac:dyDescent="0.3">
      <c r="A15" s="34">
        <f ca="1">IFERROR(Table2[[#This Row],[Position]],"")</f>
        <v>13</v>
      </c>
      <c r="B15" s="11" t="s">
        <v>27</v>
      </c>
      <c r="C15" s="58">
        <f ca="1">IF(Table2[[#This Row],[Total races]]=0,0,(RANK(E15,$E$3:$E$88)+COUNTIF(E15:$E$59,E15)-1))</f>
        <v>13</v>
      </c>
      <c r="D15" s="2">
        <f t="shared" si="0"/>
        <v>3</v>
      </c>
      <c r="E15" s="2" cm="1">
        <f t="array" aca="1" ref="E15" ca="1">IF(Table2[[#This Row],[Total races]]&lt;11,SUM(Table2[[#This Row],[Holly Hayes XC]:[1st XC 2027]]),SUM(LARGE(F15:AF15,ROW(INDIRECT("1:10")))))+Table2[[#This Row],[Total races]]*3</f>
        <v>69</v>
      </c>
      <c r="F15" s="2">
        <f>IFERROR(VLOOKUP(B15,'Holly Hayes XC'!$A:$C,3,FALSE),"")</f>
        <v>19</v>
      </c>
      <c r="G15" s="51" t="str">
        <f>IFERROR(VLOOKUP(B15,'Kibworth 6'!$A:$C,3,FALSE),"")</f>
        <v/>
      </c>
      <c r="H15" s="2">
        <f>IFERROR(VLOOKUP(B15,'Bosworth XC'!$A:$C,3,FALSE),"")</f>
        <v>21</v>
      </c>
      <c r="I15" s="51">
        <f>IFERROR(VLOOKUP(B15,'Grace Dieu XC'!$A:$C,3,FALSE),"")</f>
        <v>20</v>
      </c>
      <c r="J15" s="2" t="str">
        <f>IFERROR(VLOOKUP(B15,'Ivanhoe 20'!$A:$C,3,FALSE),"")</f>
        <v/>
      </c>
      <c r="K15" s="2" t="str">
        <f>IFERROR(VLOOKUP($B15,'Run In The Forest 5'!$A:$C,3,FALSE),"")</f>
        <v/>
      </c>
      <c r="L15" s="2" t="str">
        <f>IFERROR(VLOOKUP($B15,'Uttoxeter HM'!$A:$C,3,FALSE),"")</f>
        <v/>
      </c>
      <c r="M15" s="2" t="str">
        <f>IFERROR(VLOOKUP($B15,'Bosworth HM'!$A:$C,3,FALSE),"")</f>
        <v/>
      </c>
      <c r="N15" s="2" t="str">
        <f>IFERROR(VLOOKUP($B15,'Watermead 10k'!$A:$C,3,FALSE),"")</f>
        <v/>
      </c>
      <c r="O15" s="2" t="str">
        <f>IFERROR(VLOOKUP($B15,'West End 8'!$A:$C,3,FALSE),"")</f>
        <v/>
      </c>
      <c r="P15" s="2" t="str">
        <f>IFERROR(VLOOKUP($B15,'Swithland 6'!$A:$C,3,FALSE),"")</f>
        <v/>
      </c>
      <c r="Q15" s="2" t="str">
        <f>IFERROR(VLOOKUP($B15,'Washlands Relays'!$A:$C,3,FALSE),"")</f>
        <v/>
      </c>
      <c r="R15" s="2" t="str">
        <f>IFERROR(VLOOKUP($B15,'Gate Gallop 10k'!$A:$C,3,FALSE),"")</f>
        <v/>
      </c>
      <c r="S15" s="2"/>
      <c r="T15" s="2" t="str">
        <f>IFERROR(VLOOKUP($B15,'Worthington 6'!$A:$C,3,FALSE),"")</f>
        <v/>
      </c>
      <c r="U15" s="2" t="str">
        <f>IFERROR(VLOOKUP($B15,'Joy Cann 5'!$A:$C,3,FALSE),"")</f>
        <v/>
      </c>
      <c r="V15" s="2" t="str">
        <f>IFERROR(VLOOKUP($B15,'Burton 10k'!$A:$C,3,FALSE),"")</f>
        <v/>
      </c>
      <c r="W15" s="2" t="str">
        <f>IFERROR(VLOOKUP($B15,'Hermitage 5'!$A:$C,3,FALSE),"")</f>
        <v/>
      </c>
      <c r="X15" s="2" t="str">
        <f>IFERROR(VLOOKUP($B15,'Lichfield 10k'!$A:$C,3,FALSE),"")</f>
        <v/>
      </c>
      <c r="Y15" s="2" t="str">
        <f>IFERROR(VLOOKUP($B15,'Tamworth 5'!$A:$C,3,FALSE),"")</f>
        <v/>
      </c>
      <c r="Z15" s="2" t="str">
        <f>IFERROR(VLOOKUP($B15,'Markfield 10k'!$A:$C,3,FALSE),"")</f>
        <v/>
      </c>
      <c r="AA15" s="2" t="str">
        <f>IFERROR(VLOOKUP($B15,'Rotherby 8'!$A:$C,3,FALSE),"")</f>
        <v/>
      </c>
      <c r="AB15" s="2" t="str">
        <f>IFERROR(VLOOKUP($B15,'Adrian Smith'!$A:$C,3,FALSE),"")</f>
        <v/>
      </c>
      <c r="AC15" s="2" t="str">
        <f>IFERROR(VLOOKUP($B15,'parkrun 5k'!$A:$C,3,FALSE),"")</f>
        <v/>
      </c>
      <c r="AD15" s="23" t="str">
        <f>IFERROR(VLOOKUP($B15,'Shepshed 7'!$A:$C,3,FALSE),"")</f>
        <v/>
      </c>
      <c r="AE15" s="2" t="str">
        <f>IFERROR(VLOOKUP($B15,'Derby 10'!$A:$C,3,FALSE),"")</f>
        <v/>
      </c>
      <c r="AF15" s="2" t="str">
        <f>IFERROR(VLOOKUP($B15,'Bagworth XC'!$A:$C,3,FALSE),"")</f>
        <v/>
      </c>
    </row>
    <row r="16" spans="1:32" x14ac:dyDescent="0.3">
      <c r="A16" s="34">
        <f ca="1">IFERROR(Table2[[#This Row],[Position]],"")</f>
        <v>14</v>
      </c>
      <c r="B16" s="11" t="s">
        <v>7</v>
      </c>
      <c r="C16" s="58">
        <f ca="1">IF(Table2[[#This Row],[Total races]]=0,0,(RANK(E16,$E$3:$E$88)+COUNTIF(E16:$E$59,E16)-1))</f>
        <v>14</v>
      </c>
      <c r="D16" s="2">
        <f t="shared" si="0"/>
        <v>3</v>
      </c>
      <c r="E16" s="2" cm="1">
        <f t="array" aca="1" ref="E16" ca="1">IF(Table2[[#This Row],[Total races]]&lt;11,SUM(Table2[[#This Row],[Holly Hayes XC]:[1st XC 2027]]),SUM(LARGE(F16:AF16,ROW(INDIRECT("1:10")))))+Table2[[#This Row],[Total races]]*3</f>
        <v>66</v>
      </c>
      <c r="F16" s="2">
        <f>IFERROR(VLOOKUP(B16,'Holly Hayes XC'!$A:$C,3,FALSE),"")</f>
        <v>17</v>
      </c>
      <c r="G16" s="2" t="str">
        <f>IFERROR(VLOOKUP(B16,'Kibworth 6'!$A:$C,3,FALSE),"")</f>
        <v/>
      </c>
      <c r="H16" s="2">
        <f>IFERROR(VLOOKUP(B16,'Bosworth XC'!$A:$C,3,FALSE),"")</f>
        <v>22</v>
      </c>
      <c r="I16" s="2">
        <f>IFERROR(VLOOKUP(B16,'Grace Dieu XC'!$A:$C,3,FALSE),"")</f>
        <v>18</v>
      </c>
      <c r="J16" s="2" t="str">
        <f>IFERROR(VLOOKUP(B16,'Ivanhoe 20'!$A:$C,3,FALSE),"")</f>
        <v/>
      </c>
      <c r="K16" s="2" t="str">
        <f>IFERROR(VLOOKUP($B16,'Run In The Forest 5'!$A:$C,3,FALSE),"")</f>
        <v/>
      </c>
      <c r="L16" s="2" t="str">
        <f>IFERROR(VLOOKUP($B16,'Uttoxeter HM'!$A:$C,3,FALSE),"")</f>
        <v/>
      </c>
      <c r="M16" s="2" t="str">
        <f>IFERROR(VLOOKUP($B16,'Bosworth HM'!$A:$C,3,FALSE),"")</f>
        <v/>
      </c>
      <c r="N16" s="2" t="str">
        <f>IFERROR(VLOOKUP($B16,'Watermead 10k'!$A:$C,3,FALSE),"")</f>
        <v/>
      </c>
      <c r="O16" s="2" t="str">
        <f>IFERROR(VLOOKUP($B16,'West End 8'!$A:$C,3,FALSE),"")</f>
        <v/>
      </c>
      <c r="P16" s="2" t="str">
        <f>IFERROR(VLOOKUP($B16,'Swithland 6'!$A:$C,3,FALSE),"")</f>
        <v/>
      </c>
      <c r="Q16" s="2" t="str">
        <f>IFERROR(VLOOKUP($B16,'Washlands Relays'!$A:$C,3,FALSE),"")</f>
        <v/>
      </c>
      <c r="R16" s="2" t="str">
        <f>IFERROR(VLOOKUP($B16,'Gate Gallop 10k'!$A:$C,3,FALSE),"")</f>
        <v/>
      </c>
      <c r="S16" s="2"/>
      <c r="T16" s="2" t="str">
        <f>IFERROR(VLOOKUP($B16,'Worthington 6'!$A:$C,3,FALSE),"")</f>
        <v/>
      </c>
      <c r="U16" s="2" t="str">
        <f>IFERROR(VLOOKUP($B16,'Joy Cann 5'!$A:$C,3,FALSE),"")</f>
        <v/>
      </c>
      <c r="V16" s="2" t="str">
        <f>IFERROR(VLOOKUP($B16,'Burton 10k'!$A:$C,3,FALSE),"")</f>
        <v/>
      </c>
      <c r="W16" s="2" t="str">
        <f>IFERROR(VLOOKUP($B16,'Hermitage 5'!$A:$C,3,FALSE),"")</f>
        <v/>
      </c>
      <c r="X16" s="2" t="str">
        <f>IFERROR(VLOOKUP($B16,'Lichfield 10k'!$A:$C,3,FALSE),"")</f>
        <v/>
      </c>
      <c r="Y16" s="2" t="str">
        <f>IFERROR(VLOOKUP($B16,'Tamworth 5'!$A:$C,3,FALSE),"")</f>
        <v/>
      </c>
      <c r="Z16" s="2" t="str">
        <f>IFERROR(VLOOKUP($B16,'Markfield 10k'!$A:$C,3,FALSE),"")</f>
        <v/>
      </c>
      <c r="AA16" s="2" t="str">
        <f>IFERROR(VLOOKUP($B16,'Rotherby 8'!$A:$C,3,FALSE),"")</f>
        <v/>
      </c>
      <c r="AB16" s="2" t="str">
        <f>IFERROR(VLOOKUP($B16,'Adrian Smith'!$A:$C,3,FALSE),"")</f>
        <v/>
      </c>
      <c r="AC16" s="2" t="str">
        <f>IFERROR(VLOOKUP($B16,'parkrun 5k'!$A:$C,3,FALSE),"")</f>
        <v/>
      </c>
      <c r="AD16" s="23" t="str">
        <f>IFERROR(VLOOKUP($B16,'Shepshed 7'!$A:$C,3,FALSE),"")</f>
        <v/>
      </c>
      <c r="AE16" s="2" t="str">
        <f>IFERROR(VLOOKUP($B16,'Derby 10'!$A:$C,3,FALSE),"")</f>
        <v/>
      </c>
      <c r="AF16" s="2" t="str">
        <f>IFERROR(VLOOKUP($B16,'Bagworth XC'!$A:$C,3,FALSE),"")</f>
        <v/>
      </c>
    </row>
    <row r="17" spans="1:32" x14ac:dyDescent="0.3">
      <c r="A17" s="34">
        <f ca="1">IFERROR(Table2[[#This Row],[Position]],"")</f>
        <v>15</v>
      </c>
      <c r="B17" s="11" t="s">
        <v>3</v>
      </c>
      <c r="C17" s="58">
        <f ca="1">IF(Table2[[#This Row],[Total races]]=0,0,(RANK(E17,$E$3:$E$88)+COUNTIF(E17:$E$59,E17)-1))</f>
        <v>15</v>
      </c>
      <c r="D17" s="2">
        <f t="shared" si="0"/>
        <v>2</v>
      </c>
      <c r="E17" s="2" cm="1">
        <f t="array" aca="1" ref="E17" ca="1">IF(Table2[[#This Row],[Total races]]&lt;11,SUM(Table2[[#This Row],[Holly Hayes XC]:[1st XC 2027]]),SUM(LARGE(F17:AF17,ROW(INDIRECT("1:10")))))+Table2[[#This Row],[Total races]]*3</f>
        <v>64</v>
      </c>
      <c r="F17" s="2" t="str">
        <f>IFERROR(VLOOKUP(B17,'Holly Hayes XC'!$A:$C,3,FALSE),"")</f>
        <v/>
      </c>
      <c r="G17" s="2" t="str">
        <f>IFERROR(VLOOKUP(B17,'Kibworth 6'!$A:$C,3,FALSE),"")</f>
        <v/>
      </c>
      <c r="H17" s="2">
        <f>IFERROR(VLOOKUP(B17,'Bosworth XC'!$A:$C,3,FALSE),"")</f>
        <v>29</v>
      </c>
      <c r="I17" s="2">
        <f>IFERROR(VLOOKUP(B17,'Grace Dieu XC'!$A:$C,3,FALSE),"")</f>
        <v>29</v>
      </c>
      <c r="J17" s="2" t="str">
        <f>IFERROR(VLOOKUP(B17,'Ivanhoe 20'!$A:$C,3,FALSE),"")</f>
        <v/>
      </c>
      <c r="K17" s="2" t="str">
        <f>IFERROR(VLOOKUP($B17,'Run In The Forest 5'!$A:$C,3,FALSE),"")</f>
        <v/>
      </c>
      <c r="L17" s="2" t="str">
        <f>IFERROR(VLOOKUP($B17,'Uttoxeter HM'!$A:$C,3,FALSE),"")</f>
        <v/>
      </c>
      <c r="M17" s="2" t="str">
        <f>IFERROR(VLOOKUP($B17,'Bosworth HM'!$A:$C,3,FALSE),"")</f>
        <v/>
      </c>
      <c r="N17" s="2" t="str">
        <f>IFERROR(VLOOKUP($B17,'Watermead 10k'!$A:$C,3,FALSE),"")</f>
        <v/>
      </c>
      <c r="O17" s="2" t="str">
        <f>IFERROR(VLOOKUP($B17,'West End 8'!$A:$C,3,FALSE),"")</f>
        <v/>
      </c>
      <c r="P17" s="2" t="str">
        <f>IFERROR(VLOOKUP($B17,'Swithland 6'!$A:$C,3,FALSE),"")</f>
        <v/>
      </c>
      <c r="Q17" s="2" t="str">
        <f>IFERROR(VLOOKUP($B17,'Washlands Relays'!$A:$C,3,FALSE),"")</f>
        <v/>
      </c>
      <c r="R17" s="2" t="str">
        <f>IFERROR(VLOOKUP($B17,'Gate Gallop 10k'!$A:$C,3,FALSE),"")</f>
        <v/>
      </c>
      <c r="S17" s="2"/>
      <c r="T17" s="2" t="str">
        <f>IFERROR(VLOOKUP($B17,'Worthington 6'!$A:$C,3,FALSE),"")</f>
        <v/>
      </c>
      <c r="U17" s="2" t="str">
        <f>IFERROR(VLOOKUP($B17,'Joy Cann 5'!$A:$C,3,FALSE),"")</f>
        <v/>
      </c>
      <c r="V17" s="2" t="str">
        <f>IFERROR(VLOOKUP($B17,'Burton 10k'!$A:$C,3,FALSE),"")</f>
        <v/>
      </c>
      <c r="W17" s="2" t="str">
        <f>IFERROR(VLOOKUP($B17,'Hermitage 5'!$A:$C,3,FALSE),"")</f>
        <v/>
      </c>
      <c r="X17" s="2" t="str">
        <f>IFERROR(VLOOKUP($B17,'Lichfield 10k'!$A:$C,3,FALSE),"")</f>
        <v/>
      </c>
      <c r="Y17" s="2" t="str">
        <f>IFERROR(VLOOKUP($B17,'Tamworth 5'!$A:$C,3,FALSE),"")</f>
        <v/>
      </c>
      <c r="Z17" s="2" t="str">
        <f>IFERROR(VLOOKUP($B17,'Markfield 10k'!$A:$C,3,FALSE),"")</f>
        <v/>
      </c>
      <c r="AA17" s="2" t="str">
        <f>IFERROR(VLOOKUP($B17,'Rotherby 8'!$A:$C,3,FALSE),"")</f>
        <v/>
      </c>
      <c r="AB17" s="2" t="str">
        <f>IFERROR(VLOOKUP($B17,'Adrian Smith'!$A:$C,3,FALSE),"")</f>
        <v/>
      </c>
      <c r="AC17" s="2" t="str">
        <f>IFERROR(VLOOKUP($B17,'parkrun 5k'!$A:$C,3,FALSE),"")</f>
        <v/>
      </c>
      <c r="AD17" s="23" t="str">
        <f>IFERROR(VLOOKUP($B17,'Shepshed 7'!$A:$C,3,FALSE),"")</f>
        <v/>
      </c>
      <c r="AE17" s="2" t="str">
        <f>IFERROR(VLOOKUP($B17,'Derby 10'!$A:$C,3,FALSE),"")</f>
        <v/>
      </c>
      <c r="AF17" s="2" t="str">
        <f>IFERROR(VLOOKUP($B17,'Bagworth XC'!$A:$C,3,FALSE),"")</f>
        <v/>
      </c>
    </row>
    <row r="18" spans="1:32" x14ac:dyDescent="0.3">
      <c r="A18" s="34">
        <f ca="1">IFERROR(Table2[[#This Row],[Position]],"")</f>
        <v>16</v>
      </c>
      <c r="B18" s="11" t="s">
        <v>141</v>
      </c>
      <c r="C18" s="58">
        <f ca="1">IF(Table2[[#This Row],[Total races]]=0,0,(RANK(E18,$E$3:$E$88)+COUNTIF(E18:$E$59,E18)-1))</f>
        <v>16</v>
      </c>
      <c r="D18" s="2">
        <f t="shared" si="0"/>
        <v>2</v>
      </c>
      <c r="E18" s="2" cm="1">
        <f t="array" aca="1" ref="E18" ca="1">IF(Table2[[#This Row],[Total races]]&lt;11,SUM(Table2[[#This Row],[Holly Hayes XC]:[1st XC 2027]]),SUM(LARGE(F18:AF18,ROW(INDIRECT("1:10")))))+Table2[[#This Row],[Total races]]*3</f>
        <v>62</v>
      </c>
      <c r="F18" s="2" t="str">
        <f>IFERROR(VLOOKUP(B18,'Holly Hayes XC'!$A:$C,3,FALSE),"")</f>
        <v/>
      </c>
      <c r="G18" s="2" t="str">
        <f>IFERROR(VLOOKUP(B18,'Kibworth 6'!$A:$C,3,FALSE),"")</f>
        <v/>
      </c>
      <c r="H18" s="2" t="str">
        <f>IFERROR(VLOOKUP(B18,'Bosworth XC'!$A:$C,3,FALSE),"")</f>
        <v/>
      </c>
      <c r="I18" s="2">
        <f>IFERROR(VLOOKUP(B18,'Grace Dieu XC'!$A:$C,3,FALSE),"")</f>
        <v>28</v>
      </c>
      <c r="J18" s="2" t="str">
        <f>IFERROR(VLOOKUP(B18,'Ivanhoe 20'!$A:$C,3,FALSE),"")</f>
        <v/>
      </c>
      <c r="K18" s="2">
        <f>IFERROR(VLOOKUP($B18,'Run In The Forest 5'!$A:$C,3,FALSE),"")</f>
        <v>28</v>
      </c>
      <c r="L18" s="2" t="str">
        <f>IFERROR(VLOOKUP($B18,'Uttoxeter HM'!$A:$C,3,FALSE),"")</f>
        <v/>
      </c>
      <c r="M18" s="2" t="str">
        <f>IFERROR(VLOOKUP($B18,'Bosworth HM'!$A:$C,3,FALSE),"")</f>
        <v/>
      </c>
      <c r="N18" s="2" t="str">
        <f>IFERROR(VLOOKUP($B18,'Watermead 10k'!$A:$C,3,FALSE),"")</f>
        <v/>
      </c>
      <c r="O18" s="2" t="str">
        <f>IFERROR(VLOOKUP($B18,'West End 8'!$A:$C,3,FALSE),"")</f>
        <v/>
      </c>
      <c r="P18" s="2" t="str">
        <f>IFERROR(VLOOKUP($B18,'Swithland 6'!$A:$C,3,FALSE),"")</f>
        <v/>
      </c>
      <c r="Q18" s="2" t="str">
        <f>IFERROR(VLOOKUP($B18,'Washlands Relays'!$A:$C,3,FALSE),"")</f>
        <v/>
      </c>
      <c r="R18" s="2" t="str">
        <f>IFERROR(VLOOKUP($B18,'Gate Gallop 10k'!$A:$C,3,FALSE),"")</f>
        <v/>
      </c>
      <c r="S18" s="2"/>
      <c r="T18" s="2" t="str">
        <f>IFERROR(VLOOKUP($B18,'Worthington 6'!$A:$C,3,FALSE),"")</f>
        <v/>
      </c>
      <c r="U18" s="2" t="str">
        <f>IFERROR(VLOOKUP($B18,'Joy Cann 5'!$A:$C,3,FALSE),"")</f>
        <v/>
      </c>
      <c r="V18" s="2" t="str">
        <f>IFERROR(VLOOKUP($B18,'Burton 10k'!$A:$C,3,FALSE),"")</f>
        <v/>
      </c>
      <c r="W18" s="2" t="str">
        <f>IFERROR(VLOOKUP($B18,'Hermitage 5'!$A:$C,3,FALSE),"")</f>
        <v/>
      </c>
      <c r="X18" s="2" t="str">
        <f>IFERROR(VLOOKUP($B18,'Lichfield 10k'!$A:$C,3,FALSE),"")</f>
        <v/>
      </c>
      <c r="Y18" s="2" t="str">
        <f>IFERROR(VLOOKUP($B18,'Tamworth 5'!$A:$C,3,FALSE),"")</f>
        <v/>
      </c>
      <c r="Z18" s="2" t="str">
        <f>IFERROR(VLOOKUP($B18,'Markfield 10k'!$A:$C,3,FALSE),"")</f>
        <v/>
      </c>
      <c r="AA18" s="2" t="str">
        <f>IFERROR(VLOOKUP($B18,'Rotherby 8'!$A:$C,3,FALSE),"")</f>
        <v/>
      </c>
      <c r="AB18" s="2" t="str">
        <f>IFERROR(VLOOKUP($B18,'Adrian Smith'!$A:$C,3,FALSE),"")</f>
        <v/>
      </c>
      <c r="AC18" s="2" t="str">
        <f>IFERROR(VLOOKUP($B18,'parkrun 5k'!$A:$C,3,FALSE),"")</f>
        <v/>
      </c>
      <c r="AD18" s="23" t="str">
        <f>IFERROR(VLOOKUP($B18,'Shepshed 7'!$A:$C,3,FALSE),"")</f>
        <v/>
      </c>
      <c r="AE18" s="2" t="str">
        <f>IFERROR(VLOOKUP($B18,'Derby 10'!$A:$C,3,FALSE),"")</f>
        <v/>
      </c>
      <c r="AF18" s="2" t="str">
        <f>IFERROR(VLOOKUP($B18,'Bagworth XC'!$A:$C,3,FALSE),"")</f>
        <v/>
      </c>
    </row>
    <row r="19" spans="1:32" x14ac:dyDescent="0.3">
      <c r="A19" s="34">
        <f ca="1">IFERROR(Table2[[#This Row],[Position]],"")</f>
        <v>18</v>
      </c>
      <c r="B19" s="11" t="s">
        <v>105</v>
      </c>
      <c r="C19" s="58">
        <f ca="1">IF(Table2[[#This Row],[Total races]]=0,0,(RANK(E19,$E$3:$E$88)+COUNTIF(E14:$E$72,E19)-1))</f>
        <v>18</v>
      </c>
      <c r="D19" s="2">
        <f t="shared" si="0"/>
        <v>2</v>
      </c>
      <c r="E19" s="2" cm="1">
        <f t="array" aca="1" ref="E19" ca="1">IF(Table2[[#This Row],[Total races]]&lt;11,SUM(Table2[[#This Row],[Holly Hayes XC]:[1st XC 2027]]),SUM(LARGE(F19:AF19,ROW(INDIRECT("1:10")))))+Table2[[#This Row],[Total races]]*3</f>
        <v>58</v>
      </c>
      <c r="F19" s="2" t="str">
        <f>IFERROR(VLOOKUP(B19,'Holly Hayes XC'!$A:$C,3,FALSE),"")</f>
        <v/>
      </c>
      <c r="G19" s="2" t="str">
        <f>IFERROR(VLOOKUP(B19,'Kibworth 6'!$A:$C,3,FALSE),"")</f>
        <v/>
      </c>
      <c r="H19" s="2">
        <f>IFERROR(VLOOKUP(B19,'Bosworth XC'!$A:$C,3,FALSE),"")</f>
        <v>26</v>
      </c>
      <c r="I19" s="2">
        <f>IFERROR(VLOOKUP(B19,'Grace Dieu XC'!$A:$C,3,FALSE),"")</f>
        <v>26</v>
      </c>
      <c r="J19" s="2" t="str">
        <f>IFERROR(VLOOKUP(B19,'Ivanhoe 20'!$A:$C,3,FALSE),"")</f>
        <v/>
      </c>
      <c r="K19" s="2" t="str">
        <f>IFERROR(VLOOKUP($B19,'Run In The Forest 5'!$A:$C,3,FALSE),"")</f>
        <v/>
      </c>
      <c r="L19" s="2" t="str">
        <f>IFERROR(VLOOKUP($B19,'Uttoxeter HM'!$A:$C,3,FALSE),"")</f>
        <v/>
      </c>
      <c r="M19" s="2" t="str">
        <f>IFERROR(VLOOKUP($B19,'Bosworth HM'!$A:$C,3,FALSE),"")</f>
        <v/>
      </c>
      <c r="N19" s="2" t="str">
        <f>IFERROR(VLOOKUP($B19,'Watermead 10k'!$A:$C,3,FALSE),"")</f>
        <v/>
      </c>
      <c r="O19" s="2" t="str">
        <f>IFERROR(VLOOKUP($B19,'West End 8'!$A:$C,3,FALSE),"")</f>
        <v/>
      </c>
      <c r="P19" s="2" t="str">
        <f>IFERROR(VLOOKUP($B19,'Swithland 6'!$A:$C,3,FALSE),"")</f>
        <v/>
      </c>
      <c r="Q19" s="2" t="str">
        <f>IFERROR(VLOOKUP($B19,'Washlands Relays'!$A:$C,3,FALSE),"")</f>
        <v/>
      </c>
      <c r="R19" s="2" t="str">
        <f>IFERROR(VLOOKUP($B19,'Gate Gallop 10k'!$A:$C,3,FALSE),"")</f>
        <v/>
      </c>
      <c r="S19" s="2"/>
      <c r="T19" s="2" t="str">
        <f>IFERROR(VLOOKUP($B19,'Worthington 6'!$A:$C,3,FALSE),"")</f>
        <v/>
      </c>
      <c r="U19" s="2" t="str">
        <f>IFERROR(VLOOKUP($B19,'Joy Cann 5'!$A:$C,3,FALSE),"")</f>
        <v/>
      </c>
      <c r="V19" s="2" t="str">
        <f>IFERROR(VLOOKUP($B19,'Burton 10k'!$A:$C,3,FALSE),"")</f>
        <v/>
      </c>
      <c r="W19" s="2" t="str">
        <f>IFERROR(VLOOKUP($B19,'Hermitage 5'!$A:$C,3,FALSE),"")</f>
        <v/>
      </c>
      <c r="X19" s="2" t="str">
        <f>IFERROR(VLOOKUP($B19,'Lichfield 10k'!$A:$C,3,FALSE),"")</f>
        <v/>
      </c>
      <c r="Y19" s="2" t="str">
        <f>IFERROR(VLOOKUP($B19,'Tamworth 5'!$A:$C,3,FALSE),"")</f>
        <v/>
      </c>
      <c r="Z19" s="2" t="str">
        <f>IFERROR(VLOOKUP($B19,'Markfield 10k'!$A:$C,3,FALSE),"")</f>
        <v/>
      </c>
      <c r="AA19" s="2" t="str">
        <f>IFERROR(VLOOKUP($B19,'Rotherby 8'!$A:$C,3,FALSE),"")</f>
        <v/>
      </c>
      <c r="AB19" s="2" t="str">
        <f>IFERROR(VLOOKUP($B19,'Adrian Smith'!$A:$C,3,FALSE),"")</f>
        <v/>
      </c>
      <c r="AC19" s="2" t="str">
        <f>IFERROR(VLOOKUP($B19,'parkrun 5k'!$A:$C,3,FALSE),"")</f>
        <v/>
      </c>
      <c r="AD19" s="23" t="str">
        <f>IFERROR(VLOOKUP($B19,'Shepshed 7'!$A:$C,3,FALSE),"")</f>
        <v/>
      </c>
      <c r="AE19" s="2" t="str">
        <f>IFERROR(VLOOKUP($B19,'Derby 10'!$A:$C,3,FALSE),"")</f>
        <v/>
      </c>
      <c r="AF19" s="2" t="str">
        <f>IFERROR(VLOOKUP($B19,'Bagworth XC'!$A:$C,3,FALSE),"")</f>
        <v/>
      </c>
    </row>
    <row r="20" spans="1:32" x14ac:dyDescent="0.3">
      <c r="A20" s="34">
        <f ca="1">IFERROR(Table2[[#This Row],[Position]],"")</f>
        <v>17</v>
      </c>
      <c r="B20" s="11" t="s">
        <v>147</v>
      </c>
      <c r="C20" s="58">
        <f ca="1">IF(Table2[[#This Row],[Total races]]=0,0,(RANK(E20,$E$3:$E$88)+COUNTIF(E20:$E$67,E20)-1))</f>
        <v>17</v>
      </c>
      <c r="D20" s="2">
        <f t="shared" si="0"/>
        <v>2</v>
      </c>
      <c r="E20" s="2" cm="1">
        <f t="array" aca="1" ref="E20" ca="1">IF(Table2[[#This Row],[Total races]]&lt;11,SUM(Table2[[#This Row],[Holly Hayes XC]:[1st XC 2027]]),SUM(LARGE(F20:AF20,ROW(INDIRECT("1:10")))))+Table2[[#This Row],[Total races]]*3</f>
        <v>58</v>
      </c>
      <c r="F20" s="2" t="str">
        <f>IFERROR(VLOOKUP(B20,'Holly Hayes XC'!$A:$C,3,FALSE),"")</f>
        <v/>
      </c>
      <c r="G20" s="2">
        <f>IFERROR(VLOOKUP(B20,'Kibworth 6'!$A:$C,3,FALSE),"")</f>
        <v>28</v>
      </c>
      <c r="H20" s="2" t="str">
        <f>IFERROR(VLOOKUP(B20,'Bosworth XC'!$A:$C,3,FALSE),"")</f>
        <v/>
      </c>
      <c r="I20" s="2" t="str">
        <f>IFERROR(VLOOKUP(B20,'Grace Dieu XC'!$A:$C,3,FALSE),"")</f>
        <v/>
      </c>
      <c r="J20" s="2" t="str">
        <f>IFERROR(VLOOKUP(B20,'Ivanhoe 20'!$A:$C,3,FALSE),"")</f>
        <v/>
      </c>
      <c r="K20" s="2">
        <f>IFERROR(VLOOKUP($B20,'Run In The Forest 5'!$A:$C,3,FALSE),"")</f>
        <v>24</v>
      </c>
      <c r="L20" s="2" t="str">
        <f>IFERROR(VLOOKUP($B20,'Uttoxeter HM'!$A:$C,3,FALSE),"")</f>
        <v/>
      </c>
      <c r="M20" s="2" t="str">
        <f>IFERROR(VLOOKUP($B20,'Bosworth HM'!$A:$C,3,FALSE),"")</f>
        <v/>
      </c>
      <c r="N20" s="2" t="str">
        <f>IFERROR(VLOOKUP($B20,'Watermead 10k'!$A:$C,3,FALSE),"")</f>
        <v/>
      </c>
      <c r="O20" s="2" t="str">
        <f>IFERROR(VLOOKUP($B20,'West End 8'!$A:$C,3,FALSE),"")</f>
        <v/>
      </c>
      <c r="P20" s="2" t="str">
        <f>IFERROR(VLOOKUP($B20,'Swithland 6'!$A:$C,3,FALSE),"")</f>
        <v/>
      </c>
      <c r="Q20" s="2" t="str">
        <f>IFERROR(VLOOKUP($B20,'Washlands Relays'!$A:$C,3,FALSE),"")</f>
        <v/>
      </c>
      <c r="R20" s="2" t="str">
        <f>IFERROR(VLOOKUP($B20,'Gate Gallop 10k'!$A:$C,3,FALSE),"")</f>
        <v/>
      </c>
      <c r="S20" s="2"/>
      <c r="T20" s="2" t="str">
        <f>IFERROR(VLOOKUP($B20,'Worthington 6'!$A:$C,3,FALSE),"")</f>
        <v/>
      </c>
      <c r="U20" s="2" t="str">
        <f>IFERROR(VLOOKUP($B20,'Joy Cann 5'!$A:$C,3,FALSE),"")</f>
        <v/>
      </c>
      <c r="V20" s="2" t="str">
        <f>IFERROR(VLOOKUP($B20,'Burton 10k'!$A:$C,3,FALSE),"")</f>
        <v/>
      </c>
      <c r="W20" s="2" t="str">
        <f>IFERROR(VLOOKUP($B20,'Hermitage 5'!$A:$C,3,FALSE),"")</f>
        <v/>
      </c>
      <c r="X20" s="2" t="str">
        <f>IFERROR(VLOOKUP($B20,'Lichfield 10k'!$A:$C,3,FALSE),"")</f>
        <v/>
      </c>
      <c r="Y20" s="2" t="str">
        <f>IFERROR(VLOOKUP($B20,'Tamworth 5'!$A:$C,3,FALSE),"")</f>
        <v/>
      </c>
      <c r="Z20" s="2" t="str">
        <f>IFERROR(VLOOKUP($B20,'Markfield 10k'!$A:$C,3,FALSE),"")</f>
        <v/>
      </c>
      <c r="AA20" s="2" t="str">
        <f>IFERROR(VLOOKUP($B20,'Rotherby 8'!$A:$C,3,FALSE),"")</f>
        <v/>
      </c>
      <c r="AB20" s="2" t="str">
        <f>IFERROR(VLOOKUP($B20,'Adrian Smith'!$A:$C,3,FALSE),"")</f>
        <v/>
      </c>
      <c r="AC20" s="2" t="str">
        <f>IFERROR(VLOOKUP($B20,'parkrun 5k'!$A:$C,3,FALSE),"")</f>
        <v/>
      </c>
      <c r="AD20" s="23" t="str">
        <f>IFERROR(VLOOKUP($B20,'Shepshed 7'!$A:$C,3,FALSE),"")</f>
        <v/>
      </c>
      <c r="AE20" s="2" t="str">
        <f>IFERROR(VLOOKUP($B20,'Derby 10'!$A:$C,3,FALSE),"")</f>
        <v/>
      </c>
      <c r="AF20" s="2" t="str">
        <f>IFERROR(VLOOKUP($B20,'Bagworth XC'!$A:$C,3,FALSE),"")</f>
        <v/>
      </c>
    </row>
    <row r="21" spans="1:32" x14ac:dyDescent="0.3">
      <c r="A21" s="34">
        <f ca="1">IFERROR(Table2[[#This Row],[Position]],"")</f>
        <v>19</v>
      </c>
      <c r="B21" s="11" t="s">
        <v>142</v>
      </c>
      <c r="C21" s="58">
        <f ca="1">IF(Table2[[#This Row],[Total races]]=0,0,(RANK(E21,$E$3:$E$88)+COUNTIF(E21:$E$59,E21)-1))</f>
        <v>19</v>
      </c>
      <c r="D21" s="2">
        <f t="shared" si="0"/>
        <v>2</v>
      </c>
      <c r="E21" s="2" cm="1">
        <f t="array" aca="1" ref="E21" ca="1">IF(Table2[[#This Row],[Total races]]&lt;11,SUM(Table2[[#This Row],[Holly Hayes XC]:[1st XC 2027]]),SUM(LARGE(F21:AF21,ROW(INDIRECT("1:10")))))+Table2[[#This Row],[Total races]]*3</f>
        <v>54</v>
      </c>
      <c r="F21" s="2" t="str">
        <f>IFERROR(VLOOKUP(B21,'Holly Hayes XC'!$A:$C,3,FALSE),"")</f>
        <v/>
      </c>
      <c r="G21" s="2" t="str">
        <f>IFERROR(VLOOKUP(B21,'Kibworth 6'!$A:$C,3,FALSE),"")</f>
        <v/>
      </c>
      <c r="H21" s="2" t="str">
        <f>IFERROR(VLOOKUP(B21,'Bosworth XC'!$A:$C,3,FALSE),"")</f>
        <v/>
      </c>
      <c r="I21" s="2" t="str">
        <f>IFERROR(VLOOKUP(B21,'Grace Dieu XC'!$A:$C,3,FALSE),"")</f>
        <v/>
      </c>
      <c r="J21" s="2">
        <f>IFERROR(VLOOKUP(B21,'Ivanhoe 20'!$A:$C,3,FALSE),"")</f>
        <v>28</v>
      </c>
      <c r="K21" s="2">
        <f>IFERROR(VLOOKUP($B21,'Run In The Forest 5'!$A:$C,3,FALSE),"")</f>
        <v>20</v>
      </c>
      <c r="L21" s="2" t="str">
        <f>IFERROR(VLOOKUP($B21,'Uttoxeter HM'!$A:$C,3,FALSE),"")</f>
        <v/>
      </c>
      <c r="M21" s="2" t="str">
        <f>IFERROR(VLOOKUP($B21,'Bosworth HM'!$A:$C,3,FALSE),"")</f>
        <v/>
      </c>
      <c r="N21" s="2" t="str">
        <f>IFERROR(VLOOKUP($B21,'Watermead 10k'!$A:$C,3,FALSE),"")</f>
        <v/>
      </c>
      <c r="O21" s="2" t="str">
        <f>IFERROR(VLOOKUP($B21,'West End 8'!$A:$C,3,FALSE),"")</f>
        <v/>
      </c>
      <c r="P21" s="2" t="str">
        <f>IFERROR(VLOOKUP($B21,'Swithland 6'!$A:$C,3,FALSE),"")</f>
        <v/>
      </c>
      <c r="Q21" s="2" t="str">
        <f>IFERROR(VLOOKUP($B21,'Washlands Relays'!$A:$C,3,FALSE),"")</f>
        <v/>
      </c>
      <c r="R21" s="2" t="str">
        <f>IFERROR(VLOOKUP($B21,'Gate Gallop 10k'!$A:$C,3,FALSE),"")</f>
        <v/>
      </c>
      <c r="S21" s="2"/>
      <c r="T21" s="2" t="str">
        <f>IFERROR(VLOOKUP($B21,'Worthington 6'!$A:$C,3,FALSE),"")</f>
        <v/>
      </c>
      <c r="U21" s="2" t="str">
        <f>IFERROR(VLOOKUP($B21,'Joy Cann 5'!$A:$C,3,FALSE),"")</f>
        <v/>
      </c>
      <c r="V21" s="2" t="str">
        <f>IFERROR(VLOOKUP($B21,'Burton 10k'!$A:$C,3,FALSE),"")</f>
        <v/>
      </c>
      <c r="W21" s="2" t="str">
        <f>IFERROR(VLOOKUP($B21,'Hermitage 5'!$A:$C,3,FALSE),"")</f>
        <v/>
      </c>
      <c r="X21" s="2" t="str">
        <f>IFERROR(VLOOKUP($B21,'Lichfield 10k'!$A:$C,3,FALSE),"")</f>
        <v/>
      </c>
      <c r="Y21" s="2" t="str">
        <f>IFERROR(VLOOKUP($B21,'Tamworth 5'!$A:$C,3,FALSE),"")</f>
        <v/>
      </c>
      <c r="Z21" s="2" t="str">
        <f>IFERROR(VLOOKUP($B21,'Markfield 10k'!$A:$C,3,FALSE),"")</f>
        <v/>
      </c>
      <c r="AA21" s="2" t="str">
        <f>IFERROR(VLOOKUP($B21,'Rotherby 8'!$A:$C,3,FALSE),"")</f>
        <v/>
      </c>
      <c r="AB21" s="2" t="str">
        <f>IFERROR(VLOOKUP($B21,'Adrian Smith'!$A:$C,3,FALSE),"")</f>
        <v/>
      </c>
      <c r="AC21" s="2" t="str">
        <f>IFERROR(VLOOKUP($B21,'parkrun 5k'!$A:$C,3,FALSE),"")</f>
        <v/>
      </c>
      <c r="AD21" s="23" t="str">
        <f>IFERROR(VLOOKUP($B21,'Shepshed 7'!$A:$C,3,FALSE),"")</f>
        <v/>
      </c>
      <c r="AE21" s="2" t="str">
        <f>IFERROR(VLOOKUP($B21,'Derby 10'!$A:$C,3,FALSE),"")</f>
        <v/>
      </c>
      <c r="AF21" s="2" t="str">
        <f>IFERROR(VLOOKUP($B21,'Bagworth XC'!$A:$C,3,FALSE),"")</f>
        <v/>
      </c>
    </row>
    <row r="22" spans="1:32" x14ac:dyDescent="0.3">
      <c r="A22" s="34">
        <f ca="1">IFERROR(Table2[[#This Row],[Position]],"")</f>
        <v>20</v>
      </c>
      <c r="B22" s="11" t="s">
        <v>75</v>
      </c>
      <c r="C22" s="58">
        <f ca="1">IF(Table2[[#This Row],[Total races]]=0,0,(RANK(E22,$E$3:$E$88)+COUNTIF(E22:$E$67,E22)-1))</f>
        <v>20</v>
      </c>
      <c r="D22" s="2">
        <f t="shared" si="0"/>
        <v>3</v>
      </c>
      <c r="E22" s="2" cm="1">
        <f t="array" aca="1" ref="E22" ca="1">IF(Table2[[#This Row],[Total races]]&lt;11,SUM(Table2[[#This Row],[Holly Hayes XC]:[1st XC 2027]]),SUM(LARGE(F22:AF22,ROW(INDIRECT("1:10")))))+Table2[[#This Row],[Total races]]*3</f>
        <v>53</v>
      </c>
      <c r="F22" s="2">
        <f>IFERROR(VLOOKUP(B22,'Holly Hayes XC'!$A:$C,3,FALSE),"")</f>
        <v>12</v>
      </c>
      <c r="G22" s="2" t="str">
        <f>IFERROR(VLOOKUP(B22,'Kibworth 6'!$A:$C,3,FALSE),"")</f>
        <v/>
      </c>
      <c r="H22" s="2">
        <f>IFERROR(VLOOKUP(B22,'Bosworth XC'!$A:$C,3,FALSE),"")</f>
        <v>16</v>
      </c>
      <c r="I22" s="2">
        <f>IFERROR(VLOOKUP(B22,'Grace Dieu XC'!$A:$C,3,FALSE),"")</f>
        <v>16</v>
      </c>
      <c r="J22" s="2" t="str">
        <f>IFERROR(VLOOKUP(B22,'Ivanhoe 20'!$A:$C,3,FALSE),"")</f>
        <v/>
      </c>
      <c r="K22" s="2" t="str">
        <f>IFERROR(VLOOKUP($B22,'Run In The Forest 5'!$A:$C,3,FALSE),"")</f>
        <v/>
      </c>
      <c r="L22" s="2" t="str">
        <f>IFERROR(VLOOKUP($B22,'Uttoxeter HM'!$A:$C,3,FALSE),"")</f>
        <v/>
      </c>
      <c r="M22" s="2" t="str">
        <f>IFERROR(VLOOKUP($B22,'Bosworth HM'!$A:$C,3,FALSE),"")</f>
        <v/>
      </c>
      <c r="N22" s="2" t="str">
        <f>IFERROR(VLOOKUP($B22,'Watermead 10k'!$A:$C,3,FALSE),"")</f>
        <v/>
      </c>
      <c r="O22" s="2" t="str">
        <f>IFERROR(VLOOKUP($B22,'West End 8'!$A:$C,3,FALSE),"")</f>
        <v/>
      </c>
      <c r="P22" s="2" t="str">
        <f>IFERROR(VLOOKUP($B22,'Swithland 6'!$A:$C,3,FALSE),"")</f>
        <v/>
      </c>
      <c r="Q22" s="2" t="str">
        <f>IFERROR(VLOOKUP($B22,'Washlands Relays'!$A:$C,3,FALSE),"")</f>
        <v/>
      </c>
      <c r="R22" s="2" t="str">
        <f>IFERROR(VLOOKUP($B22,'Gate Gallop 10k'!$A:$C,3,FALSE),"")</f>
        <v/>
      </c>
      <c r="S22" s="2"/>
      <c r="T22" s="2" t="str">
        <f>IFERROR(VLOOKUP($B22,'Worthington 6'!$A:$C,3,FALSE),"")</f>
        <v/>
      </c>
      <c r="U22" s="2" t="str">
        <f>IFERROR(VLOOKUP($B22,'Joy Cann 5'!$A:$C,3,FALSE),"")</f>
        <v/>
      </c>
      <c r="V22" s="2" t="str">
        <f>IFERROR(VLOOKUP($B22,'Burton 10k'!$A:$C,3,FALSE),"")</f>
        <v/>
      </c>
      <c r="W22" s="2" t="str">
        <f>IFERROR(VLOOKUP($B22,'Hermitage 5'!$A:$C,3,FALSE),"")</f>
        <v/>
      </c>
      <c r="X22" s="2" t="str">
        <f>IFERROR(VLOOKUP($B22,'Lichfield 10k'!$A:$C,3,FALSE),"")</f>
        <v/>
      </c>
      <c r="Y22" s="2" t="str">
        <f>IFERROR(VLOOKUP($B22,'Tamworth 5'!$A:$C,3,FALSE),"")</f>
        <v/>
      </c>
      <c r="Z22" s="2" t="str">
        <f>IFERROR(VLOOKUP($B22,'Markfield 10k'!$A:$C,3,FALSE),"")</f>
        <v/>
      </c>
      <c r="AA22" s="2" t="str">
        <f>IFERROR(VLOOKUP($B22,'Rotherby 8'!$A:$C,3,FALSE),"")</f>
        <v/>
      </c>
      <c r="AB22" s="2" t="str">
        <f>IFERROR(VLOOKUP($B22,'Adrian Smith'!$A:$C,3,FALSE),"")</f>
        <v/>
      </c>
      <c r="AC22" s="2" t="str">
        <f>IFERROR(VLOOKUP($B22,'parkrun 5k'!$A:$C,3,FALSE),"")</f>
        <v/>
      </c>
      <c r="AD22" s="23" t="str">
        <f>IFERROR(VLOOKUP($B22,'Shepshed 7'!$A:$C,3,FALSE),"")</f>
        <v/>
      </c>
      <c r="AE22" s="2" t="str">
        <f>IFERROR(VLOOKUP($B22,'Derby 10'!$A:$C,3,FALSE),"")</f>
        <v/>
      </c>
      <c r="AF22" s="2" t="str">
        <f>IFERROR(VLOOKUP($B22,'Bagworth XC'!$A:$C,3,FALSE),"")</f>
        <v/>
      </c>
    </row>
    <row r="23" spans="1:32" x14ac:dyDescent="0.3">
      <c r="A23" s="34">
        <f ca="1">IFERROR(Table2[[#This Row],[Position]],"")</f>
        <v>23</v>
      </c>
      <c r="B23" s="11" t="s">
        <v>5</v>
      </c>
      <c r="C23" s="58">
        <f ca="1">IF(Table2[[#This Row],[Total races]]=0,0,(RANK(E23,$E$3:$E$88)+COUNTIF(E23:$E$59,E23)-1))</f>
        <v>23</v>
      </c>
      <c r="D23" s="2">
        <f t="shared" si="0"/>
        <v>2</v>
      </c>
      <c r="E23" s="2" cm="1">
        <f t="array" aca="1" ref="E23" ca="1">IF(Table2[[#This Row],[Total races]]&lt;11,SUM(Table2[[#This Row],[Holly Hayes XC]:[1st XC 2027]]),SUM(LARGE(F23:AF23,ROW(INDIRECT("1:10")))))+Table2[[#This Row],[Total races]]*3</f>
        <v>50</v>
      </c>
      <c r="F23" s="2" t="str">
        <f>IFERROR(VLOOKUP(B23,'Holly Hayes XC'!$A:$C,3,FALSE),"")</f>
        <v/>
      </c>
      <c r="G23" s="2" t="str">
        <f>IFERROR(VLOOKUP(B23,'Kibworth 6'!$A:$C,3,FALSE),"")</f>
        <v/>
      </c>
      <c r="H23" s="2" t="str">
        <f>IFERROR(VLOOKUP(B23,'Bosworth XC'!$A:$C,3,FALSE),"")</f>
        <v/>
      </c>
      <c r="I23" s="2" t="str">
        <f>IFERROR(VLOOKUP(B23,'Grace Dieu XC'!$A:$C,3,FALSE),"")</f>
        <v/>
      </c>
      <c r="J23" s="2">
        <f>IFERROR(VLOOKUP(B23,'Ivanhoe 20'!$A:$C,3,FALSE),"")</f>
        <v>23</v>
      </c>
      <c r="K23" s="2">
        <f>IFERROR(VLOOKUP($B23,'Run In The Forest 5'!$A:$C,3,FALSE),"")</f>
        <v>21</v>
      </c>
      <c r="L23" s="2" t="str">
        <f>IFERROR(VLOOKUP($B23,'Uttoxeter HM'!$A:$C,3,FALSE),"")</f>
        <v/>
      </c>
      <c r="M23" s="2" t="str">
        <f>IFERROR(VLOOKUP($B23,'Bosworth HM'!$A:$C,3,FALSE),"")</f>
        <v/>
      </c>
      <c r="N23" s="2" t="str">
        <f>IFERROR(VLOOKUP($B23,'Watermead 10k'!$A:$C,3,FALSE),"")</f>
        <v/>
      </c>
      <c r="O23" s="2" t="str">
        <f>IFERROR(VLOOKUP($B23,'West End 8'!$A:$C,3,FALSE),"")</f>
        <v/>
      </c>
      <c r="P23" s="2" t="str">
        <f>IFERROR(VLOOKUP($B23,'Swithland 6'!$A:$C,3,FALSE),"")</f>
        <v/>
      </c>
      <c r="Q23" s="2" t="str">
        <f>IFERROR(VLOOKUP($B23,'Washlands Relays'!$A:$C,3,FALSE),"")</f>
        <v/>
      </c>
      <c r="R23" s="2" t="str">
        <f>IFERROR(VLOOKUP($B23,'Gate Gallop 10k'!$A:$C,3,FALSE),"")</f>
        <v/>
      </c>
      <c r="S23" s="2"/>
      <c r="T23" s="2" t="str">
        <f>IFERROR(VLOOKUP($B23,'Worthington 6'!$A:$C,3,FALSE),"")</f>
        <v/>
      </c>
      <c r="U23" s="2" t="str">
        <f>IFERROR(VLOOKUP($B23,'Joy Cann 5'!$A:$C,3,FALSE),"")</f>
        <v/>
      </c>
      <c r="V23" s="2" t="str">
        <f>IFERROR(VLOOKUP($B23,'Burton 10k'!$A:$C,3,FALSE),"")</f>
        <v/>
      </c>
      <c r="W23" s="2" t="str">
        <f>IFERROR(VLOOKUP($B23,'Hermitage 5'!$A:$C,3,FALSE),"")</f>
        <v/>
      </c>
      <c r="X23" s="2" t="str">
        <f>IFERROR(VLOOKUP($B23,'Lichfield 10k'!$A:$C,3,FALSE),"")</f>
        <v/>
      </c>
      <c r="Y23" s="2" t="str">
        <f>IFERROR(VLOOKUP($B23,'Tamworth 5'!$A:$C,3,FALSE),"")</f>
        <v/>
      </c>
      <c r="Z23" s="2" t="str">
        <f>IFERROR(VLOOKUP($B23,'Markfield 10k'!$A:$C,3,FALSE),"")</f>
        <v/>
      </c>
      <c r="AA23" s="2" t="str">
        <f>IFERROR(VLOOKUP($B23,'Rotherby 8'!$A:$C,3,FALSE),"")</f>
        <v/>
      </c>
      <c r="AB23" s="2" t="str">
        <f>IFERROR(VLOOKUP($B23,'Adrian Smith'!$A:$C,3,FALSE),"")</f>
        <v/>
      </c>
      <c r="AC23" s="2" t="str">
        <f>IFERROR(VLOOKUP($B23,'parkrun 5k'!$A:$C,3,FALSE),"")</f>
        <v/>
      </c>
      <c r="AD23" s="23" t="str">
        <f>IFERROR(VLOOKUP($B23,'Shepshed 7'!$A:$C,3,FALSE),"")</f>
        <v/>
      </c>
      <c r="AE23" s="2" t="str">
        <f>IFERROR(VLOOKUP($B23,'Derby 10'!$A:$C,3,FALSE),"")</f>
        <v/>
      </c>
      <c r="AF23" s="2" t="str">
        <f>IFERROR(VLOOKUP($B23,'Bagworth XC'!$A:$C,3,FALSE),"")</f>
        <v/>
      </c>
    </row>
    <row r="24" spans="1:32" x14ac:dyDescent="0.3">
      <c r="A24" s="34">
        <f ca="1">IFERROR(Table2[[#This Row],[Position]],"")</f>
        <v>22</v>
      </c>
      <c r="B24" s="11" t="s">
        <v>39</v>
      </c>
      <c r="C24" s="58">
        <f ca="1">IF(Table2[[#This Row],[Total races]]=0,0,(RANK(E24,$E$3:$E$88)+COUNTIF(E24:$E$67,E24)-1))</f>
        <v>22</v>
      </c>
      <c r="D24" s="2">
        <f t="shared" si="0"/>
        <v>3</v>
      </c>
      <c r="E24" s="2" cm="1">
        <f t="array" aca="1" ref="E24" ca="1">IF(Table2[[#This Row],[Total races]]&lt;11,SUM(Table2[[#This Row],[Holly Hayes XC]:[1st XC 2027]]),SUM(LARGE(F24:AF24,ROW(INDIRECT("1:10")))))+Table2[[#This Row],[Total races]]*3</f>
        <v>50</v>
      </c>
      <c r="F24" s="2">
        <f>IFERROR(VLOOKUP(B24,'Holly Hayes XC'!$A:$C,3,FALSE),"")</f>
        <v>13</v>
      </c>
      <c r="G24" s="2" t="str">
        <f>IFERROR(VLOOKUP(B24,'Kibworth 6'!$A:$C,3,FALSE),"")</f>
        <v/>
      </c>
      <c r="H24" s="2">
        <f>IFERROR(VLOOKUP(B24,'Bosworth XC'!$A:$C,3,FALSE),"")</f>
        <v>14</v>
      </c>
      <c r="I24" s="2">
        <f>IFERROR(VLOOKUP(B24,'Grace Dieu XC'!$A:$C,3,FALSE),"")</f>
        <v>14</v>
      </c>
      <c r="J24" s="2" t="str">
        <f>IFERROR(VLOOKUP(B24,'Ivanhoe 20'!$A:$C,3,FALSE),"")</f>
        <v/>
      </c>
      <c r="K24" s="2" t="str">
        <f>IFERROR(VLOOKUP($B24,'Run In The Forest 5'!$A:$C,3,FALSE),"")</f>
        <v/>
      </c>
      <c r="L24" s="2" t="str">
        <f>IFERROR(VLOOKUP($B24,'Uttoxeter HM'!$A:$C,3,FALSE),"")</f>
        <v/>
      </c>
      <c r="M24" s="2" t="str">
        <f>IFERROR(VLOOKUP($B24,'Bosworth HM'!$A:$C,3,FALSE),"")</f>
        <v/>
      </c>
      <c r="N24" s="2" t="str">
        <f>IFERROR(VLOOKUP($B24,'Watermead 10k'!$A:$C,3,FALSE),"")</f>
        <v/>
      </c>
      <c r="O24" s="2" t="str">
        <f>IFERROR(VLOOKUP($B24,'West End 8'!$A:$C,3,FALSE),"")</f>
        <v/>
      </c>
      <c r="P24" s="2" t="str">
        <f>IFERROR(VLOOKUP($B24,'Swithland 6'!$A:$C,3,FALSE),"")</f>
        <v/>
      </c>
      <c r="Q24" s="2" t="str">
        <f>IFERROR(VLOOKUP($B24,'Washlands Relays'!$A:$C,3,FALSE),"")</f>
        <v/>
      </c>
      <c r="R24" s="2" t="str">
        <f>IFERROR(VLOOKUP($B24,'Gate Gallop 10k'!$A:$C,3,FALSE),"")</f>
        <v/>
      </c>
      <c r="S24" s="2"/>
      <c r="T24" s="2" t="str">
        <f>IFERROR(VLOOKUP($B24,'Worthington 6'!$A:$C,3,FALSE),"")</f>
        <v/>
      </c>
      <c r="U24" s="2" t="str">
        <f>IFERROR(VLOOKUP($B24,'Joy Cann 5'!$A:$C,3,FALSE),"")</f>
        <v/>
      </c>
      <c r="V24" s="2" t="str">
        <f>IFERROR(VLOOKUP($B24,'Burton 10k'!$A:$C,3,FALSE),"")</f>
        <v/>
      </c>
      <c r="W24" s="2" t="str">
        <f>IFERROR(VLOOKUP($B24,'Hermitage 5'!$A:$C,3,FALSE),"")</f>
        <v/>
      </c>
      <c r="X24" s="2" t="str">
        <f>IFERROR(VLOOKUP($B24,'Lichfield 10k'!$A:$C,3,FALSE),"")</f>
        <v/>
      </c>
      <c r="Y24" s="2" t="str">
        <f>IFERROR(VLOOKUP($B24,'Tamworth 5'!$A:$C,3,FALSE),"")</f>
        <v/>
      </c>
      <c r="Z24" s="2" t="str">
        <f>IFERROR(VLOOKUP($B24,'Markfield 10k'!$A:$C,3,FALSE),"")</f>
        <v/>
      </c>
      <c r="AA24" s="2" t="str">
        <f>IFERROR(VLOOKUP($B24,'Rotherby 8'!$A:$C,3,FALSE),"")</f>
        <v/>
      </c>
      <c r="AB24" s="2" t="str">
        <f>IFERROR(VLOOKUP($B24,'Adrian Smith'!$A:$C,3,FALSE),"")</f>
        <v/>
      </c>
      <c r="AC24" s="2" t="str">
        <f>IFERROR(VLOOKUP($B24,'parkrun 5k'!$A:$C,3,FALSE),"")</f>
        <v/>
      </c>
      <c r="AD24" s="23" t="str">
        <f>IFERROR(VLOOKUP($B24,'Shepshed 7'!$A:$C,3,FALSE),"")</f>
        <v/>
      </c>
      <c r="AE24" s="2" t="str">
        <f>IFERROR(VLOOKUP($B24,'Derby 10'!$A:$C,3,FALSE),"")</f>
        <v/>
      </c>
      <c r="AF24" s="2" t="str">
        <f>IFERROR(VLOOKUP($B24,'Bagworth XC'!$A:$C,3,FALSE),"")</f>
        <v/>
      </c>
    </row>
    <row r="25" spans="1:32" x14ac:dyDescent="0.3">
      <c r="A25" s="34">
        <f ca="1">IFERROR(Table2[[#This Row],[Position]],"")</f>
        <v>21</v>
      </c>
      <c r="B25" s="11" t="s">
        <v>4</v>
      </c>
      <c r="C25" s="58">
        <f ca="1">IF(Table2[[#This Row],[Total races]]=0,0,(RANK(E25,$E$3:$E$88)+COUNTIF(E25:$E$59,E25)-1))</f>
        <v>21</v>
      </c>
      <c r="D25" s="2">
        <f t="shared" si="0"/>
        <v>2</v>
      </c>
      <c r="E25" s="2" cm="1">
        <f t="array" aca="1" ref="E25" ca="1">IF(Table2[[#This Row],[Total races]]&lt;11,SUM(Table2[[#This Row],[Holly Hayes XC]:[1st XC 2027]]),SUM(LARGE(F25:AF25,ROW(INDIRECT("1:10")))))+Table2[[#This Row],[Total races]]*3</f>
        <v>50</v>
      </c>
      <c r="F25" s="2">
        <f>IFERROR(VLOOKUP(B25,'Holly Hayes XC'!$A:$C,3,FALSE),"")</f>
        <v>26</v>
      </c>
      <c r="G25" s="2" t="str">
        <f>IFERROR(VLOOKUP(B25,'Kibworth 6'!$A:$C,3,FALSE),"")</f>
        <v/>
      </c>
      <c r="H25" s="2" t="str">
        <f>IFERROR(VLOOKUP(B25,'Bosworth XC'!$A:$C,3,FALSE),"")</f>
        <v/>
      </c>
      <c r="I25" s="2" t="str">
        <f>IFERROR(VLOOKUP(B25,'Grace Dieu XC'!$A:$C,3,FALSE),"")</f>
        <v/>
      </c>
      <c r="J25" s="2" t="str">
        <f>IFERROR(VLOOKUP(B25,'Ivanhoe 20'!$A:$C,3,FALSE),"")</f>
        <v/>
      </c>
      <c r="K25" s="2">
        <f>IFERROR(VLOOKUP($B25,'Run In The Forest 5'!$A:$C,3,FALSE),"")</f>
        <v>18</v>
      </c>
      <c r="L25" s="2" t="str">
        <f>IFERROR(VLOOKUP($B25,'Uttoxeter HM'!$A:$C,3,FALSE),"")</f>
        <v/>
      </c>
      <c r="M25" s="2" t="str">
        <f>IFERROR(VLOOKUP($B25,'Bosworth HM'!$A:$C,3,FALSE),"")</f>
        <v/>
      </c>
      <c r="N25" s="2" t="str">
        <f>IFERROR(VLOOKUP($B25,'Watermead 10k'!$A:$C,3,FALSE),"")</f>
        <v/>
      </c>
      <c r="O25" s="2" t="str">
        <f>IFERROR(VLOOKUP($B25,'West End 8'!$A:$C,3,FALSE),"")</f>
        <v/>
      </c>
      <c r="P25" s="2" t="str">
        <f>IFERROR(VLOOKUP($B25,'Swithland 6'!$A:$C,3,FALSE),"")</f>
        <v/>
      </c>
      <c r="Q25" s="2" t="str">
        <f>IFERROR(VLOOKUP($B25,'Washlands Relays'!$A:$C,3,FALSE),"")</f>
        <v/>
      </c>
      <c r="R25" s="2" t="str">
        <f>IFERROR(VLOOKUP($B25,'Gate Gallop 10k'!$A:$C,3,FALSE),"")</f>
        <v/>
      </c>
      <c r="S25" s="2"/>
      <c r="T25" s="2" t="str">
        <f>IFERROR(VLOOKUP($B25,'Worthington 6'!$A:$C,3,FALSE),"")</f>
        <v/>
      </c>
      <c r="U25" s="2" t="str">
        <f>IFERROR(VLOOKUP($B25,'Joy Cann 5'!$A:$C,3,FALSE),"")</f>
        <v/>
      </c>
      <c r="V25" s="2" t="str">
        <f>IFERROR(VLOOKUP($B25,'Burton 10k'!$A:$C,3,FALSE),"")</f>
        <v/>
      </c>
      <c r="W25" s="2" t="str">
        <f>IFERROR(VLOOKUP($B25,'Hermitage 5'!$A:$C,3,FALSE),"")</f>
        <v/>
      </c>
      <c r="X25" s="2" t="str">
        <f>IFERROR(VLOOKUP($B25,'Lichfield 10k'!$A:$C,3,FALSE),"")</f>
        <v/>
      </c>
      <c r="Y25" s="2" t="str">
        <f>IFERROR(VLOOKUP($B25,'Tamworth 5'!$A:$C,3,FALSE),"")</f>
        <v/>
      </c>
      <c r="Z25" s="2" t="str">
        <f>IFERROR(VLOOKUP($B25,'Markfield 10k'!$A:$C,3,FALSE),"")</f>
        <v/>
      </c>
      <c r="AA25" s="2" t="str">
        <f>IFERROR(VLOOKUP($B25,'Rotherby 8'!$A:$C,3,FALSE),"")</f>
        <v/>
      </c>
      <c r="AB25" s="2" t="str">
        <f>IFERROR(VLOOKUP($B25,'Adrian Smith'!$A:$C,3,FALSE),"")</f>
        <v/>
      </c>
      <c r="AC25" s="2" t="str">
        <f>IFERROR(VLOOKUP($B25,'parkrun 5k'!$A:$C,3,FALSE),"")</f>
        <v/>
      </c>
      <c r="AD25" s="23" t="str">
        <f>IFERROR(VLOOKUP($B25,'Shepshed 7'!$A:$C,3,FALSE),"")</f>
        <v/>
      </c>
      <c r="AE25" s="2" t="str">
        <f>IFERROR(VLOOKUP($B25,'Derby 10'!$A:$C,3,FALSE),"")</f>
        <v/>
      </c>
      <c r="AF25" s="2" t="str">
        <f>IFERROR(VLOOKUP($B25,'Bagworth XC'!$A:$C,3,FALSE),"")</f>
        <v/>
      </c>
    </row>
    <row r="26" spans="1:32" x14ac:dyDescent="0.3">
      <c r="A26" s="34">
        <f ca="1">IFERROR(Table2[[#This Row],[Position]],"")</f>
        <v>24</v>
      </c>
      <c r="B26" s="11" t="s">
        <v>172</v>
      </c>
      <c r="C26" s="58">
        <f ca="1">IF(Table2[[#This Row],[Total races]]=0,0,(RANK(E26,$E$3:$E$88)+COUNTIF(E26:$E$75,E26)-1))</f>
        <v>24</v>
      </c>
      <c r="D26" s="2">
        <f t="shared" si="0"/>
        <v>2</v>
      </c>
      <c r="E26" s="2" cm="1">
        <f t="array" aca="1" ref="E26" ca="1">IF(Table2[[#This Row],[Total races]]&lt;11,SUM(Table2[[#This Row],[Holly Hayes XC]:[1st XC 2027]]),SUM(LARGE(F26:AF26,ROW(INDIRECT("1:10")))))+Table2[[#This Row],[Total races]]*3</f>
        <v>42</v>
      </c>
      <c r="F26" s="2">
        <f>IFERROR(VLOOKUP(B26,'Holly Hayes XC'!$A:$C,3,FALSE),"")</f>
        <v>16</v>
      </c>
      <c r="G26" s="2" t="str">
        <f>IFERROR(VLOOKUP(B26,'Kibworth 6'!$A:$C,3,FALSE),"")</f>
        <v/>
      </c>
      <c r="H26" s="2">
        <f>IFERROR(VLOOKUP(B26,'Bosworth XC'!$A:$C,3,FALSE),"")</f>
        <v>20</v>
      </c>
      <c r="I26" s="2" t="str">
        <f>IFERROR(VLOOKUP(B26,'Grace Dieu XC'!$A:$C,3,FALSE),"")</f>
        <v/>
      </c>
      <c r="J26" s="2" t="str">
        <f>IFERROR(VLOOKUP(B26,'Ivanhoe 20'!$A:$C,3,FALSE),"")</f>
        <v/>
      </c>
      <c r="K26" s="2" t="str">
        <f>IFERROR(VLOOKUP($B26,'Run In The Forest 5'!$A:$C,3,FALSE),"")</f>
        <v/>
      </c>
      <c r="L26" s="2" t="str">
        <f>IFERROR(VLOOKUP($B26,'Uttoxeter HM'!$A:$C,3,FALSE),"")</f>
        <v/>
      </c>
      <c r="M26" s="2" t="str">
        <f>IFERROR(VLOOKUP($B26,'Bosworth HM'!$A:$C,3,FALSE),"")</f>
        <v/>
      </c>
      <c r="N26" s="2" t="str">
        <f>IFERROR(VLOOKUP($B26,'Watermead 10k'!$A:$C,3,FALSE),"")</f>
        <v/>
      </c>
      <c r="O26" s="2" t="str">
        <f>IFERROR(VLOOKUP($B26,'West End 8'!$A:$C,3,FALSE),"")</f>
        <v/>
      </c>
      <c r="P26" s="2" t="str">
        <f>IFERROR(VLOOKUP($B26,'Swithland 6'!$A:$C,3,FALSE),"")</f>
        <v/>
      </c>
      <c r="Q26" s="2" t="str">
        <f>IFERROR(VLOOKUP($B26,'Washlands Relays'!$A:$C,3,FALSE),"")</f>
        <v/>
      </c>
      <c r="R26" s="2" t="str">
        <f>IFERROR(VLOOKUP($B26,'Gate Gallop 10k'!$A:$C,3,FALSE),"")</f>
        <v/>
      </c>
      <c r="S26" s="2"/>
      <c r="T26" s="2" t="str">
        <f>IFERROR(VLOOKUP($B26,'Worthington 6'!$A:$C,3,FALSE),"")</f>
        <v/>
      </c>
      <c r="U26" s="2" t="str">
        <f>IFERROR(VLOOKUP($B26,'Joy Cann 5'!$A:$C,3,FALSE),"")</f>
        <v/>
      </c>
      <c r="V26" s="2" t="str">
        <f>IFERROR(VLOOKUP($B26,'Burton 10k'!$A:$C,3,FALSE),"")</f>
        <v/>
      </c>
      <c r="W26" s="2" t="str">
        <f>IFERROR(VLOOKUP($B26,'Hermitage 5'!$A:$C,3,FALSE),"")</f>
        <v/>
      </c>
      <c r="X26" s="2" t="str">
        <f>IFERROR(VLOOKUP($B26,'Lichfield 10k'!$A:$C,3,FALSE),"")</f>
        <v/>
      </c>
      <c r="Y26" s="2" t="str">
        <f>IFERROR(VLOOKUP($B26,'Tamworth 5'!$A:$C,3,FALSE),"")</f>
        <v/>
      </c>
      <c r="Z26" s="2" t="str">
        <f>IFERROR(VLOOKUP($B26,'Markfield 10k'!$A:$C,3,FALSE),"")</f>
        <v/>
      </c>
      <c r="AA26" s="2" t="str">
        <f>IFERROR(VLOOKUP($B26,'Rotherby 8'!$A:$C,3,FALSE),"")</f>
        <v/>
      </c>
      <c r="AB26" s="2" t="str">
        <f>IFERROR(VLOOKUP($B26,'Adrian Smith'!$A:$C,3,FALSE),"")</f>
        <v/>
      </c>
      <c r="AC26" s="2" t="str">
        <f>IFERROR(VLOOKUP($B26,'parkrun 5k'!$A:$C,3,FALSE),"")</f>
        <v/>
      </c>
      <c r="AD26" s="23" t="str">
        <f>IFERROR(VLOOKUP($B26,'Shepshed 7'!$A:$C,3,FALSE),"")</f>
        <v/>
      </c>
      <c r="AE26" s="2" t="str">
        <f>IFERROR(VLOOKUP($B26,'Derby 10'!$A:$C,3,FALSE),"")</f>
        <v/>
      </c>
      <c r="AF26" s="2" t="str">
        <f>IFERROR(VLOOKUP($B26,'Bagworth XC'!$A:$C,3,FALSE),"")</f>
        <v/>
      </c>
    </row>
    <row r="27" spans="1:32" x14ac:dyDescent="0.3">
      <c r="A27" s="34">
        <f ca="1">IFERROR(Table2[[#This Row],[Position]],"")</f>
        <v>25</v>
      </c>
      <c r="B27" s="11" t="s">
        <v>188</v>
      </c>
      <c r="C27" s="58">
        <f ca="1">IF(Table2[[#This Row],[Total races]]=0,0,(RANK(E27,$E$3:$E$88)+COUNTIF(E27:$E$86,E27)-1))</f>
        <v>25</v>
      </c>
      <c r="D27" s="2">
        <f t="shared" si="0"/>
        <v>2</v>
      </c>
      <c r="E27" s="2" cm="1">
        <f t="array" aca="1" ref="E27" ca="1">IF(Table2[[#This Row],[Total races]]&lt;11,SUM(Table2[[#This Row],[Holly Hayes XC]:[1st XC 2027]]),SUM(LARGE(F27:AF27,ROW(INDIRECT("1:10")))))+Table2[[#This Row],[Total races]]*3</f>
        <v>38</v>
      </c>
      <c r="F27" s="2">
        <f>IFERROR(VLOOKUP(B27,'Holly Hayes XC'!$A:$C,3,FALSE),"")</f>
        <v>15</v>
      </c>
      <c r="G27" s="2" t="str">
        <f>IFERROR(VLOOKUP(B27,'Kibworth 6'!$A:$C,3,FALSE),"")</f>
        <v/>
      </c>
      <c r="H27" s="2">
        <f>IFERROR(VLOOKUP(B27,'Bosworth XC'!$A:$C,3,FALSE),"")</f>
        <v>17</v>
      </c>
      <c r="I27" s="2" t="str">
        <f>IFERROR(VLOOKUP(B27,'Grace Dieu XC'!$A:$C,3,FALSE),"")</f>
        <v/>
      </c>
      <c r="J27" s="2" t="str">
        <f>IFERROR(VLOOKUP(B27,'Ivanhoe 20'!$A:$C,3,FALSE),"")</f>
        <v/>
      </c>
      <c r="K27" s="2" t="str">
        <f>IFERROR(VLOOKUP($B27,'Run In The Forest 5'!$A:$C,3,FALSE),"")</f>
        <v/>
      </c>
      <c r="L27" s="2" t="str">
        <f>IFERROR(VLOOKUP($B27,'Uttoxeter HM'!$A:$C,3,FALSE),"")</f>
        <v/>
      </c>
      <c r="M27" s="2" t="str">
        <f>IFERROR(VLOOKUP($B27,'Bosworth HM'!$A:$C,3,FALSE),"")</f>
        <v/>
      </c>
      <c r="N27" s="2" t="str">
        <f>IFERROR(VLOOKUP($B27,'Watermead 10k'!$A:$C,3,FALSE),"")</f>
        <v/>
      </c>
      <c r="O27" s="2" t="str">
        <f>IFERROR(VLOOKUP($B27,'West End 8'!$A:$C,3,FALSE),"")</f>
        <v/>
      </c>
      <c r="P27" s="2" t="str">
        <f>IFERROR(VLOOKUP($B27,'Swithland 6'!$A:$C,3,FALSE),"")</f>
        <v/>
      </c>
      <c r="Q27" s="2" t="str">
        <f>IFERROR(VLOOKUP($B27,'Washlands Relays'!$A:$C,3,FALSE),"")</f>
        <v/>
      </c>
      <c r="R27" s="2" t="str">
        <f>IFERROR(VLOOKUP($B27,'Gate Gallop 10k'!$A:$C,3,FALSE),"")</f>
        <v/>
      </c>
      <c r="S27" s="2"/>
      <c r="T27" s="2" t="str">
        <f>IFERROR(VLOOKUP($B27,'Worthington 6'!$A:$C,3,FALSE),"")</f>
        <v/>
      </c>
      <c r="U27" s="2" t="str">
        <f>IFERROR(VLOOKUP($B27,'Joy Cann 5'!$A:$C,3,FALSE),"")</f>
        <v/>
      </c>
      <c r="V27" s="2" t="str">
        <f>IFERROR(VLOOKUP($B27,'Burton 10k'!$A:$C,3,FALSE),"")</f>
        <v/>
      </c>
      <c r="W27" s="2" t="str">
        <f>IFERROR(VLOOKUP($B27,'Hermitage 5'!$A:$C,3,FALSE),"")</f>
        <v/>
      </c>
      <c r="X27" s="2" t="str">
        <f>IFERROR(VLOOKUP($B27,'Lichfield 10k'!$A:$C,3,FALSE),"")</f>
        <v/>
      </c>
      <c r="Y27" s="2" t="str">
        <f>IFERROR(VLOOKUP($B27,'Tamworth 5'!$A:$C,3,FALSE),"")</f>
        <v/>
      </c>
      <c r="Z27" s="2" t="str">
        <f>IFERROR(VLOOKUP($B27,'Markfield 10k'!$A:$C,3,FALSE),"")</f>
        <v/>
      </c>
      <c r="AA27" s="2" t="str">
        <f>IFERROR(VLOOKUP($B27,'Rotherby 8'!$A:$C,3,FALSE),"")</f>
        <v/>
      </c>
      <c r="AB27" s="2" t="str">
        <f>IFERROR(VLOOKUP($B27,'Adrian Smith'!$A:$C,3,FALSE),"")</f>
        <v/>
      </c>
      <c r="AC27" s="2" t="str">
        <f>IFERROR(VLOOKUP($B27,'parkrun 5k'!$A:$C,3,FALSE),"")</f>
        <v/>
      </c>
      <c r="AD27" s="23" t="str">
        <f>IFERROR(VLOOKUP($B27,'Shepshed 7'!$A:$C,3,FALSE),"")</f>
        <v/>
      </c>
      <c r="AE27" s="2" t="str">
        <f>IFERROR(VLOOKUP($B27,'Derby 10'!$A:$C,3,FALSE),"")</f>
        <v/>
      </c>
      <c r="AF27" s="2" t="str">
        <f>IFERROR(VLOOKUP($B27,'Bagworth XC'!$A:$C,3,FALSE),"")</f>
        <v/>
      </c>
    </row>
    <row r="28" spans="1:32" x14ac:dyDescent="0.3">
      <c r="A28" s="34">
        <f ca="1">IFERROR(Table2[[#This Row],[Position]],"")</f>
        <v>26</v>
      </c>
      <c r="B28" s="11" t="s">
        <v>119</v>
      </c>
      <c r="C28" s="58">
        <f ca="1">IF(Table2[[#This Row],[Total races]]=0,0,(RANK(E28,$E$3:$E$88)+COUNTIF(E28:$E$67,E28)-1))</f>
        <v>26</v>
      </c>
      <c r="D28" s="2">
        <f t="shared" si="0"/>
        <v>2</v>
      </c>
      <c r="E28" s="2" cm="1">
        <f t="array" aca="1" ref="E28" ca="1">IF(Table2[[#This Row],[Total races]]&lt;11,SUM(Table2[[#This Row],[Holly Hayes XC]:[1st XC 2027]]),SUM(LARGE(F28:AF28,ROW(INDIRECT("1:10")))))+Table2[[#This Row],[Total races]]*3</f>
        <v>36</v>
      </c>
      <c r="F28" s="2" t="str">
        <f>IFERROR(VLOOKUP(B28,'Holly Hayes XC'!$A:$C,3,FALSE),"")</f>
        <v/>
      </c>
      <c r="G28" s="2" t="str">
        <f>IFERROR(VLOOKUP(B28,'Kibworth 6'!$A:$C,3,FALSE),"")</f>
        <v/>
      </c>
      <c r="H28" s="2">
        <f>IFERROR(VLOOKUP(B28,'Bosworth XC'!$A:$C,3,FALSE),"")</f>
        <v>15</v>
      </c>
      <c r="I28" s="2">
        <f>IFERROR(VLOOKUP(B28,'Grace Dieu XC'!$A:$C,3,FALSE),"")</f>
        <v>15</v>
      </c>
      <c r="J28" s="2" t="str">
        <f>IFERROR(VLOOKUP(B28,'Ivanhoe 20'!$A:$C,3,FALSE),"")</f>
        <v/>
      </c>
      <c r="K28" s="2" t="str">
        <f>IFERROR(VLOOKUP($B28,'Run In The Forest 5'!$A:$C,3,FALSE),"")</f>
        <v/>
      </c>
      <c r="L28" s="2" t="str">
        <f>IFERROR(VLOOKUP($B28,'Uttoxeter HM'!$A:$C,3,FALSE),"")</f>
        <v/>
      </c>
      <c r="M28" s="2" t="str">
        <f>IFERROR(VLOOKUP($B28,'Bosworth HM'!$A:$C,3,FALSE),"")</f>
        <v/>
      </c>
      <c r="N28" s="2" t="str">
        <f>IFERROR(VLOOKUP($B28,'Watermead 10k'!$A:$C,3,FALSE),"")</f>
        <v/>
      </c>
      <c r="O28" s="2" t="str">
        <f>IFERROR(VLOOKUP($B28,'West End 8'!$A:$C,3,FALSE),"")</f>
        <v/>
      </c>
      <c r="P28" s="2" t="str">
        <f>IFERROR(VLOOKUP($B28,'Swithland 6'!$A:$C,3,FALSE),"")</f>
        <v/>
      </c>
      <c r="Q28" s="2" t="str">
        <f>IFERROR(VLOOKUP($B28,'Washlands Relays'!$A:$C,3,FALSE),"")</f>
        <v/>
      </c>
      <c r="R28" s="2" t="str">
        <f>IFERROR(VLOOKUP($B28,'Gate Gallop 10k'!$A:$C,3,FALSE),"")</f>
        <v/>
      </c>
      <c r="S28" s="2"/>
      <c r="T28" s="2" t="str">
        <f>IFERROR(VLOOKUP($B28,'Worthington 6'!$A:$C,3,FALSE),"")</f>
        <v/>
      </c>
      <c r="U28" s="2" t="str">
        <f>IFERROR(VLOOKUP($B28,'Joy Cann 5'!$A:$C,3,FALSE),"")</f>
        <v/>
      </c>
      <c r="V28" s="2" t="str">
        <f>IFERROR(VLOOKUP($B28,'Burton 10k'!$A:$C,3,FALSE),"")</f>
        <v/>
      </c>
      <c r="W28" s="2" t="str">
        <f>IFERROR(VLOOKUP($B28,'Hermitage 5'!$A:$C,3,FALSE),"")</f>
        <v/>
      </c>
      <c r="X28" s="2" t="str">
        <f>IFERROR(VLOOKUP($B28,'Lichfield 10k'!$A:$C,3,FALSE),"")</f>
        <v/>
      </c>
      <c r="Y28" s="2" t="str">
        <f>IFERROR(VLOOKUP($B28,'Tamworth 5'!$A:$C,3,FALSE),"")</f>
        <v/>
      </c>
      <c r="Z28" s="2" t="str">
        <f>IFERROR(VLOOKUP($B28,'Markfield 10k'!$A:$C,3,FALSE),"")</f>
        <v/>
      </c>
      <c r="AA28" s="2" t="str">
        <f>IFERROR(VLOOKUP($B28,'Rotherby 8'!$A:$C,3,FALSE),"")</f>
        <v/>
      </c>
      <c r="AB28" s="2" t="str">
        <f>IFERROR(VLOOKUP($B28,'Adrian Smith'!$A:$C,3,FALSE),"")</f>
        <v/>
      </c>
      <c r="AC28" s="2" t="str">
        <f>IFERROR(VLOOKUP($B28,'parkrun 5k'!$A:$C,3,FALSE),"")</f>
        <v/>
      </c>
      <c r="AD28" s="23" t="str">
        <f>IFERROR(VLOOKUP($B28,'Shepshed 7'!$A:$C,3,FALSE),"")</f>
        <v/>
      </c>
      <c r="AE28" s="2" t="str">
        <f>IFERROR(VLOOKUP($B28,'Derby 10'!$A:$C,3,FALSE),"")</f>
        <v/>
      </c>
      <c r="AF28" s="2" t="str">
        <f>IFERROR(VLOOKUP($B28,'Bagworth XC'!$A:$C,3,FALSE),"")</f>
        <v/>
      </c>
    </row>
    <row r="29" spans="1:32" x14ac:dyDescent="0.3">
      <c r="A29" s="34">
        <f ca="1">IFERROR(Table2[[#This Row],[Position]],"")</f>
        <v>28</v>
      </c>
      <c r="B29" s="11" t="s">
        <v>65</v>
      </c>
      <c r="C29" s="58">
        <f ca="1">IF(Table2[[#This Row],[Total races]]=0,0,(RANK(E29,$E$3:$E$88)+COUNTIF(E29:$E$67,E29)-1))</f>
        <v>28</v>
      </c>
      <c r="D29" s="2">
        <f t="shared" si="0"/>
        <v>1</v>
      </c>
      <c r="E29" s="2" cm="1">
        <f t="array" aca="1" ref="E29" ca="1">IF(Table2[[#This Row],[Total races]]&lt;11,SUM(Table2[[#This Row],[Holly Hayes XC]:[1st XC 2027]]),SUM(LARGE(F29:AF29,ROW(INDIRECT("1:10")))))+Table2[[#This Row],[Total races]]*3</f>
        <v>30</v>
      </c>
      <c r="F29" s="2" t="str">
        <f>IFERROR(VLOOKUP(B29,'Holly Hayes XC'!$A:$C,3,FALSE),"")</f>
        <v/>
      </c>
      <c r="G29" s="2" t="str">
        <f>IFERROR(VLOOKUP(B29,'Kibworth 6'!$A:$C,3,FALSE),"")</f>
        <v/>
      </c>
      <c r="H29" s="2" t="str">
        <f>IFERROR(VLOOKUP(B29,'Bosworth XC'!$A:$C,3,FALSE),"")</f>
        <v/>
      </c>
      <c r="I29" s="2" t="str">
        <f>IFERROR(VLOOKUP(B29,'Grace Dieu XC'!$A:$C,3,FALSE),"")</f>
        <v/>
      </c>
      <c r="J29" s="2">
        <f>IFERROR(VLOOKUP(B29,'Ivanhoe 20'!$A:$C,3,FALSE),"")</f>
        <v>27</v>
      </c>
      <c r="K29" s="2" t="str">
        <f>IFERROR(VLOOKUP($B29,'Run In The Forest 5'!$A:$C,3,FALSE),"")</f>
        <v/>
      </c>
      <c r="L29" s="2" t="str">
        <f>IFERROR(VLOOKUP($B29,'Uttoxeter HM'!$A:$C,3,FALSE),"")</f>
        <v/>
      </c>
      <c r="M29" s="2" t="str">
        <f>IFERROR(VLOOKUP($B29,'Bosworth HM'!$A:$C,3,FALSE),"")</f>
        <v/>
      </c>
      <c r="N29" s="2" t="str">
        <f>IFERROR(VLOOKUP($B29,'Watermead 10k'!$A:$C,3,FALSE),"")</f>
        <v/>
      </c>
      <c r="O29" s="2" t="str">
        <f>IFERROR(VLOOKUP($B29,'West End 8'!$A:$C,3,FALSE),"")</f>
        <v/>
      </c>
      <c r="P29" s="2" t="str">
        <f>IFERROR(VLOOKUP($B29,'Swithland 6'!$A:$C,3,FALSE),"")</f>
        <v/>
      </c>
      <c r="Q29" s="2" t="str">
        <f>IFERROR(VLOOKUP($B29,'Washlands Relays'!$A:$C,3,FALSE),"")</f>
        <v/>
      </c>
      <c r="R29" s="2" t="str">
        <f>IFERROR(VLOOKUP($B29,'Gate Gallop 10k'!$A:$C,3,FALSE),"")</f>
        <v/>
      </c>
      <c r="S29" s="2"/>
      <c r="T29" s="2" t="str">
        <f>IFERROR(VLOOKUP($B29,'Worthington 6'!$A:$C,3,FALSE),"")</f>
        <v/>
      </c>
      <c r="U29" s="2" t="str">
        <f>IFERROR(VLOOKUP($B29,'Joy Cann 5'!$A:$C,3,FALSE),"")</f>
        <v/>
      </c>
      <c r="V29" s="2" t="str">
        <f>IFERROR(VLOOKUP($B29,'Burton 10k'!$A:$C,3,FALSE),"")</f>
        <v/>
      </c>
      <c r="W29" s="2" t="str">
        <f>IFERROR(VLOOKUP($B29,'Hermitage 5'!$A:$C,3,FALSE),"")</f>
        <v/>
      </c>
      <c r="X29" s="2" t="str">
        <f>IFERROR(VLOOKUP($B29,'Lichfield 10k'!$A:$C,3,FALSE),"")</f>
        <v/>
      </c>
      <c r="Y29" s="2" t="str">
        <f>IFERROR(VLOOKUP($B29,'Tamworth 5'!$A:$C,3,FALSE),"")</f>
        <v/>
      </c>
      <c r="Z29" s="2" t="str">
        <f>IFERROR(VLOOKUP($B29,'Markfield 10k'!$A:$C,3,FALSE),"")</f>
        <v/>
      </c>
      <c r="AA29" s="2" t="str">
        <f>IFERROR(VLOOKUP($B29,'Rotherby 8'!$A:$C,3,FALSE),"")</f>
        <v/>
      </c>
      <c r="AB29" s="2" t="str">
        <f>IFERROR(VLOOKUP($B29,'Adrian Smith'!$A:$C,3,FALSE),"")</f>
        <v/>
      </c>
      <c r="AC29" s="2" t="str">
        <f>IFERROR(VLOOKUP($B29,'parkrun 5k'!$A:$C,3,FALSE),"")</f>
        <v/>
      </c>
      <c r="AD29" s="23" t="str">
        <f>IFERROR(VLOOKUP($B29,'Shepshed 7'!$A:$C,3,FALSE),"")</f>
        <v/>
      </c>
      <c r="AE29" s="2" t="str">
        <f>IFERROR(VLOOKUP($B29,'Derby 10'!$A:$C,3,FALSE),"")</f>
        <v/>
      </c>
      <c r="AF29" s="2" t="str">
        <f>IFERROR(VLOOKUP($B29,'Bagworth XC'!$A:$C,3,FALSE),"")</f>
        <v/>
      </c>
    </row>
    <row r="30" spans="1:32" x14ac:dyDescent="0.3">
      <c r="A30" s="34">
        <f ca="1">IFERROR(Table2[[#This Row],[Position]],"")</f>
        <v>27</v>
      </c>
      <c r="B30" s="11" t="s">
        <v>6</v>
      </c>
      <c r="C30" s="58">
        <f ca="1">IF(Table2[[#This Row],[Total races]]=0,0,(RANK(E30,$E$3:$E$88)+COUNTIF(E30:$E$59,E30)-1))</f>
        <v>27</v>
      </c>
      <c r="D30" s="2">
        <f t="shared" si="0"/>
        <v>1</v>
      </c>
      <c r="E30" s="2" cm="1">
        <f t="array" aca="1" ref="E30" ca="1">IF(Table2[[#This Row],[Total races]]&lt;11,SUM(Table2[[#This Row],[Holly Hayes XC]:[1st XC 2027]]),SUM(LARGE(F30:AF30,ROW(INDIRECT("1:10")))))+Table2[[#This Row],[Total races]]*3</f>
        <v>30</v>
      </c>
      <c r="F30" s="2" t="str">
        <f>IFERROR(VLOOKUP(B30,'Holly Hayes XC'!$A:$C,3,FALSE),"")</f>
        <v/>
      </c>
      <c r="G30" s="2">
        <f>IFERROR(VLOOKUP(B30,'Kibworth 6'!$A:$C,3,FALSE),"")</f>
        <v>27</v>
      </c>
      <c r="H30" s="2" t="str">
        <f>IFERROR(VLOOKUP(B30,'Bosworth XC'!$A:$C,3,FALSE),"")</f>
        <v/>
      </c>
      <c r="I30" s="2" t="str">
        <f>IFERROR(VLOOKUP(B30,'Grace Dieu XC'!$A:$C,3,FALSE),"")</f>
        <v/>
      </c>
      <c r="J30" s="2" t="str">
        <f>IFERROR(VLOOKUP(B30,'Ivanhoe 20'!$A:$C,3,FALSE),"")</f>
        <v/>
      </c>
      <c r="K30" s="2" t="str">
        <f>IFERROR(VLOOKUP($B30,'Run In The Forest 5'!$A:$C,3,FALSE),"")</f>
        <v/>
      </c>
      <c r="L30" s="2" t="str">
        <f>IFERROR(VLOOKUP($B30,'Uttoxeter HM'!$A:$C,3,FALSE),"")</f>
        <v/>
      </c>
      <c r="M30" s="2" t="str">
        <f>IFERROR(VLOOKUP($B30,'Bosworth HM'!$A:$C,3,FALSE),"")</f>
        <v/>
      </c>
      <c r="N30" s="2" t="str">
        <f>IFERROR(VLOOKUP($B30,'Watermead 10k'!$A:$C,3,FALSE),"")</f>
        <v/>
      </c>
      <c r="O30" s="2" t="str">
        <f>IFERROR(VLOOKUP($B30,'West End 8'!$A:$C,3,FALSE),"")</f>
        <v/>
      </c>
      <c r="P30" s="2" t="str">
        <f>IFERROR(VLOOKUP($B30,'Swithland 6'!$A:$C,3,FALSE),"")</f>
        <v/>
      </c>
      <c r="Q30" s="2" t="str">
        <f>IFERROR(VLOOKUP($B30,'Washlands Relays'!$A:$C,3,FALSE),"")</f>
        <v/>
      </c>
      <c r="R30" s="2" t="str">
        <f>IFERROR(VLOOKUP($B30,'Gate Gallop 10k'!$A:$C,3,FALSE),"")</f>
        <v/>
      </c>
      <c r="S30" s="2"/>
      <c r="T30" s="2" t="str">
        <f>IFERROR(VLOOKUP($B30,'Worthington 6'!$A:$C,3,FALSE),"")</f>
        <v/>
      </c>
      <c r="U30" s="2" t="str">
        <f>IFERROR(VLOOKUP($B30,'Joy Cann 5'!$A:$C,3,FALSE),"")</f>
        <v/>
      </c>
      <c r="V30" s="2" t="str">
        <f>IFERROR(VLOOKUP($B30,'Burton 10k'!$A:$C,3,FALSE),"")</f>
        <v/>
      </c>
      <c r="W30" s="2" t="str">
        <f>IFERROR(VLOOKUP($B30,'Hermitage 5'!$A:$C,3,FALSE),"")</f>
        <v/>
      </c>
      <c r="X30" s="2" t="str">
        <f>IFERROR(VLOOKUP($B30,'Lichfield 10k'!$A:$C,3,FALSE),"")</f>
        <v/>
      </c>
      <c r="Y30" s="2" t="str">
        <f>IFERROR(VLOOKUP($B30,'Tamworth 5'!$A:$C,3,FALSE),"")</f>
        <v/>
      </c>
      <c r="Z30" s="2" t="str">
        <f>IFERROR(VLOOKUP($B30,'Markfield 10k'!$A:$C,3,FALSE),"")</f>
        <v/>
      </c>
      <c r="AA30" s="2" t="str">
        <f>IFERROR(VLOOKUP($B30,'Rotherby 8'!$A:$C,3,FALSE),"")</f>
        <v/>
      </c>
      <c r="AB30" s="2" t="str">
        <f>IFERROR(VLOOKUP($B30,'Adrian Smith'!$A:$C,3,FALSE),"")</f>
        <v/>
      </c>
      <c r="AC30" s="2" t="str">
        <f>IFERROR(VLOOKUP($B30,'parkrun 5k'!$A:$C,3,FALSE),"")</f>
        <v/>
      </c>
      <c r="AD30" s="23" t="str">
        <f>IFERROR(VLOOKUP($B30,'Shepshed 7'!$A:$C,3,FALSE),"")</f>
        <v/>
      </c>
      <c r="AE30" s="2" t="str">
        <f>IFERROR(VLOOKUP($B30,'Derby 10'!$A:$C,3,FALSE),"")</f>
        <v/>
      </c>
      <c r="AF30" s="2" t="str">
        <f>IFERROR(VLOOKUP($B30,'Bagworth XC'!$A:$C,3,FALSE),"")</f>
        <v/>
      </c>
    </row>
    <row r="31" spans="1:32" x14ac:dyDescent="0.3">
      <c r="A31" s="34">
        <f ca="1">IFERROR(Table2[[#This Row],[Position]],"")</f>
        <v>29</v>
      </c>
      <c r="B31" s="11" t="s">
        <v>145</v>
      </c>
      <c r="C31" s="58">
        <f ca="1">IF(Table2[[#This Row],[Total races]]=0,0,(RANK(E31,$E$3:$E$88)+COUNTIF(E24:$E$74,E31)-1))</f>
        <v>29</v>
      </c>
      <c r="D31" s="2">
        <f t="shared" si="0"/>
        <v>1</v>
      </c>
      <c r="E31" s="2" cm="1">
        <f t="array" aca="1" ref="E31" ca="1">IF(Table2[[#This Row],[Total races]]&lt;11,SUM(Table2[[#This Row],[Holly Hayes XC]:[1st XC 2027]]),SUM(LARGE(F31:AF31,ROW(INDIRECT("1:10")))))+Table2[[#This Row],[Total races]]*3</f>
        <v>29</v>
      </c>
      <c r="F31" s="2" t="str">
        <f>IFERROR(VLOOKUP(B31,'Holly Hayes XC'!$A:$C,3,FALSE),"")</f>
        <v/>
      </c>
      <c r="G31" s="2" t="str">
        <f>IFERROR(VLOOKUP(B31,'Kibworth 6'!$A:$C,3,FALSE),"")</f>
        <v/>
      </c>
      <c r="H31" s="2" t="str">
        <f>IFERROR(VLOOKUP(B31,'Bosworth XC'!$A:$C,3,FALSE),"")</f>
        <v/>
      </c>
      <c r="I31" s="2" t="str">
        <f>IFERROR(VLOOKUP(B31,'Grace Dieu XC'!$A:$C,3,FALSE),"")</f>
        <v/>
      </c>
      <c r="J31" s="2">
        <f>IFERROR(VLOOKUP(B31,'Ivanhoe 20'!$A:$C,3,FALSE),"")</f>
        <v>26</v>
      </c>
      <c r="K31" s="2" t="str">
        <f>IFERROR(VLOOKUP($B31,'Run In The Forest 5'!$A:$C,3,FALSE),"")</f>
        <v/>
      </c>
      <c r="L31" s="2" t="str">
        <f>IFERROR(VLOOKUP($B31,'Uttoxeter HM'!$A:$C,3,FALSE),"")</f>
        <v/>
      </c>
      <c r="M31" s="2" t="str">
        <f>IFERROR(VLOOKUP($B31,'Bosworth HM'!$A:$C,3,FALSE),"")</f>
        <v/>
      </c>
      <c r="N31" s="2" t="str">
        <f>IFERROR(VLOOKUP($B31,'Watermead 10k'!$A:$C,3,FALSE),"")</f>
        <v/>
      </c>
      <c r="O31" s="2" t="str">
        <f>IFERROR(VLOOKUP($B31,'West End 8'!$A:$C,3,FALSE),"")</f>
        <v/>
      </c>
      <c r="P31" s="2" t="str">
        <f>IFERROR(VLOOKUP($B31,'Swithland 6'!$A:$C,3,FALSE),"")</f>
        <v/>
      </c>
      <c r="Q31" s="2" t="str">
        <f>IFERROR(VLOOKUP($B31,'Washlands Relays'!$A:$C,3,FALSE),"")</f>
        <v/>
      </c>
      <c r="R31" s="2" t="str">
        <f>IFERROR(VLOOKUP($B31,'Gate Gallop 10k'!$A:$C,3,FALSE),"")</f>
        <v/>
      </c>
      <c r="S31" s="2"/>
      <c r="T31" s="2" t="str">
        <f>IFERROR(VLOOKUP($B31,'Worthington 6'!$A:$C,3,FALSE),"")</f>
        <v/>
      </c>
      <c r="U31" s="2" t="str">
        <f>IFERROR(VLOOKUP($B31,'Joy Cann 5'!$A:$C,3,FALSE),"")</f>
        <v/>
      </c>
      <c r="V31" s="2" t="str">
        <f>IFERROR(VLOOKUP($B31,'Burton 10k'!$A:$C,3,FALSE),"")</f>
        <v/>
      </c>
      <c r="W31" s="2" t="str">
        <f>IFERROR(VLOOKUP($B31,'Hermitage 5'!$A:$C,3,FALSE),"")</f>
        <v/>
      </c>
      <c r="X31" s="2" t="str">
        <f>IFERROR(VLOOKUP($B31,'Lichfield 10k'!$A:$C,3,FALSE),"")</f>
        <v/>
      </c>
      <c r="Y31" s="2" t="str">
        <f>IFERROR(VLOOKUP($B31,'Tamworth 5'!$A:$C,3,FALSE),"")</f>
        <v/>
      </c>
      <c r="Z31" s="2" t="str">
        <f>IFERROR(VLOOKUP($B31,'Markfield 10k'!$A:$C,3,FALSE),"")</f>
        <v/>
      </c>
      <c r="AA31" s="2" t="str">
        <f>IFERROR(VLOOKUP($B31,'Rotherby 8'!$A:$C,3,FALSE),"")</f>
        <v/>
      </c>
      <c r="AB31" s="2" t="str">
        <f>IFERROR(VLOOKUP($B31,'Adrian Smith'!$A:$C,3,FALSE),"")</f>
        <v/>
      </c>
      <c r="AC31" s="2" t="str">
        <f>IFERROR(VLOOKUP($B31,'parkrun 5k'!$A:$C,3,FALSE),"")</f>
        <v/>
      </c>
      <c r="AD31" s="23" t="str">
        <f>IFERROR(VLOOKUP($B31,'Shepshed 7'!$A:$C,3,FALSE),"")</f>
        <v/>
      </c>
      <c r="AE31" s="2" t="str">
        <f>IFERROR(VLOOKUP($B31,'Derby 10'!$A:$C,3,FALSE),"")</f>
        <v/>
      </c>
      <c r="AF31" s="2" t="str">
        <f>IFERROR(VLOOKUP($B31,'Bagworth XC'!$A:$C,3,FALSE),"")</f>
        <v/>
      </c>
    </row>
    <row r="32" spans="1:32" x14ac:dyDescent="0.3">
      <c r="A32" s="34">
        <f ca="1">IFERROR(Table2[[#This Row],[Position]],"")</f>
        <v>32</v>
      </c>
      <c r="B32" s="11" t="s">
        <v>171</v>
      </c>
      <c r="C32" s="58">
        <f ca="1">IF(Table2[[#This Row],[Total races]]=0,0,(RANK(E32,$E$3:$E$88)+COUNTIF(E32:$E$74,E32)-1))</f>
        <v>32</v>
      </c>
      <c r="D32" s="2">
        <f t="shared" si="0"/>
        <v>1</v>
      </c>
      <c r="E32" s="2" cm="1">
        <f t="array" aca="1" ref="E32" ca="1">IF(Table2[[#This Row],[Total races]]&lt;11,SUM(Table2[[#This Row],[Holly Hayes XC]:[1st XC 2027]]),SUM(LARGE(F32:AF32,ROW(INDIRECT("1:10")))))+Table2[[#This Row],[Total races]]*3</f>
        <v>27</v>
      </c>
      <c r="F32" s="2" t="str">
        <f>IFERROR(VLOOKUP(B32,'Holly Hayes XC'!$A:$C,3,FALSE),"")</f>
        <v/>
      </c>
      <c r="G32" s="2" t="str">
        <f>IFERROR(VLOOKUP(B32,'Kibworth 6'!$A:$C,3,FALSE),"")</f>
        <v/>
      </c>
      <c r="H32" s="2" t="str">
        <f>IFERROR(VLOOKUP(B32,'Bosworth XC'!$A:$C,3,FALSE),"")</f>
        <v/>
      </c>
      <c r="I32" s="2" t="str">
        <f>IFERROR(VLOOKUP(B32,'Grace Dieu XC'!$A:$C,3,FALSE),"")</f>
        <v/>
      </c>
      <c r="J32" s="2">
        <f>IFERROR(VLOOKUP(B32,'Ivanhoe 20'!$A:$C,3,FALSE),"")</f>
        <v>24</v>
      </c>
      <c r="K32" s="2" t="str">
        <f>IFERROR(VLOOKUP($B32,'Run In The Forest 5'!$A:$C,3,FALSE),"")</f>
        <v/>
      </c>
      <c r="L32" s="2" t="str">
        <f>IFERROR(VLOOKUP($B32,'Uttoxeter HM'!$A:$C,3,FALSE),"")</f>
        <v/>
      </c>
      <c r="M32" s="2" t="str">
        <f>IFERROR(VLOOKUP($B32,'Bosworth HM'!$A:$C,3,FALSE),"")</f>
        <v/>
      </c>
      <c r="N32" s="2" t="str">
        <f>IFERROR(VLOOKUP($B32,'Watermead 10k'!$A:$C,3,FALSE),"")</f>
        <v/>
      </c>
      <c r="O32" s="2" t="str">
        <f>IFERROR(VLOOKUP($B32,'West End 8'!$A:$C,3,FALSE),"")</f>
        <v/>
      </c>
      <c r="P32" s="2" t="str">
        <f>IFERROR(VLOOKUP($B32,'Swithland 6'!$A:$C,3,FALSE),"")</f>
        <v/>
      </c>
      <c r="Q32" s="2" t="str">
        <f>IFERROR(VLOOKUP($B32,'Washlands Relays'!$A:$C,3,FALSE),"")</f>
        <v/>
      </c>
      <c r="R32" s="2" t="str">
        <f>IFERROR(VLOOKUP($B32,'Gate Gallop 10k'!$A:$C,3,FALSE),"")</f>
        <v/>
      </c>
      <c r="S32" s="2"/>
      <c r="T32" s="2" t="str">
        <f>IFERROR(VLOOKUP($B32,'Worthington 6'!$A:$C,3,FALSE),"")</f>
        <v/>
      </c>
      <c r="U32" s="2" t="str">
        <f>IFERROR(VLOOKUP($B32,'Joy Cann 5'!$A:$C,3,FALSE),"")</f>
        <v/>
      </c>
      <c r="V32" s="2" t="str">
        <f>IFERROR(VLOOKUP($B32,'Burton 10k'!$A:$C,3,FALSE),"")</f>
        <v/>
      </c>
      <c r="W32" s="2" t="str">
        <f>IFERROR(VLOOKUP($B32,'Hermitage 5'!$A:$C,3,FALSE),"")</f>
        <v/>
      </c>
      <c r="X32" s="2" t="str">
        <f>IFERROR(VLOOKUP($B32,'Lichfield 10k'!$A:$C,3,FALSE),"")</f>
        <v/>
      </c>
      <c r="Y32" s="2" t="str">
        <f>IFERROR(VLOOKUP($B32,'Tamworth 5'!$A:$C,3,FALSE),"")</f>
        <v/>
      </c>
      <c r="Z32" s="2" t="str">
        <f>IFERROR(VLOOKUP($B32,'Markfield 10k'!$A:$C,3,FALSE),"")</f>
        <v/>
      </c>
      <c r="AA32" s="2" t="str">
        <f>IFERROR(VLOOKUP($B32,'Rotherby 8'!$A:$C,3,FALSE),"")</f>
        <v/>
      </c>
      <c r="AB32" s="2" t="str">
        <f>IFERROR(VLOOKUP($B32,'Adrian Smith'!$A:$C,3,FALSE),"")</f>
        <v/>
      </c>
      <c r="AC32" s="2" t="str">
        <f>IFERROR(VLOOKUP($B32,'parkrun 5k'!$A:$C,3,FALSE),"")</f>
        <v/>
      </c>
      <c r="AD32" s="23" t="str">
        <f>IFERROR(VLOOKUP($B32,'Shepshed 7'!$A:$C,3,FALSE),"")</f>
        <v/>
      </c>
      <c r="AE32" s="2" t="str">
        <f>IFERROR(VLOOKUP($B32,'Derby 10'!$A:$C,3,FALSE),"")</f>
        <v/>
      </c>
      <c r="AF32" s="2" t="str">
        <f>IFERROR(VLOOKUP($B32,'Bagworth XC'!$A:$C,3,FALSE),"")</f>
        <v/>
      </c>
    </row>
    <row r="33" spans="1:32" x14ac:dyDescent="0.3">
      <c r="A33" s="34">
        <f ca="1">IFERROR(Table2[[#This Row],[Position]],"")</f>
        <v>31</v>
      </c>
      <c r="B33" s="11" t="s">
        <v>107</v>
      </c>
      <c r="C33" s="58">
        <f ca="1">IF(Table2[[#This Row],[Total races]]=0,0,(RANK(E33,$E$3:$E$88)+COUNTIF(E33:$E$67,E33)-1))</f>
        <v>31</v>
      </c>
      <c r="D33" s="2">
        <f t="shared" si="0"/>
        <v>1</v>
      </c>
      <c r="E33" s="2" cm="1">
        <f t="array" aca="1" ref="E33" ca="1">IF(Table2[[#This Row],[Total races]]&lt;11,SUM(Table2[[#This Row],[Holly Hayes XC]:[1st XC 2027]]),SUM(LARGE(F33:AF33,ROW(INDIRECT("1:10")))))+Table2[[#This Row],[Total races]]*3</f>
        <v>27</v>
      </c>
      <c r="F33" s="2" t="str">
        <f>IFERROR(VLOOKUP(B33,'Holly Hayes XC'!$A:$C,3,FALSE),"")</f>
        <v/>
      </c>
      <c r="G33" s="2">
        <f>IFERROR(VLOOKUP(B33,'Kibworth 6'!$A:$C,3,FALSE),"")</f>
        <v>24</v>
      </c>
      <c r="H33" s="2" t="str">
        <f>IFERROR(VLOOKUP(B33,'Bosworth XC'!$A:$C,3,FALSE),"")</f>
        <v/>
      </c>
      <c r="I33" s="2" t="str">
        <f>IFERROR(VLOOKUP(B33,'Grace Dieu XC'!$A:$C,3,FALSE),"")</f>
        <v/>
      </c>
      <c r="J33" s="2" t="str">
        <f>IFERROR(VLOOKUP(B33,'Ivanhoe 20'!$A:$C,3,FALSE),"")</f>
        <v/>
      </c>
      <c r="K33" s="2" t="str">
        <f>IFERROR(VLOOKUP($B33,'Run In The Forest 5'!$A:$C,3,FALSE),"")</f>
        <v/>
      </c>
      <c r="L33" s="2" t="str">
        <f>IFERROR(VLOOKUP($B33,'Uttoxeter HM'!$A:$C,3,FALSE),"")</f>
        <v/>
      </c>
      <c r="M33" s="2" t="str">
        <f>IFERROR(VLOOKUP($B33,'Bosworth HM'!$A:$C,3,FALSE),"")</f>
        <v/>
      </c>
      <c r="N33" s="2" t="str">
        <f>IFERROR(VLOOKUP($B33,'Watermead 10k'!$A:$C,3,FALSE),"")</f>
        <v/>
      </c>
      <c r="O33" s="2" t="str">
        <f>IFERROR(VLOOKUP($B33,'West End 8'!$A:$C,3,FALSE),"")</f>
        <v/>
      </c>
      <c r="P33" s="2" t="str">
        <f>IFERROR(VLOOKUP($B33,'Swithland 6'!$A:$C,3,FALSE),"")</f>
        <v/>
      </c>
      <c r="Q33" s="2" t="str">
        <f>IFERROR(VLOOKUP($B33,'Washlands Relays'!$A:$C,3,FALSE),"")</f>
        <v/>
      </c>
      <c r="R33" s="2" t="str">
        <f>IFERROR(VLOOKUP($B33,'Gate Gallop 10k'!$A:$C,3,FALSE),"")</f>
        <v/>
      </c>
      <c r="S33" s="2"/>
      <c r="T33" s="2" t="str">
        <f>IFERROR(VLOOKUP($B33,'Worthington 6'!$A:$C,3,FALSE),"")</f>
        <v/>
      </c>
      <c r="U33" s="2" t="str">
        <f>IFERROR(VLOOKUP($B33,'Joy Cann 5'!$A:$C,3,FALSE),"")</f>
        <v/>
      </c>
      <c r="V33" s="2" t="str">
        <f>IFERROR(VLOOKUP($B33,'Burton 10k'!$A:$C,3,FALSE),"")</f>
        <v/>
      </c>
      <c r="W33" s="2" t="str">
        <f>IFERROR(VLOOKUP($B33,'Hermitage 5'!$A:$C,3,FALSE),"")</f>
        <v/>
      </c>
      <c r="X33" s="2" t="str">
        <f>IFERROR(VLOOKUP($B33,'Lichfield 10k'!$A:$C,3,FALSE),"")</f>
        <v/>
      </c>
      <c r="Y33" s="2" t="str">
        <f>IFERROR(VLOOKUP($B33,'Tamworth 5'!$A:$C,3,FALSE),"")</f>
        <v/>
      </c>
      <c r="Z33" s="2" t="str">
        <f>IFERROR(VLOOKUP($B33,'Markfield 10k'!$A:$C,3,FALSE),"")</f>
        <v/>
      </c>
      <c r="AA33" s="2" t="str">
        <f>IFERROR(VLOOKUP($B33,'Rotherby 8'!$A:$C,3,FALSE),"")</f>
        <v/>
      </c>
      <c r="AB33" s="2" t="str">
        <f>IFERROR(VLOOKUP($B33,'Adrian Smith'!$A:$C,3,FALSE),"")</f>
        <v/>
      </c>
      <c r="AC33" s="2" t="str">
        <f>IFERROR(VLOOKUP($B33,'parkrun 5k'!$A:$C,3,FALSE),"")</f>
        <v/>
      </c>
      <c r="AD33" s="23" t="str">
        <f>IFERROR(VLOOKUP($B33,'Shepshed 7'!$A:$C,3,FALSE),"")</f>
        <v/>
      </c>
      <c r="AE33" s="2" t="str">
        <f>IFERROR(VLOOKUP($B33,'Derby 10'!$A:$C,3,FALSE),"")</f>
        <v/>
      </c>
      <c r="AF33" s="2" t="str">
        <f>IFERROR(VLOOKUP($B33,'Bagworth XC'!$A:$C,3,FALSE),"")</f>
        <v/>
      </c>
    </row>
    <row r="34" spans="1:32" x14ac:dyDescent="0.3">
      <c r="A34" s="34">
        <f ca="1">IFERROR(Table2[[#This Row],[Position]],"")</f>
        <v>30</v>
      </c>
      <c r="B34" s="11" t="s">
        <v>103</v>
      </c>
      <c r="C34" s="58">
        <f ca="1">IF(Table2[[#This Row],[Total races]]=0,0,(RANK(E34,$E$3:$E$88)+COUNTIF(E34:$E$67,E34)-1))</f>
        <v>30</v>
      </c>
      <c r="D34" s="2">
        <f t="shared" si="0"/>
        <v>1</v>
      </c>
      <c r="E34" s="2" cm="1">
        <f t="array" aca="1" ref="E34" ca="1">IF(Table2[[#This Row],[Total races]]&lt;11,SUM(Table2[[#This Row],[Holly Hayes XC]:[1st XC 2027]]),SUM(LARGE(F34:AF34,ROW(INDIRECT("1:10")))))+Table2[[#This Row],[Total races]]*3</f>
        <v>27</v>
      </c>
      <c r="F34" s="2">
        <f>IFERROR(VLOOKUP(B34,'Holly Hayes XC'!$A:$C,3,FALSE),"")</f>
        <v>24</v>
      </c>
      <c r="G34" s="2" t="str">
        <f>IFERROR(VLOOKUP(B34,'Kibworth 6'!$A:$C,3,FALSE),"")</f>
        <v/>
      </c>
      <c r="H34" s="2" t="str">
        <f>IFERROR(VLOOKUP(B34,'Bosworth XC'!$A:$C,3,FALSE),"")</f>
        <v/>
      </c>
      <c r="I34" s="2" t="str">
        <f>IFERROR(VLOOKUP(B34,'Grace Dieu XC'!$A:$C,3,FALSE),"")</f>
        <v/>
      </c>
      <c r="J34" s="2" t="str">
        <f>IFERROR(VLOOKUP(B34,'Ivanhoe 20'!$A:$C,3,FALSE),"")</f>
        <v/>
      </c>
      <c r="K34" s="2" t="str">
        <f>IFERROR(VLOOKUP($B34,'Run In The Forest 5'!$A:$C,3,FALSE),"")</f>
        <v/>
      </c>
      <c r="L34" s="2" t="str">
        <f>IFERROR(VLOOKUP($B34,'Uttoxeter HM'!$A:$C,3,FALSE),"")</f>
        <v/>
      </c>
      <c r="M34" s="2" t="str">
        <f>IFERROR(VLOOKUP($B34,'Bosworth HM'!$A:$C,3,FALSE),"")</f>
        <v/>
      </c>
      <c r="N34" s="2" t="str">
        <f>IFERROR(VLOOKUP($B34,'Watermead 10k'!$A:$C,3,FALSE),"")</f>
        <v/>
      </c>
      <c r="O34" s="2" t="str">
        <f>IFERROR(VLOOKUP($B34,'West End 8'!$A:$C,3,FALSE),"")</f>
        <v/>
      </c>
      <c r="P34" s="2" t="str">
        <f>IFERROR(VLOOKUP($B34,'Swithland 6'!$A:$C,3,FALSE),"")</f>
        <v/>
      </c>
      <c r="Q34" s="2" t="str">
        <f>IFERROR(VLOOKUP($B34,'Washlands Relays'!$A:$C,3,FALSE),"")</f>
        <v/>
      </c>
      <c r="R34" s="2" t="str">
        <f>IFERROR(VLOOKUP($B34,'Gate Gallop 10k'!$A:$C,3,FALSE),"")</f>
        <v/>
      </c>
      <c r="S34" s="2"/>
      <c r="T34" s="2" t="str">
        <f>IFERROR(VLOOKUP($B34,'Worthington 6'!$A:$C,3,FALSE),"")</f>
        <v/>
      </c>
      <c r="U34" s="2" t="str">
        <f>IFERROR(VLOOKUP($B34,'Joy Cann 5'!$A:$C,3,FALSE),"")</f>
        <v/>
      </c>
      <c r="V34" s="2" t="str">
        <f>IFERROR(VLOOKUP($B34,'Burton 10k'!$A:$C,3,FALSE),"")</f>
        <v/>
      </c>
      <c r="W34" s="2" t="str">
        <f>IFERROR(VLOOKUP($B34,'Hermitage 5'!$A:$C,3,FALSE),"")</f>
        <v/>
      </c>
      <c r="X34" s="2" t="str">
        <f>IFERROR(VLOOKUP($B34,'Lichfield 10k'!$A:$C,3,FALSE),"")</f>
        <v/>
      </c>
      <c r="Y34" s="2" t="str">
        <f>IFERROR(VLOOKUP($B34,'Tamworth 5'!$A:$C,3,FALSE),"")</f>
        <v/>
      </c>
      <c r="Z34" s="2" t="str">
        <f>IFERROR(VLOOKUP($B34,'Markfield 10k'!$A:$C,3,FALSE),"")</f>
        <v/>
      </c>
      <c r="AA34" s="2" t="str">
        <f>IFERROR(VLOOKUP($B34,'Rotherby 8'!$A:$C,3,FALSE),"")</f>
        <v/>
      </c>
      <c r="AB34" s="2" t="str">
        <f>IFERROR(VLOOKUP($B34,'Adrian Smith'!$A:$C,3,FALSE),"")</f>
        <v/>
      </c>
      <c r="AC34" s="2" t="str">
        <f>IFERROR(VLOOKUP($B34,'parkrun 5k'!$A:$C,3,FALSE),"")</f>
        <v/>
      </c>
      <c r="AD34" s="23" t="str">
        <f>IFERROR(VLOOKUP($B34,'Shepshed 7'!$A:$C,3,FALSE),"")</f>
        <v/>
      </c>
      <c r="AE34" s="2" t="str">
        <f>IFERROR(VLOOKUP($B34,'Derby 10'!$A:$C,3,FALSE),"")</f>
        <v/>
      </c>
      <c r="AF34" s="2" t="str">
        <f>IFERROR(VLOOKUP($B34,'Bagworth XC'!$A:$C,3,FALSE),"")</f>
        <v/>
      </c>
    </row>
    <row r="35" spans="1:32" x14ac:dyDescent="0.3">
      <c r="A35" s="34">
        <f ca="1">IFERROR(Table2[[#This Row],[Position]],"")</f>
        <v>33</v>
      </c>
      <c r="B35" s="11" t="s">
        <v>67</v>
      </c>
      <c r="C35" s="58">
        <f ca="1">IF(Table2[[#This Row],[Total races]]=0,0,(RANK(E35,$E$3:$E$88)+COUNTIF(E30:$E$72,E35)-1))</f>
        <v>33</v>
      </c>
      <c r="D35" s="2">
        <f t="shared" ref="D35:D66" si="1">COUNTIF(F35:AF35,"&gt;=0")</f>
        <v>1</v>
      </c>
      <c r="E35" s="2" cm="1">
        <f t="array" aca="1" ref="E35" ca="1">IF(Table2[[#This Row],[Total races]]&lt;11,SUM(Table2[[#This Row],[Holly Hayes XC]:[1st XC 2027]]),SUM(LARGE(F35:AF35,ROW(INDIRECT("1:10")))))+Table2[[#This Row],[Total races]]*3</f>
        <v>26</v>
      </c>
      <c r="F35" s="2" t="str">
        <f>IFERROR(VLOOKUP(B35,'Holly Hayes XC'!$A:$C,3,FALSE),"")</f>
        <v/>
      </c>
      <c r="G35" s="2" t="str">
        <f>IFERROR(VLOOKUP(B35,'Kibworth 6'!$A:$C,3,FALSE),"")</f>
        <v/>
      </c>
      <c r="H35" s="2">
        <f>IFERROR(VLOOKUP(B35,'Bosworth XC'!$A:$C,3,FALSE),"")</f>
        <v>23</v>
      </c>
      <c r="I35" s="2" t="str">
        <f>IFERROR(VLOOKUP(B35,'Grace Dieu XC'!$A:$C,3,FALSE),"")</f>
        <v/>
      </c>
      <c r="J35" s="2" t="str">
        <f>IFERROR(VLOOKUP(B35,'Ivanhoe 20'!$A:$C,3,FALSE),"")</f>
        <v/>
      </c>
      <c r="K35" s="2" t="str">
        <f>IFERROR(VLOOKUP($B35,'Run In The Forest 5'!$A:$C,3,FALSE),"")</f>
        <v/>
      </c>
      <c r="L35" s="2" t="str">
        <f>IFERROR(VLOOKUP($B35,'Uttoxeter HM'!$A:$C,3,FALSE),"")</f>
        <v/>
      </c>
      <c r="M35" s="2" t="str">
        <f>IFERROR(VLOOKUP($B35,'Bosworth HM'!$A:$C,3,FALSE),"")</f>
        <v/>
      </c>
      <c r="N35" s="2" t="str">
        <f>IFERROR(VLOOKUP($B35,'Watermead 10k'!$A:$C,3,FALSE),"")</f>
        <v/>
      </c>
      <c r="O35" s="2" t="str">
        <f>IFERROR(VLOOKUP($B35,'West End 8'!$A:$C,3,FALSE),"")</f>
        <v/>
      </c>
      <c r="P35" s="2" t="str">
        <f>IFERROR(VLOOKUP($B35,'Swithland 6'!$A:$C,3,FALSE),"")</f>
        <v/>
      </c>
      <c r="Q35" s="2" t="str">
        <f>IFERROR(VLOOKUP($B35,'Washlands Relays'!$A:$C,3,FALSE),"")</f>
        <v/>
      </c>
      <c r="R35" s="2" t="str">
        <f>IFERROR(VLOOKUP($B35,'Gate Gallop 10k'!$A:$C,3,FALSE),"")</f>
        <v/>
      </c>
      <c r="S35" s="2"/>
      <c r="T35" s="2" t="str">
        <f>IFERROR(VLOOKUP($B35,'Worthington 6'!$A:$C,3,FALSE),"")</f>
        <v/>
      </c>
      <c r="U35" s="2" t="str">
        <f>IFERROR(VLOOKUP($B35,'Joy Cann 5'!$A:$C,3,FALSE),"")</f>
        <v/>
      </c>
      <c r="V35" s="2" t="str">
        <f>IFERROR(VLOOKUP($B35,'Burton 10k'!$A:$C,3,FALSE),"")</f>
        <v/>
      </c>
      <c r="W35" s="2" t="str">
        <f>IFERROR(VLOOKUP($B35,'Hermitage 5'!$A:$C,3,FALSE),"")</f>
        <v/>
      </c>
      <c r="X35" s="2" t="str">
        <f>IFERROR(VLOOKUP($B35,'Lichfield 10k'!$A:$C,3,FALSE),"")</f>
        <v/>
      </c>
      <c r="Y35" s="2" t="str">
        <f>IFERROR(VLOOKUP($B35,'Tamworth 5'!$A:$C,3,FALSE),"")</f>
        <v/>
      </c>
      <c r="Z35" s="2" t="str">
        <f>IFERROR(VLOOKUP($B35,'Markfield 10k'!$A:$C,3,FALSE),"")</f>
        <v/>
      </c>
      <c r="AA35" s="2" t="str">
        <f>IFERROR(VLOOKUP($B35,'Rotherby 8'!$A:$C,3,FALSE),"")</f>
        <v/>
      </c>
      <c r="AB35" s="2" t="str">
        <f>IFERROR(VLOOKUP($B35,'Adrian Smith'!$A:$C,3,FALSE),"")</f>
        <v/>
      </c>
      <c r="AC35" s="2" t="str">
        <f>IFERROR(VLOOKUP($B35,'parkrun 5k'!$A:$C,3,FALSE),"")</f>
        <v/>
      </c>
      <c r="AD35" s="23" t="str">
        <f>IFERROR(VLOOKUP($B35,'Shepshed 7'!$A:$C,3,FALSE),"")</f>
        <v/>
      </c>
      <c r="AE35" s="2" t="str">
        <f>IFERROR(VLOOKUP($B35,'Derby 10'!$A:$C,3,FALSE),"")</f>
        <v/>
      </c>
      <c r="AF35" s="2" t="str">
        <f>IFERROR(VLOOKUP($B35,'Bagworth XC'!$A:$C,3,FALSE),"")</f>
        <v/>
      </c>
    </row>
    <row r="36" spans="1:32" x14ac:dyDescent="0.3">
      <c r="A36" s="34">
        <f ca="1">IFERROR(Table2[[#This Row],[Position]],"")</f>
        <v>34</v>
      </c>
      <c r="B36" s="11" t="s">
        <v>66</v>
      </c>
      <c r="C36" s="58">
        <f ca="1">IF(Table2[[#This Row],[Total races]]=0,0,(RANK(E36,$E$3:$E$88)+COUNTIF(E36:$E$59,E36)-1))</f>
        <v>34</v>
      </c>
      <c r="D36" s="2">
        <f t="shared" si="1"/>
        <v>1</v>
      </c>
      <c r="E36" s="2" cm="1">
        <f t="array" aca="1" ref="E36" ca="1">IF(Table2[[#This Row],[Total races]]&lt;11,SUM(Table2[[#This Row],[Holly Hayes XC]:[1st XC 2027]]),SUM(LARGE(F36:AF36,ROW(INDIRECT("1:10")))))+Table2[[#This Row],[Total races]]*3</f>
        <v>25</v>
      </c>
      <c r="F36" s="2" t="str">
        <f>IFERROR(VLOOKUP(B36,'Holly Hayes XC'!$A:$C,3,FALSE),"")</f>
        <v/>
      </c>
      <c r="G36" s="2">
        <f>IFERROR(VLOOKUP(B36,'Kibworth 6'!$A:$C,3,FALSE),"")</f>
        <v>22</v>
      </c>
      <c r="H36" s="2" t="str">
        <f>IFERROR(VLOOKUP(B36,'Bosworth XC'!$A:$C,3,FALSE),"")</f>
        <v/>
      </c>
      <c r="I36" s="2" t="str">
        <f>IFERROR(VLOOKUP(B36,'Grace Dieu XC'!$A:$C,3,FALSE),"")</f>
        <v/>
      </c>
      <c r="J36" s="2" t="str">
        <f>IFERROR(VLOOKUP(B36,'Ivanhoe 20'!$A:$C,3,FALSE),"")</f>
        <v/>
      </c>
      <c r="K36" s="2" t="str">
        <f>IFERROR(VLOOKUP($B36,'Run In The Forest 5'!$A:$C,3,FALSE),"")</f>
        <v/>
      </c>
      <c r="L36" s="2" t="str">
        <f>IFERROR(VLOOKUP($B36,'Uttoxeter HM'!$A:$C,3,FALSE),"")</f>
        <v/>
      </c>
      <c r="M36" s="2" t="str">
        <f>IFERROR(VLOOKUP($B36,'Bosworth HM'!$A:$C,3,FALSE),"")</f>
        <v/>
      </c>
      <c r="N36" s="2" t="str">
        <f>IFERROR(VLOOKUP($B36,'Watermead 10k'!$A:$C,3,FALSE),"")</f>
        <v/>
      </c>
      <c r="O36" s="2" t="str">
        <f>IFERROR(VLOOKUP($B36,'West End 8'!$A:$C,3,FALSE),"")</f>
        <v/>
      </c>
      <c r="P36" s="2" t="str">
        <f>IFERROR(VLOOKUP($B36,'Swithland 6'!$A:$C,3,FALSE),"")</f>
        <v/>
      </c>
      <c r="Q36" s="2" t="str">
        <f>IFERROR(VLOOKUP($B36,'Washlands Relays'!$A:$C,3,FALSE),"")</f>
        <v/>
      </c>
      <c r="R36" s="2" t="str">
        <f>IFERROR(VLOOKUP($B36,'Gate Gallop 10k'!$A:$C,3,FALSE),"")</f>
        <v/>
      </c>
      <c r="S36" s="2" t="str">
        <f>IFERROR(VLOOKUP($B36,'Worthington 6'!$A:$C,3,FALSE),"")</f>
        <v/>
      </c>
      <c r="T36" s="2" t="str">
        <f>IFERROR(VLOOKUP($B36,'Worthington 6'!$A:$C,3,FALSE),"")</f>
        <v/>
      </c>
      <c r="U36" s="2" t="str">
        <f>IFERROR(VLOOKUP($B36,'Joy Cann 5'!$A:$C,3,FALSE),"")</f>
        <v/>
      </c>
      <c r="V36" s="2" t="str">
        <f>IFERROR(VLOOKUP($B36,'Burton 10k'!$A:$C,3,FALSE),"")</f>
        <v/>
      </c>
      <c r="W36" s="2" t="str">
        <f>IFERROR(VLOOKUP($B36,'Hermitage 5'!$A:$C,3,FALSE),"")</f>
        <v/>
      </c>
      <c r="X36" s="2" t="str">
        <f>IFERROR(VLOOKUP($B36,'Lichfield 10k'!$A:$C,3,FALSE),"")</f>
        <v/>
      </c>
      <c r="Y36" s="2" t="str">
        <f>IFERROR(VLOOKUP($B36,'Tamworth 5'!$A:$C,3,FALSE),"")</f>
        <v/>
      </c>
      <c r="Z36" s="2" t="str">
        <f>IFERROR(VLOOKUP($B36,'Markfield 10k'!$A:$C,3,FALSE),"")</f>
        <v/>
      </c>
      <c r="AA36" s="2" t="str">
        <f>IFERROR(VLOOKUP($B36,'Rotherby 8'!$A:$C,3,FALSE),"")</f>
        <v/>
      </c>
      <c r="AB36" s="2" t="str">
        <f>IFERROR(VLOOKUP($B36,'Adrian Smith'!$A:$C,3,FALSE),"")</f>
        <v/>
      </c>
      <c r="AC36" s="2" t="str">
        <f>IFERROR(VLOOKUP($B36,'parkrun 5k'!$A:$C,3,FALSE),"")</f>
        <v/>
      </c>
      <c r="AD36" s="23" t="str">
        <f>IFERROR(VLOOKUP($B36,'Shepshed 7'!$A:$C,3,FALSE),"")</f>
        <v/>
      </c>
      <c r="AE36" s="2" t="str">
        <f>IFERROR(VLOOKUP($B36,'Derby 10'!$A:$C,3,FALSE),"")</f>
        <v/>
      </c>
      <c r="AF36" s="2" t="str">
        <f>IFERROR(VLOOKUP($B36,'Bagworth XC'!$A:$C,3,FALSE),"")</f>
        <v/>
      </c>
    </row>
    <row r="37" spans="1:32" x14ac:dyDescent="0.3">
      <c r="A37" s="34">
        <f ca="1">IFERROR(Table2[[#This Row],[Position]],"")</f>
        <v>35</v>
      </c>
      <c r="B37" s="11" t="s">
        <v>175</v>
      </c>
      <c r="C37" s="58">
        <f ca="1">IF(Table2[[#This Row],[Total races]]=0,0,(RANK(E37,$E$3:$E$88)+COUNTIF(E37:$E$77,E37)-1))</f>
        <v>35</v>
      </c>
      <c r="D37" s="2">
        <f t="shared" si="1"/>
        <v>1</v>
      </c>
      <c r="E37" s="2" cm="1">
        <f t="array" aca="1" ref="E37" ca="1">IF(Table2[[#This Row],[Total races]]&lt;11,SUM(Table2[[#This Row],[Holly Hayes XC]:[1st XC 2027]]),SUM(LARGE(F37:AF37,ROW(INDIRECT("1:10")))))+Table2[[#This Row],[Total races]]*3</f>
        <v>24</v>
      </c>
      <c r="F37" s="2" t="str">
        <f>IFERROR(VLOOKUP(B37,'Holly Hayes XC'!$A:$C,3,FALSE),"")</f>
        <v/>
      </c>
      <c r="G37" s="2">
        <f>IFERROR(VLOOKUP(B37,'Kibworth 6'!$A:$C,3,FALSE),"")</f>
        <v>21</v>
      </c>
      <c r="H37" s="2" t="str">
        <f>IFERROR(VLOOKUP(B37,'Bosworth XC'!$A:$C,3,FALSE),"")</f>
        <v/>
      </c>
      <c r="I37" s="2" t="str">
        <f>IFERROR(VLOOKUP(B37,'Grace Dieu XC'!$A:$C,3,FALSE),"")</f>
        <v/>
      </c>
      <c r="J37" s="2" t="str">
        <f>IFERROR(VLOOKUP(B37,'Ivanhoe 20'!$A:$C,3,FALSE),"")</f>
        <v/>
      </c>
      <c r="K37" s="2" t="str">
        <f>IFERROR(VLOOKUP($B37,'Run In The Forest 5'!$A:$C,3,FALSE),"")</f>
        <v/>
      </c>
      <c r="L37" s="2" t="str">
        <f>IFERROR(VLOOKUP($B37,'Uttoxeter HM'!$A:$C,3,FALSE),"")</f>
        <v/>
      </c>
      <c r="M37" s="2" t="str">
        <f>IFERROR(VLOOKUP($B37,'Bosworth HM'!$A:$C,3,FALSE),"")</f>
        <v/>
      </c>
      <c r="N37" s="2" t="str">
        <f>IFERROR(VLOOKUP($B37,'Watermead 10k'!$A:$C,3,FALSE),"")</f>
        <v/>
      </c>
      <c r="O37" s="2" t="str">
        <f>IFERROR(VLOOKUP($B37,'West End 8'!$A:$C,3,FALSE),"")</f>
        <v/>
      </c>
      <c r="P37" s="2" t="str">
        <f>IFERROR(VLOOKUP($B37,'Swithland 6'!$A:$C,3,FALSE),"")</f>
        <v/>
      </c>
      <c r="Q37" s="2" t="str">
        <f>IFERROR(VLOOKUP($B37,'Washlands Relays'!$A:$C,3,FALSE),"")</f>
        <v/>
      </c>
      <c r="R37" s="2" t="str">
        <f>IFERROR(VLOOKUP($B37,'Gate Gallop 10k'!$A:$C,3,FALSE),"")</f>
        <v/>
      </c>
      <c r="S37" s="2"/>
      <c r="T37" s="2" t="str">
        <f>IFERROR(VLOOKUP($B37,'Worthington 6'!$A:$C,3,FALSE),"")</f>
        <v/>
      </c>
      <c r="U37" s="2" t="str">
        <f>IFERROR(VLOOKUP($B37,'Joy Cann 5'!$A:$C,3,FALSE),"")</f>
        <v/>
      </c>
      <c r="V37" s="2" t="str">
        <f>IFERROR(VLOOKUP($B37,'Burton 10k'!$A:$C,3,FALSE),"")</f>
        <v/>
      </c>
      <c r="W37" s="2" t="str">
        <f>IFERROR(VLOOKUP($B37,'Hermitage 5'!$A:$C,3,FALSE),"")</f>
        <v/>
      </c>
      <c r="X37" s="2" t="str">
        <f>IFERROR(VLOOKUP($B37,'Lichfield 10k'!$A:$C,3,FALSE),"")</f>
        <v/>
      </c>
      <c r="Y37" s="2" t="str">
        <f>IFERROR(VLOOKUP($B37,'Tamworth 5'!$A:$C,3,FALSE),"")</f>
        <v/>
      </c>
      <c r="Z37" s="2" t="str">
        <f>IFERROR(VLOOKUP($B37,'Markfield 10k'!$A:$C,3,FALSE),"")</f>
        <v/>
      </c>
      <c r="AA37" s="2" t="str">
        <f>IFERROR(VLOOKUP($B37,'Rotherby 8'!$A:$C,3,FALSE),"")</f>
        <v/>
      </c>
      <c r="AB37" s="2" t="str">
        <f>IFERROR(VLOOKUP($B37,'Adrian Smith'!$A:$C,3,FALSE),"")</f>
        <v/>
      </c>
      <c r="AC37" s="2" t="str">
        <f>IFERROR(VLOOKUP($B37,'parkrun 5k'!$A:$C,3,FALSE),"")</f>
        <v/>
      </c>
      <c r="AD37" s="23" t="str">
        <f>IFERROR(VLOOKUP($B37,'Shepshed 7'!$A:$C,3,FALSE),"")</f>
        <v/>
      </c>
      <c r="AE37" s="2" t="str">
        <f>IFERROR(VLOOKUP($B37,'Derby 10'!$A:$C,3,FALSE),"")</f>
        <v/>
      </c>
      <c r="AF37" s="2" t="str">
        <f>IFERROR(VLOOKUP($B37,'Bagworth XC'!$A:$C,3,FALSE),"")</f>
        <v/>
      </c>
    </row>
    <row r="38" spans="1:32" x14ac:dyDescent="0.3">
      <c r="A38" s="34">
        <f ca="1">IFERROR(Table2[[#This Row],[Position]],"")</f>
        <v>36</v>
      </c>
      <c r="B38" s="11" t="s">
        <v>133</v>
      </c>
      <c r="C38" s="58">
        <f ca="1">IF(Table2[[#This Row],[Total races]]=0,0,(RANK(E38,$E$3:$E$88)+COUNTIF(E38:$E$59,E38)-1))</f>
        <v>36</v>
      </c>
      <c r="D38" s="2">
        <f t="shared" si="1"/>
        <v>1</v>
      </c>
      <c r="E38" s="2" cm="1">
        <f t="array" aca="1" ref="E38" ca="1">IF(Table2[[#This Row],[Total races]]&lt;11,SUM(Table2[[#This Row],[Holly Hayes XC]:[1st XC 2027]]),SUM(LARGE(F38:AF38,ROW(INDIRECT("1:10")))))+Table2[[#This Row],[Total races]]*3</f>
        <v>22</v>
      </c>
      <c r="F38" s="2" t="str">
        <f>IFERROR(VLOOKUP(B38,'Holly Hayes XC'!$A:$C,3,FALSE),"")</f>
        <v/>
      </c>
      <c r="G38" s="2">
        <f>IFERROR(VLOOKUP(B38,'Kibworth 6'!$A:$C,3,FALSE),"")</f>
        <v>19</v>
      </c>
      <c r="H38" s="2" t="str">
        <f>IFERROR(VLOOKUP(B38,'Bosworth XC'!$A:$C,3,FALSE),"")</f>
        <v/>
      </c>
      <c r="I38" s="2" t="str">
        <f>IFERROR(VLOOKUP(B38,'Grace Dieu XC'!$A:$C,3,FALSE),"")</f>
        <v/>
      </c>
      <c r="J38" s="2" t="str">
        <f>IFERROR(VLOOKUP(B38,'Ivanhoe 20'!$A:$C,3,FALSE),"")</f>
        <v/>
      </c>
      <c r="K38" s="2" t="str">
        <f>IFERROR(VLOOKUP($B38,'Run In The Forest 5'!$A:$C,3,FALSE),"")</f>
        <v/>
      </c>
      <c r="L38" s="2" t="str">
        <f>IFERROR(VLOOKUP($B38,'Uttoxeter HM'!$A:$C,3,FALSE),"")</f>
        <v/>
      </c>
      <c r="M38" s="2" t="str">
        <f>IFERROR(VLOOKUP($B38,'Bosworth HM'!$A:$C,3,FALSE),"")</f>
        <v/>
      </c>
      <c r="N38" s="2" t="str">
        <f>IFERROR(VLOOKUP($B38,'Watermead 10k'!$A:$C,3,FALSE),"")</f>
        <v/>
      </c>
      <c r="O38" s="2" t="str">
        <f>IFERROR(VLOOKUP($B38,'West End 8'!$A:$C,3,FALSE),"")</f>
        <v/>
      </c>
      <c r="P38" s="2" t="str">
        <f>IFERROR(VLOOKUP($B38,'Swithland 6'!$A:$C,3,FALSE),"")</f>
        <v/>
      </c>
      <c r="Q38" s="2" t="str">
        <f>IFERROR(VLOOKUP($B38,'Washlands Relays'!$A:$C,3,FALSE),"")</f>
        <v/>
      </c>
      <c r="R38" s="2" t="str">
        <f>IFERROR(VLOOKUP($B38,'Gate Gallop 10k'!$A:$C,3,FALSE),"")</f>
        <v/>
      </c>
      <c r="S38" s="2"/>
      <c r="T38" s="2" t="str">
        <f>IFERROR(VLOOKUP($B38,'Worthington 6'!$A:$C,3,FALSE),"")</f>
        <v/>
      </c>
      <c r="U38" s="2" t="str">
        <f>IFERROR(VLOOKUP($B38,'Joy Cann 5'!$A:$C,3,FALSE),"")</f>
        <v/>
      </c>
      <c r="V38" s="2" t="str">
        <f>IFERROR(VLOOKUP($B38,'Burton 10k'!$A:$C,3,FALSE),"")</f>
        <v/>
      </c>
      <c r="W38" s="2" t="str">
        <f>IFERROR(VLOOKUP($B38,'Hermitage 5'!$A:$C,3,FALSE),"")</f>
        <v/>
      </c>
      <c r="X38" s="2" t="str">
        <f>IFERROR(VLOOKUP($B38,'Lichfield 10k'!$A:$C,3,FALSE),"")</f>
        <v/>
      </c>
      <c r="Y38" s="2" t="str">
        <f>IFERROR(VLOOKUP($B38,'Tamworth 5'!$A:$C,3,FALSE),"")</f>
        <v/>
      </c>
      <c r="Z38" s="2" t="str">
        <f>IFERROR(VLOOKUP($B38,'Markfield 10k'!$A:$C,3,FALSE),"")</f>
        <v/>
      </c>
      <c r="AA38" s="2" t="str">
        <f>IFERROR(VLOOKUP($B38,'Rotherby 8'!$A:$C,3,FALSE),"")</f>
        <v/>
      </c>
      <c r="AB38" s="2" t="str">
        <f>IFERROR(VLOOKUP($B38,'Adrian Smith'!$A:$C,3,FALSE),"")</f>
        <v/>
      </c>
      <c r="AC38" s="2" t="str">
        <f>IFERROR(VLOOKUP($B38,'parkrun 5k'!$A:$C,3,FALSE),"")</f>
        <v/>
      </c>
      <c r="AD38" s="23" t="str">
        <f>IFERROR(VLOOKUP($B38,'Shepshed 7'!$A:$C,3,FALSE),"")</f>
        <v/>
      </c>
      <c r="AE38" s="2" t="str">
        <f>IFERROR(VLOOKUP($B38,'Derby 10'!$A:$C,3,FALSE),"")</f>
        <v/>
      </c>
      <c r="AF38" s="2" t="str">
        <f>IFERROR(VLOOKUP($B38,'Bagworth XC'!$A:$C,3,FALSE),"")</f>
        <v/>
      </c>
    </row>
    <row r="39" spans="1:32" x14ac:dyDescent="0.3">
      <c r="A39" s="34">
        <f ca="1">IFERROR(Table2[[#This Row],[Position]],"")</f>
        <v>37</v>
      </c>
      <c r="B39" s="11" t="s">
        <v>186</v>
      </c>
      <c r="C39" s="58">
        <f ca="1">IF(Table2[[#This Row],[Total races]]=0,0,(RANK(E39,$E$3:$E$88)+COUNTIF(E39:$E$85,E39)-1))</f>
        <v>37</v>
      </c>
      <c r="D39" s="2">
        <f t="shared" si="1"/>
        <v>1</v>
      </c>
      <c r="E39" s="2" cm="1">
        <f t="array" aca="1" ref="E39" ca="1">IF(Table2[[#This Row],[Total races]]&lt;11,SUM(Table2[[#This Row],[Holly Hayes XC]:[1st XC 2027]]),SUM(LARGE(F39:AF39,ROW(INDIRECT("1:10")))))+Table2[[#This Row],[Total races]]*3</f>
        <v>21</v>
      </c>
      <c r="F39" s="2">
        <f>IFERROR(VLOOKUP(B39,'Holly Hayes XC'!$A:$C,3,FALSE),"")</f>
        <v>18</v>
      </c>
      <c r="G39" s="2" t="str">
        <f>IFERROR(VLOOKUP(B39,'Kibworth 6'!$A:$C,3,FALSE),"")</f>
        <v/>
      </c>
      <c r="H39" s="2" t="str">
        <f>IFERROR(VLOOKUP(B39,'Bosworth XC'!$A:$C,3,FALSE),"")</f>
        <v/>
      </c>
      <c r="I39" s="2" t="str">
        <f>IFERROR(VLOOKUP(B39,'Grace Dieu XC'!$A:$C,3,FALSE),"")</f>
        <v/>
      </c>
      <c r="J39" s="2" t="str">
        <f>IFERROR(VLOOKUP(B39,'Ivanhoe 20'!$A:$C,3,FALSE),"")</f>
        <v/>
      </c>
      <c r="K39" s="2" t="str">
        <f>IFERROR(VLOOKUP($B39,'Run In The Forest 5'!$A:$C,3,FALSE),"")</f>
        <v/>
      </c>
      <c r="L39" s="2" t="str">
        <f>IFERROR(VLOOKUP($B39,'Uttoxeter HM'!$A:$C,3,FALSE),"")</f>
        <v/>
      </c>
      <c r="M39" s="2" t="str">
        <f>IFERROR(VLOOKUP($B39,'Bosworth HM'!$A:$C,3,FALSE),"")</f>
        <v/>
      </c>
      <c r="N39" s="2" t="str">
        <f>IFERROR(VLOOKUP($B39,'Watermead 10k'!$A:$C,3,FALSE),"")</f>
        <v/>
      </c>
      <c r="O39" s="2" t="str">
        <f>IFERROR(VLOOKUP($B39,'West End 8'!$A:$C,3,FALSE),"")</f>
        <v/>
      </c>
      <c r="P39" s="2" t="str">
        <f>IFERROR(VLOOKUP($B39,'Swithland 6'!$A:$C,3,FALSE),"")</f>
        <v/>
      </c>
      <c r="Q39" s="2" t="str">
        <f>IFERROR(VLOOKUP($B39,'Washlands Relays'!$A:$C,3,FALSE),"")</f>
        <v/>
      </c>
      <c r="R39" s="2" t="str">
        <f>IFERROR(VLOOKUP($B39,'Gate Gallop 10k'!$A:$C,3,FALSE),"")</f>
        <v/>
      </c>
      <c r="S39" s="2"/>
      <c r="T39" s="2" t="str">
        <f>IFERROR(VLOOKUP($B39,'Worthington 6'!$A:$C,3,FALSE),"")</f>
        <v/>
      </c>
      <c r="U39" s="2" t="str">
        <f>IFERROR(VLOOKUP($B39,'Joy Cann 5'!$A:$C,3,FALSE),"")</f>
        <v/>
      </c>
      <c r="V39" s="2" t="str">
        <f>IFERROR(VLOOKUP($B39,'Burton 10k'!$A:$C,3,FALSE),"")</f>
        <v/>
      </c>
      <c r="W39" s="2" t="str">
        <f>IFERROR(VLOOKUP($B39,'Hermitage 5'!$A:$C,3,FALSE),"")</f>
        <v/>
      </c>
      <c r="X39" s="2" t="str">
        <f>IFERROR(VLOOKUP($B39,'Lichfield 10k'!$A:$C,3,FALSE),"")</f>
        <v/>
      </c>
      <c r="Y39" s="2" t="str">
        <f>IFERROR(VLOOKUP($B39,'Tamworth 5'!$A:$C,3,FALSE),"")</f>
        <v/>
      </c>
      <c r="Z39" s="2" t="str">
        <f>IFERROR(VLOOKUP($B39,'Markfield 10k'!$A:$C,3,FALSE),"")</f>
        <v/>
      </c>
      <c r="AA39" s="2" t="str">
        <f>IFERROR(VLOOKUP($B39,'Rotherby 8'!$A:$C,3,FALSE),"")</f>
        <v/>
      </c>
      <c r="AB39" s="2" t="str">
        <f>IFERROR(VLOOKUP($B39,'Adrian Smith'!$A:$C,3,FALSE),"")</f>
        <v/>
      </c>
      <c r="AC39" s="2" t="str">
        <f>IFERROR(VLOOKUP($B39,'parkrun 5k'!$A:$C,3,FALSE),"")</f>
        <v/>
      </c>
      <c r="AD39" s="23" t="str">
        <f>IFERROR(VLOOKUP($B39,'Shepshed 7'!$A:$C,3,FALSE),"")</f>
        <v/>
      </c>
      <c r="AE39" s="2" t="str">
        <f>IFERROR(VLOOKUP($B39,'Derby 10'!$A:$C,3,FALSE),"")</f>
        <v/>
      </c>
      <c r="AF39" s="2" t="str">
        <f>IFERROR(VLOOKUP($B39,'Bagworth XC'!$A:$C,3,FALSE),"")</f>
        <v/>
      </c>
    </row>
    <row r="40" spans="1:32" x14ac:dyDescent="0.3">
      <c r="A40" s="34">
        <f ca="1">IFERROR(Table2[[#This Row],[Position]],"")</f>
        <v>38</v>
      </c>
      <c r="B40" s="11" t="s">
        <v>334</v>
      </c>
      <c r="C40" s="2">
        <f ca="1">IF(Table2[[#This Row],[Total races]]=0,0,(RANK(E40,$E$3:$E$88)+COUNTIF(E40:$E$88,E40)-1))</f>
        <v>38</v>
      </c>
      <c r="D40" s="2">
        <f t="shared" si="1"/>
        <v>1</v>
      </c>
      <c r="E40" s="2" cm="1">
        <f t="array" aca="1" ref="E40" ca="1">IF(Table2[[#This Row],[Total races]]&lt;11,SUM(Table2[[#This Row],[Holly Hayes XC]:[1st XC 2027]]),SUM(LARGE(F40:AF40,ROW(INDIRECT("1:10")))))+Table2[[#This Row],[Total races]]*3</f>
        <v>18</v>
      </c>
      <c r="F40" s="2" t="str">
        <f>IFERROR(VLOOKUP(B40,'Holly Hayes XC'!$A:$C,3,FALSE),"")</f>
        <v/>
      </c>
      <c r="G40" s="2" t="str">
        <f>IFERROR(VLOOKUP(B40,'Kibworth 6'!$A:$C,3,FALSE),"")</f>
        <v/>
      </c>
      <c r="H40" s="2" t="str">
        <f>IFERROR(VLOOKUP(B40,'Bosworth XC'!$A:$C,3,FALSE),"")</f>
        <v/>
      </c>
      <c r="I40" s="2" t="str">
        <f>IFERROR(VLOOKUP(B40,'Grace Dieu XC'!$A:$C,3,FALSE),"")</f>
        <v/>
      </c>
      <c r="J40" s="2" t="str">
        <f>IFERROR(VLOOKUP(B40,'Ivanhoe 20'!$A:$C,3,FALSE),"")</f>
        <v/>
      </c>
      <c r="K40" s="2">
        <f>IFERROR(VLOOKUP($B40,'Run In The Forest 5'!$A:$C,3,FALSE),"")</f>
        <v>15</v>
      </c>
      <c r="L40" s="2" t="str">
        <f>IFERROR(VLOOKUP($B40,'Uttoxeter HM'!$A:$C,3,FALSE),"")</f>
        <v/>
      </c>
      <c r="M40" s="2" t="str">
        <f>IFERROR(VLOOKUP($B40,'Bosworth HM'!$A:$C,3,FALSE),"")</f>
        <v/>
      </c>
      <c r="N40" s="2" t="str">
        <f>IFERROR(VLOOKUP($B40,'Watermead 10k'!$A:$C,3,FALSE),"")</f>
        <v/>
      </c>
      <c r="O40" s="2" t="str">
        <f>IFERROR(VLOOKUP($B40,'West End 8'!$A:$C,3,FALSE),"")</f>
        <v/>
      </c>
      <c r="P40" s="2" t="str">
        <f>IFERROR(VLOOKUP($B40,'Swithland 6'!$A:$C,3,FALSE),"")</f>
        <v/>
      </c>
      <c r="Q40" s="2" t="str">
        <f>IFERROR(VLOOKUP($B40,'Washlands Relays'!$A:$C,3,FALSE),"")</f>
        <v/>
      </c>
      <c r="R40" s="2" t="str">
        <f>IFERROR(VLOOKUP($B40,'Gate Gallop 10k'!$A:$C,3,FALSE),"")</f>
        <v/>
      </c>
      <c r="S40" s="2"/>
      <c r="T40" s="2" t="str">
        <f>IFERROR(VLOOKUP($B40,'Worthington 6'!$A:$C,3,FALSE),"")</f>
        <v/>
      </c>
      <c r="U40" s="2" t="str">
        <f>IFERROR(VLOOKUP($B40,'Joy Cann 5'!$A:$C,3,FALSE),"")</f>
        <v/>
      </c>
      <c r="V40" s="2" t="str">
        <f>IFERROR(VLOOKUP($B40,'Burton 10k'!$A:$C,3,FALSE),"")</f>
        <v/>
      </c>
      <c r="W40" s="2" t="str">
        <f>IFERROR(VLOOKUP($B40,'Hermitage 5'!$A:$C,3,FALSE),"")</f>
        <v/>
      </c>
      <c r="X40" s="2" t="str">
        <f>IFERROR(VLOOKUP($B40,'Lichfield 10k'!$A:$C,3,FALSE),"")</f>
        <v/>
      </c>
      <c r="Y40" s="2" t="str">
        <f>IFERROR(VLOOKUP($B40,'Tamworth 5'!$A:$C,3,FALSE),"")</f>
        <v/>
      </c>
      <c r="Z40" s="2" t="str">
        <f>IFERROR(VLOOKUP($B40,'Markfield 10k'!$A:$C,3,FALSE),"")</f>
        <v/>
      </c>
      <c r="AA40" s="2" t="str">
        <f>IFERROR(VLOOKUP($B40,'Rotherby 8'!$A:$C,3,FALSE),"")</f>
        <v/>
      </c>
      <c r="AB40" s="2" t="str">
        <f>IFERROR(VLOOKUP($B40,'Adrian Smith'!$A:$C,3,FALSE),"")</f>
        <v/>
      </c>
      <c r="AC40" s="2" t="str">
        <f>IFERROR(VLOOKUP($B40,'parkrun 5k'!$A:$C,3,FALSE),"")</f>
        <v/>
      </c>
      <c r="AD40" s="23" t="str">
        <f>IFERROR(VLOOKUP($B40,'Shepshed 7'!$A:$C,3,FALSE),"")</f>
        <v/>
      </c>
      <c r="AE40" s="2" t="str">
        <f>IFERROR(VLOOKUP($B40,'Derby 10'!$A:$C,3,FALSE),"")</f>
        <v/>
      </c>
      <c r="AF40" s="2" t="str">
        <f>IFERROR(VLOOKUP($B40,'Bagworth XC'!$A:$C,3,FALSE),"")</f>
        <v/>
      </c>
    </row>
    <row r="41" spans="1:32" x14ac:dyDescent="0.3">
      <c r="A41" s="34">
        <f ca="1">IFERROR(Table2[[#This Row],[Position]],"")</f>
        <v>40</v>
      </c>
      <c r="B41" s="11" t="s">
        <v>54</v>
      </c>
      <c r="C41" s="58">
        <f ca="1">IF(Table2[[#This Row],[Total races]]=0,0,(RANK(E41,$E$3:$E$88)+COUNTIF(E41:$E$59,E41)-1))</f>
        <v>40</v>
      </c>
      <c r="D41" s="2">
        <f t="shared" si="1"/>
        <v>1</v>
      </c>
      <c r="E41" s="2" cm="1">
        <f t="array" aca="1" ref="E41" ca="1">IF(Table2[[#This Row],[Total races]]&lt;11,SUM(Table2[[#This Row],[Holly Hayes XC]:[1st XC 2027]]),SUM(LARGE(F41:AF41,ROW(INDIRECT("1:10")))))+Table2[[#This Row],[Total races]]*3</f>
        <v>16</v>
      </c>
      <c r="F41" s="2" t="str">
        <f>IFERROR(VLOOKUP(B41,'Holly Hayes XC'!$A:$C,3,FALSE),"")</f>
        <v/>
      </c>
      <c r="G41" s="2" t="str">
        <f>IFERROR(VLOOKUP(B41,'Kibworth 6'!$A:$C,3,FALSE),"")</f>
        <v/>
      </c>
      <c r="H41" s="2" t="str">
        <f>IFERROR(VLOOKUP(B41,'Bosworth XC'!$A:$C,3,FALSE),"")</f>
        <v/>
      </c>
      <c r="I41" s="2" t="str">
        <f>IFERROR(VLOOKUP(B41,'Grace Dieu XC'!$A:$C,3,FALSE),"")</f>
        <v/>
      </c>
      <c r="J41" s="2" t="str">
        <f>IFERROR(VLOOKUP(B41,'Ivanhoe 20'!$A:$C,3,FALSE),"")</f>
        <v/>
      </c>
      <c r="K41" s="2">
        <f>IFERROR(VLOOKUP($B41,'Run In The Forest 5'!$A:$C,3,FALSE),"")</f>
        <v>13</v>
      </c>
      <c r="L41" s="2" t="str">
        <f>IFERROR(VLOOKUP($B41,'Uttoxeter HM'!$A:$C,3,FALSE),"")</f>
        <v/>
      </c>
      <c r="M41" s="2" t="str">
        <f>IFERROR(VLOOKUP($B41,'Bosworth HM'!$A:$C,3,FALSE),"")</f>
        <v/>
      </c>
      <c r="N41" s="2" t="str">
        <f>IFERROR(VLOOKUP($B41,'Watermead 10k'!$A:$C,3,FALSE),"")</f>
        <v/>
      </c>
      <c r="O41" s="2" t="str">
        <f>IFERROR(VLOOKUP($B41,'West End 8'!$A:$C,3,FALSE),"")</f>
        <v/>
      </c>
      <c r="P41" s="2" t="str">
        <f>IFERROR(VLOOKUP($B41,'Swithland 6'!$A:$C,3,FALSE),"")</f>
        <v/>
      </c>
      <c r="Q41" s="2" t="str">
        <f>IFERROR(VLOOKUP($B41,'Washlands Relays'!$A:$C,3,FALSE),"")</f>
        <v/>
      </c>
      <c r="R41" s="2" t="str">
        <f>IFERROR(VLOOKUP($B41,'Gate Gallop 10k'!$A:$C,3,FALSE),"")</f>
        <v/>
      </c>
      <c r="S41" s="2"/>
      <c r="T41" s="2" t="str">
        <f>IFERROR(VLOOKUP($B41,'Worthington 6'!$A:$C,3,FALSE),"")</f>
        <v/>
      </c>
      <c r="U41" s="2" t="str">
        <f>IFERROR(VLOOKUP($B41,'Joy Cann 5'!$A:$C,3,FALSE),"")</f>
        <v/>
      </c>
      <c r="V41" s="2" t="str">
        <f>IFERROR(VLOOKUP($B41,'Burton 10k'!$A:$C,3,FALSE),"")</f>
        <v/>
      </c>
      <c r="W41" s="2" t="str">
        <f>IFERROR(VLOOKUP($B41,'Hermitage 5'!$A:$C,3,FALSE),"")</f>
        <v/>
      </c>
      <c r="X41" s="2" t="str">
        <f>IFERROR(VLOOKUP($B41,'Lichfield 10k'!$A:$C,3,FALSE),"")</f>
        <v/>
      </c>
      <c r="Y41" s="2" t="str">
        <f>IFERROR(VLOOKUP($B41,'Tamworth 5'!$A:$C,3,FALSE),"")</f>
        <v/>
      </c>
      <c r="Z41" s="2" t="str">
        <f>IFERROR(VLOOKUP($B41,'Markfield 10k'!$A:$C,3,FALSE),"")</f>
        <v/>
      </c>
      <c r="AA41" s="2" t="str">
        <f>IFERROR(VLOOKUP($B41,'Rotherby 8'!$A:$C,3,FALSE),"")</f>
        <v/>
      </c>
      <c r="AB41" s="2" t="str">
        <f>IFERROR(VLOOKUP($B41,'Adrian Smith'!$A:$C,3,FALSE),"")</f>
        <v/>
      </c>
      <c r="AC41" s="2" t="str">
        <f>IFERROR(VLOOKUP($B41,'parkrun 5k'!$A:$C,3,FALSE),"")</f>
        <v/>
      </c>
      <c r="AD41" s="23" t="str">
        <f>IFERROR(VLOOKUP($B41,'Shepshed 7'!$A:$C,3,FALSE),"")</f>
        <v/>
      </c>
      <c r="AE41" s="2" t="str">
        <f>IFERROR(VLOOKUP($B41,'Derby 10'!$A:$C,3,FALSE),"")</f>
        <v/>
      </c>
      <c r="AF41" s="2" t="str">
        <f>IFERROR(VLOOKUP($B41,'Bagworth XC'!$A:$C,3,FALSE),"")</f>
        <v/>
      </c>
    </row>
    <row r="42" spans="1:32" x14ac:dyDescent="0.3">
      <c r="A42" s="34">
        <f ca="1">IFERROR(Table2[[#This Row],[Position]],"")</f>
        <v>39</v>
      </c>
      <c r="B42" s="11" t="s">
        <v>226</v>
      </c>
      <c r="C42" s="58">
        <f ca="1">IF(Table2[[#This Row],[Total races]]=0,0,(RANK(E42,$E$3:$E$88)+COUNTIF(E42:$E$87,E42)-1))</f>
        <v>39</v>
      </c>
      <c r="D42" s="2">
        <f t="shared" si="1"/>
        <v>1</v>
      </c>
      <c r="E42" s="2" cm="1">
        <f t="array" aca="1" ref="E42" ca="1">IF(Table2[[#This Row],[Total races]]&lt;11,SUM(Table2[[#This Row],[Holly Hayes XC]:[1st XC 2027]]),SUM(LARGE(F42:AF42,ROW(INDIRECT("1:10")))))+Table2[[#This Row],[Total races]]*3</f>
        <v>16</v>
      </c>
      <c r="F42" s="2" t="str">
        <f>IFERROR(VLOOKUP(B42,'Holly Hayes XC'!$A:$C,3,FALSE),"")</f>
        <v/>
      </c>
      <c r="G42" s="2" t="str">
        <f>IFERROR(VLOOKUP(B42,'Kibworth 6'!$A:$C,3,FALSE),"")</f>
        <v/>
      </c>
      <c r="H42" s="2">
        <f>IFERROR(VLOOKUP(B42,'Bosworth XC'!$A:$C,3,FALSE),"")</f>
        <v>13</v>
      </c>
      <c r="I42" s="2" t="str">
        <f>IFERROR(VLOOKUP(B42,'Grace Dieu XC'!$A:$C,3,FALSE),"")</f>
        <v/>
      </c>
      <c r="J42" s="2" t="str">
        <f>IFERROR(VLOOKUP(B42,'Ivanhoe 20'!$A:$C,3,FALSE),"")</f>
        <v/>
      </c>
      <c r="K42" s="2" t="str">
        <f>IFERROR(VLOOKUP($B42,'Run In The Forest 5'!$A:$C,3,FALSE),"")</f>
        <v/>
      </c>
      <c r="L42" s="2" t="str">
        <f>IFERROR(VLOOKUP($B42,'Uttoxeter HM'!$A:$C,3,FALSE),"")</f>
        <v/>
      </c>
      <c r="M42" s="2" t="str">
        <f>IFERROR(VLOOKUP($B42,'Bosworth HM'!$A:$C,3,FALSE),"")</f>
        <v/>
      </c>
      <c r="N42" s="2" t="str">
        <f>IFERROR(VLOOKUP($B42,'Watermead 10k'!$A:$C,3,FALSE),"")</f>
        <v/>
      </c>
      <c r="O42" s="2" t="str">
        <f>IFERROR(VLOOKUP($B42,'West End 8'!$A:$C,3,FALSE),"")</f>
        <v/>
      </c>
      <c r="P42" s="2" t="str">
        <f>IFERROR(VLOOKUP($B42,'Swithland 6'!$A:$C,3,FALSE),"")</f>
        <v/>
      </c>
      <c r="Q42" s="2" t="str">
        <f>IFERROR(VLOOKUP($B42,'Washlands Relays'!$A:$C,3,FALSE),"")</f>
        <v/>
      </c>
      <c r="R42" s="2" t="str">
        <f>IFERROR(VLOOKUP($B42,'Gate Gallop 10k'!$A:$C,3,FALSE),"")</f>
        <v/>
      </c>
      <c r="S42" s="2"/>
      <c r="T42" s="2" t="str">
        <f>IFERROR(VLOOKUP($B42,'Worthington 6'!$A:$C,3,FALSE),"")</f>
        <v/>
      </c>
      <c r="U42" s="2" t="str">
        <f>IFERROR(VLOOKUP($B42,'Joy Cann 5'!$A:$C,3,FALSE),"")</f>
        <v/>
      </c>
      <c r="V42" s="2" t="str">
        <f>IFERROR(VLOOKUP($B42,'Burton 10k'!$A:$C,3,FALSE),"")</f>
        <v/>
      </c>
      <c r="W42" s="2" t="str">
        <f>IFERROR(VLOOKUP($B42,'Hermitage 5'!$A:$C,3,FALSE),"")</f>
        <v/>
      </c>
      <c r="X42" s="2" t="str">
        <f>IFERROR(VLOOKUP($B42,'Lichfield 10k'!$A:$C,3,FALSE),"")</f>
        <v/>
      </c>
      <c r="Y42" s="2" t="str">
        <f>IFERROR(VLOOKUP($B42,'Tamworth 5'!$A:$C,3,FALSE),"")</f>
        <v/>
      </c>
      <c r="Z42" s="2" t="str">
        <f>IFERROR(VLOOKUP($B42,'Markfield 10k'!$A:$C,3,FALSE),"")</f>
        <v/>
      </c>
      <c r="AA42" s="2" t="str">
        <f>IFERROR(VLOOKUP($B42,'Rotherby 8'!$A:$C,3,FALSE),"")</f>
        <v/>
      </c>
      <c r="AB42" s="2" t="str">
        <f>IFERROR(VLOOKUP($B42,'Adrian Smith'!$A:$C,3,FALSE),"")</f>
        <v/>
      </c>
      <c r="AC42" s="2" t="str">
        <f>IFERROR(VLOOKUP($B42,'parkrun 5k'!$A:$C,3,FALSE),"")</f>
        <v/>
      </c>
      <c r="AD42" s="23" t="str">
        <f>IFERROR(VLOOKUP($B42,'Shepshed 7'!$A:$C,3,FALSE),"")</f>
        <v/>
      </c>
      <c r="AE42" s="2" t="str">
        <f>IFERROR(VLOOKUP($B42,'Derby 10'!$A:$C,3,FALSE),"")</f>
        <v/>
      </c>
      <c r="AF42" s="2" t="str">
        <f>IFERROR(VLOOKUP($B42,'Bagworth XC'!$A:$C,3,FALSE),"")</f>
        <v/>
      </c>
    </row>
    <row r="43" spans="1:32" x14ac:dyDescent="0.3">
      <c r="A43" s="34">
        <f ca="1">IFERROR(Table2[[#This Row],[Position]],"")</f>
        <v>41</v>
      </c>
      <c r="B43" s="11" t="s">
        <v>137</v>
      </c>
      <c r="C43" s="58">
        <f ca="1">IF(Table2[[#This Row],[Total races]]=0,0,(RANK(E43,$E$3:$E$88)+COUNTIF(E43:$E$61,E43)-1))</f>
        <v>41</v>
      </c>
      <c r="D43" s="2">
        <f t="shared" si="1"/>
        <v>1</v>
      </c>
      <c r="E43" s="2" cm="1">
        <f t="array" aca="1" ref="E43" ca="1">IF(Table2[[#This Row],[Total races]]&lt;11,SUM(Table2[[#This Row],[Holly Hayes XC]:[1st XC 2027]]),SUM(LARGE(F43:AF43,ROW(INDIRECT("1:10")))))+Table2[[#This Row],[Total races]]*3</f>
        <v>14</v>
      </c>
      <c r="F43" s="2" t="str">
        <f>IFERROR(VLOOKUP(B43,'Holly Hayes XC'!$A:$C,3,FALSE),"")</f>
        <v/>
      </c>
      <c r="G43" s="2" t="str">
        <f>IFERROR(VLOOKUP(B43,'Kibworth 6'!$A:$C,3,FALSE),"")</f>
        <v/>
      </c>
      <c r="H43" s="2" t="str">
        <f>IFERROR(VLOOKUP(B43,'Bosworth XC'!$A:$C,3,FALSE),"")</f>
        <v/>
      </c>
      <c r="I43" s="2" t="str">
        <f>IFERROR(VLOOKUP(B43,'Grace Dieu XC'!$A:$C,3,FALSE),"")</f>
        <v/>
      </c>
      <c r="J43" s="2" t="str">
        <f>IFERROR(VLOOKUP(B43,'Ivanhoe 20'!$A:$C,3,FALSE),"")</f>
        <v/>
      </c>
      <c r="K43" s="2">
        <f>IFERROR(VLOOKUP($B43,'Run In The Forest 5'!$A:$C,3,FALSE),"")</f>
        <v>11</v>
      </c>
      <c r="L43" s="2" t="str">
        <f>IFERROR(VLOOKUP($B43,'Uttoxeter HM'!$A:$C,3,FALSE),"")</f>
        <v/>
      </c>
      <c r="M43" s="2" t="str">
        <f>IFERROR(VLOOKUP($B43,'Bosworth HM'!$A:$C,3,FALSE),"")</f>
        <v/>
      </c>
      <c r="N43" s="2" t="str">
        <f>IFERROR(VLOOKUP($B43,'Watermead 10k'!$A:$C,3,FALSE),"")</f>
        <v/>
      </c>
      <c r="O43" s="2" t="str">
        <f>IFERROR(VLOOKUP($B43,'West End 8'!$A:$C,3,FALSE),"")</f>
        <v/>
      </c>
      <c r="P43" s="2" t="str">
        <f>IFERROR(VLOOKUP($B43,'Swithland 6'!$A:$C,3,FALSE),"")</f>
        <v/>
      </c>
      <c r="Q43" s="2" t="str">
        <f>IFERROR(VLOOKUP($B43,'Washlands Relays'!$A:$C,3,FALSE),"")</f>
        <v/>
      </c>
      <c r="R43" s="2" t="str">
        <f>IFERROR(VLOOKUP($B43,'Gate Gallop 10k'!$A:$C,3,FALSE),"")</f>
        <v/>
      </c>
      <c r="S43" s="2"/>
      <c r="T43" s="2" t="str">
        <f>IFERROR(VLOOKUP($B43,'Worthington 6'!$A:$C,3,FALSE),"")</f>
        <v/>
      </c>
      <c r="U43" s="2" t="str">
        <f>IFERROR(VLOOKUP($B43,'Joy Cann 5'!$A:$C,3,FALSE),"")</f>
        <v/>
      </c>
      <c r="V43" s="2" t="str">
        <f>IFERROR(VLOOKUP($B43,'Burton 10k'!$A:$C,3,FALSE),"")</f>
        <v/>
      </c>
      <c r="W43" s="2" t="str">
        <f>IFERROR(VLOOKUP($B43,'Hermitage 5'!$A:$C,3,FALSE),"")</f>
        <v/>
      </c>
      <c r="X43" s="2" t="str">
        <f>IFERROR(VLOOKUP($B43,'Lichfield 10k'!$A:$C,3,FALSE),"")</f>
        <v/>
      </c>
      <c r="Y43" s="2" t="str">
        <f>IFERROR(VLOOKUP($B43,'Tamworth 5'!$A:$C,3,FALSE),"")</f>
        <v/>
      </c>
      <c r="Z43" s="2" t="str">
        <f>IFERROR(VLOOKUP($B43,'Markfield 10k'!$A:$C,3,FALSE),"")</f>
        <v/>
      </c>
      <c r="AA43" s="2" t="str">
        <f>IFERROR(VLOOKUP($B43,'Rotherby 8'!$A:$C,3,FALSE),"")</f>
        <v/>
      </c>
      <c r="AB43" s="2" t="str">
        <f>IFERROR(VLOOKUP($B43,'Adrian Smith'!$A:$C,3,FALSE),"")</f>
        <v/>
      </c>
      <c r="AC43" s="2" t="str">
        <f>IFERROR(VLOOKUP($B43,'parkrun 5k'!$A:$C,3,FALSE),"")</f>
        <v/>
      </c>
      <c r="AD43" s="23" t="str">
        <f>IFERROR(VLOOKUP($B43,'Shepshed 7'!$A:$C,3,FALSE),"")</f>
        <v/>
      </c>
      <c r="AE43" s="2" t="str">
        <f>IFERROR(VLOOKUP($B43,'Derby 10'!$A:$C,3,FALSE),"")</f>
        <v/>
      </c>
      <c r="AF43" s="2" t="str">
        <f>IFERROR(VLOOKUP($B43,'Bagworth XC'!$A:$C,3,FALSE),"")</f>
        <v/>
      </c>
    </row>
    <row r="44" spans="1:32" x14ac:dyDescent="0.3">
      <c r="A44" s="34">
        <f ca="1">IFERROR(Table2[[#This Row],[Position]],"")</f>
        <v>42</v>
      </c>
      <c r="B44" s="11" t="s">
        <v>94</v>
      </c>
      <c r="C44" s="58">
        <f ca="1">IF(Table2[[#This Row],[Total races]]=0,0,(RANK(E44,$E$3:$E$88)+COUNTIF(E44:$E$67,E44)-1))</f>
        <v>42</v>
      </c>
      <c r="D44" s="2">
        <f t="shared" si="1"/>
        <v>1</v>
      </c>
      <c r="E44" s="2" cm="1">
        <f t="array" aca="1" ref="E44" ca="1">IF(Table2[[#This Row],[Total races]]&lt;11,SUM(Table2[[#This Row],[Holly Hayes XC]:[1st XC 2027]]),SUM(LARGE(F44:AF44,ROW(INDIRECT("1:10")))))+Table2[[#This Row],[Total races]]*3</f>
        <v>13</v>
      </c>
      <c r="F44" s="2" t="str">
        <f>IFERROR(VLOOKUP(B44,'Holly Hayes XC'!$A:$C,3,FALSE),"")</f>
        <v/>
      </c>
      <c r="G44" s="2" t="str">
        <f>IFERROR(VLOOKUP(B44,'Kibworth 6'!$A:$C,3,FALSE),"")</f>
        <v/>
      </c>
      <c r="H44" s="2" t="str">
        <f>IFERROR(VLOOKUP(B44,'Bosworth XC'!$A:$C,3,FALSE),"")</f>
        <v/>
      </c>
      <c r="I44" s="2" t="str">
        <f>IFERROR(VLOOKUP(B44,'Grace Dieu XC'!$A:$C,3,FALSE),"")</f>
        <v/>
      </c>
      <c r="J44" s="2" t="str">
        <f>IFERROR(VLOOKUP(B44,'Ivanhoe 20'!$A:$C,3,FALSE),"")</f>
        <v/>
      </c>
      <c r="K44" s="2">
        <f>IFERROR(VLOOKUP($B44,'Run In The Forest 5'!$A:$C,3,FALSE),"")</f>
        <v>10</v>
      </c>
      <c r="L44" s="2" t="str">
        <f>IFERROR(VLOOKUP($B44,'Uttoxeter HM'!$A:$C,3,FALSE),"")</f>
        <v/>
      </c>
      <c r="M44" s="2" t="str">
        <f>IFERROR(VLOOKUP($B44,'Bosworth HM'!$A:$C,3,FALSE),"")</f>
        <v/>
      </c>
      <c r="N44" s="2" t="str">
        <f>IFERROR(VLOOKUP($B44,'Watermead 10k'!$A:$C,3,FALSE),"")</f>
        <v/>
      </c>
      <c r="O44" s="2" t="str">
        <f>IFERROR(VLOOKUP($B44,'West End 8'!$A:$C,3,FALSE),"")</f>
        <v/>
      </c>
      <c r="P44" s="2" t="str">
        <f>IFERROR(VLOOKUP($B44,'Swithland 6'!$A:$C,3,FALSE),"")</f>
        <v/>
      </c>
      <c r="Q44" s="2" t="str">
        <f>IFERROR(VLOOKUP($B44,'Washlands Relays'!$A:$C,3,FALSE),"")</f>
        <v/>
      </c>
      <c r="R44" s="2" t="str">
        <f>IFERROR(VLOOKUP($B44,'Gate Gallop 10k'!$A:$C,3,FALSE),"")</f>
        <v/>
      </c>
      <c r="S44" s="2"/>
      <c r="T44" s="2" t="str">
        <f>IFERROR(VLOOKUP($B44,'Worthington 6'!$A:$C,3,FALSE),"")</f>
        <v/>
      </c>
      <c r="U44" s="2" t="str">
        <f>IFERROR(VLOOKUP($B44,'Joy Cann 5'!$A:$C,3,FALSE),"")</f>
        <v/>
      </c>
      <c r="V44" s="2" t="str">
        <f>IFERROR(VLOOKUP($B44,'Burton 10k'!$A:$C,3,FALSE),"")</f>
        <v/>
      </c>
      <c r="W44" s="2" t="str">
        <f>IFERROR(VLOOKUP($B44,'Hermitage 5'!$A:$C,3,FALSE),"")</f>
        <v/>
      </c>
      <c r="X44" s="2" t="str">
        <f>IFERROR(VLOOKUP($B44,'Lichfield 10k'!$A:$C,3,FALSE),"")</f>
        <v/>
      </c>
      <c r="Y44" s="2" t="str">
        <f>IFERROR(VLOOKUP($B44,'Tamworth 5'!$A:$C,3,FALSE),"")</f>
        <v/>
      </c>
      <c r="Z44" s="2" t="str">
        <f>IFERROR(VLOOKUP($B44,'Markfield 10k'!$A:$C,3,FALSE),"")</f>
        <v/>
      </c>
      <c r="AA44" s="2" t="str">
        <f>IFERROR(VLOOKUP($B44,'Rotherby 8'!$A:$C,3,FALSE),"")</f>
        <v/>
      </c>
      <c r="AB44" s="2" t="str">
        <f>IFERROR(VLOOKUP($B44,'Adrian Smith'!$A:$C,3,FALSE),"")</f>
        <v/>
      </c>
      <c r="AC44" s="2" t="str">
        <f>IFERROR(VLOOKUP($B44,'parkrun 5k'!$A:$C,3,FALSE),"")</f>
        <v/>
      </c>
      <c r="AD44" s="23" t="str">
        <f>IFERROR(VLOOKUP($B44,'Shepshed 7'!$A:$C,3,FALSE),"")</f>
        <v/>
      </c>
      <c r="AE44" s="2" t="str">
        <f>IFERROR(VLOOKUP($B44,'Derby 10'!$A:$C,3,FALSE),"")</f>
        <v/>
      </c>
      <c r="AF44" s="2" t="str">
        <f>IFERROR(VLOOKUP($B44,'Bagworth XC'!$A:$C,3,FALSE),"")</f>
        <v/>
      </c>
    </row>
    <row r="45" spans="1:32" x14ac:dyDescent="0.3">
      <c r="A45" s="34">
        <f>IFERROR(Table2[[#This Row],[Position]],"")</f>
        <v>0</v>
      </c>
      <c r="B45" s="11" t="s">
        <v>159</v>
      </c>
      <c r="C45" s="58">
        <f>IF(Table2[[#This Row],[Total races]]=0,0,(RANK(E45,$E$3:$E$88)+COUNTIF(E45:$E$71,E45)-1))</f>
        <v>0</v>
      </c>
      <c r="D45" s="2">
        <f t="shared" si="1"/>
        <v>0</v>
      </c>
      <c r="E45" s="2" cm="1">
        <f t="array" aca="1" ref="E45" ca="1">IF(Table2[[#This Row],[Total races]]&lt;11,SUM(Table2[[#This Row],[Holly Hayes XC]:[1st XC 2027]]),SUM(LARGE(F45:AF45,ROW(INDIRECT("1:10")))))+Table2[[#This Row],[Total races]]*3</f>
        <v>0</v>
      </c>
      <c r="F45" s="2" t="str">
        <f>IFERROR(VLOOKUP(B45,'Holly Hayes XC'!$A:$C,3,FALSE),"")</f>
        <v/>
      </c>
      <c r="G45" s="2" t="str">
        <f>IFERROR(VLOOKUP(B45,'Kibworth 6'!$A:$C,3,FALSE),"")</f>
        <v/>
      </c>
      <c r="H45" s="2" t="str">
        <f>IFERROR(VLOOKUP(B45,'Bosworth XC'!$A:$C,3,FALSE),"")</f>
        <v/>
      </c>
      <c r="I45" s="2" t="str">
        <f>IFERROR(VLOOKUP(B45,'Grace Dieu XC'!$A:$C,3,FALSE),"")</f>
        <v/>
      </c>
      <c r="J45" s="2" t="str">
        <f>IFERROR(VLOOKUP(B45,'Ivanhoe 20'!$A:$C,3,FALSE),"")</f>
        <v/>
      </c>
      <c r="K45" s="2" t="str">
        <f>IFERROR(VLOOKUP($B45,'Run In The Forest 5'!$A:$C,3,FALSE),"")</f>
        <v/>
      </c>
      <c r="L45" s="2" t="str">
        <f>IFERROR(VLOOKUP($B45,'Uttoxeter HM'!$A:$C,3,FALSE),"")</f>
        <v/>
      </c>
      <c r="M45" s="2" t="str">
        <f>IFERROR(VLOOKUP($B45,'Bosworth HM'!$A:$C,3,FALSE),"")</f>
        <v/>
      </c>
      <c r="N45" s="2" t="str">
        <f>IFERROR(VLOOKUP($B45,'Watermead 10k'!$A:$C,3,FALSE),"")</f>
        <v/>
      </c>
      <c r="O45" s="2" t="str">
        <f>IFERROR(VLOOKUP($B45,'West End 8'!$A:$C,3,FALSE),"")</f>
        <v/>
      </c>
      <c r="P45" s="2" t="str">
        <f>IFERROR(VLOOKUP($B45,'Swithland 6'!$A:$C,3,FALSE),"")</f>
        <v/>
      </c>
      <c r="Q45" s="2" t="str">
        <f>IFERROR(VLOOKUP($B45,'Washlands Relays'!$A:$C,3,FALSE),"")</f>
        <v/>
      </c>
      <c r="R45" s="2" t="str">
        <f>IFERROR(VLOOKUP($B45,'Gate Gallop 10k'!$A:$C,3,FALSE),"")</f>
        <v/>
      </c>
      <c r="S45" s="2"/>
      <c r="T45" s="2" t="str">
        <f>IFERROR(VLOOKUP($B45,'Worthington 6'!$A:$C,3,FALSE),"")</f>
        <v/>
      </c>
      <c r="U45" s="2" t="str">
        <f>IFERROR(VLOOKUP($B45,'Joy Cann 5'!$A:$C,3,FALSE),"")</f>
        <v/>
      </c>
      <c r="V45" s="2" t="str">
        <f>IFERROR(VLOOKUP($B45,'Burton 10k'!$A:$C,3,FALSE),"")</f>
        <v/>
      </c>
      <c r="W45" s="2" t="str">
        <f>IFERROR(VLOOKUP($B45,'Hermitage 5'!$A:$C,3,FALSE),"")</f>
        <v/>
      </c>
      <c r="X45" s="2" t="str">
        <f>IFERROR(VLOOKUP($B45,'Lichfield 10k'!$A:$C,3,FALSE),"")</f>
        <v/>
      </c>
      <c r="Y45" s="2" t="str">
        <f>IFERROR(VLOOKUP($B45,'Tamworth 5'!$A:$C,3,FALSE),"")</f>
        <v/>
      </c>
      <c r="Z45" s="2" t="str">
        <f>IFERROR(VLOOKUP($B45,'Markfield 10k'!$A:$C,3,FALSE),"")</f>
        <v/>
      </c>
      <c r="AA45" s="2" t="str">
        <f>IFERROR(VLOOKUP($B45,'Rotherby 8'!$A:$C,3,FALSE),"")</f>
        <v/>
      </c>
      <c r="AB45" s="2" t="str">
        <f>IFERROR(VLOOKUP($B45,'Adrian Smith'!$A:$C,3,FALSE),"")</f>
        <v/>
      </c>
      <c r="AC45" s="2" t="str">
        <f>IFERROR(VLOOKUP($B45,'parkrun 5k'!$A:$C,3,FALSE),"")</f>
        <v/>
      </c>
      <c r="AD45" s="23" t="str">
        <f>IFERROR(VLOOKUP($B45,'Shepshed 7'!$A:$C,3,FALSE),"")</f>
        <v/>
      </c>
      <c r="AE45" s="2" t="str">
        <f>IFERROR(VLOOKUP($B45,'Derby 10'!$A:$C,3,FALSE),"")</f>
        <v/>
      </c>
      <c r="AF45" s="2" t="str">
        <f>IFERROR(VLOOKUP($B45,'Bagworth XC'!$A:$C,3,FALSE),"")</f>
        <v/>
      </c>
    </row>
    <row r="46" spans="1:32" x14ac:dyDescent="0.3">
      <c r="A46" s="34">
        <f>IFERROR(Table2[[#This Row],[Position]],"")</f>
        <v>0</v>
      </c>
      <c r="B46" s="11" t="s">
        <v>69</v>
      </c>
      <c r="C46" s="58">
        <f>IF(Table2[[#This Row],[Total races]]=0,0,(RANK(E46,$E$3:$E$88)+COUNTIF(E46:$E$67,E46)-1))</f>
        <v>0</v>
      </c>
      <c r="D46" s="2">
        <f t="shared" si="1"/>
        <v>0</v>
      </c>
      <c r="E46" s="2" cm="1">
        <f t="array" aca="1" ref="E46" ca="1">IF(Table2[[#This Row],[Total races]]&lt;11,SUM(Table2[[#This Row],[Holly Hayes XC]:[1st XC 2027]]),SUM(LARGE(F46:AF46,ROW(INDIRECT("1:10")))))+Table2[[#This Row],[Total races]]*3</f>
        <v>0</v>
      </c>
      <c r="F46" s="2" t="str">
        <f>IFERROR(VLOOKUP(B46,'Holly Hayes XC'!$A:$C,3,FALSE),"")</f>
        <v/>
      </c>
      <c r="G46" s="2" t="str">
        <f>IFERROR(VLOOKUP(B46,'Kibworth 6'!$A:$C,3,FALSE),"")</f>
        <v/>
      </c>
      <c r="H46" s="2" t="str">
        <f>IFERROR(VLOOKUP(B46,'Bosworth XC'!$A:$C,3,FALSE),"")</f>
        <v/>
      </c>
      <c r="I46" s="2" t="str">
        <f>IFERROR(VLOOKUP(B46,'Grace Dieu XC'!$A:$C,3,FALSE),"")</f>
        <v/>
      </c>
      <c r="J46" s="2" t="str">
        <f>IFERROR(VLOOKUP(B46,'Ivanhoe 20'!$A:$C,3,FALSE),"")</f>
        <v/>
      </c>
      <c r="K46" s="2" t="str">
        <f>IFERROR(VLOOKUP($B46,'Run In The Forest 5'!$A:$C,3,FALSE),"")</f>
        <v/>
      </c>
      <c r="L46" s="2" t="str">
        <f>IFERROR(VLOOKUP($B46,'Uttoxeter HM'!$A:$C,3,FALSE),"")</f>
        <v/>
      </c>
      <c r="M46" s="2" t="str">
        <f>IFERROR(VLOOKUP($B46,'Bosworth HM'!$A:$C,3,FALSE),"")</f>
        <v/>
      </c>
      <c r="N46" s="2" t="str">
        <f>IFERROR(VLOOKUP($B46,'Watermead 10k'!$A:$C,3,FALSE),"")</f>
        <v/>
      </c>
      <c r="O46" s="2" t="str">
        <f>IFERROR(VLOOKUP($B46,'West End 8'!$A:$C,3,FALSE),"")</f>
        <v/>
      </c>
      <c r="P46" s="2" t="str">
        <f>IFERROR(VLOOKUP($B46,'Swithland 6'!$A:$C,3,FALSE),"")</f>
        <v/>
      </c>
      <c r="Q46" s="2" t="str">
        <f>IFERROR(VLOOKUP($B46,'Washlands Relays'!$A:$C,3,FALSE),"")</f>
        <v/>
      </c>
      <c r="R46" s="2" t="str">
        <f>IFERROR(VLOOKUP($B46,'Gate Gallop 10k'!$A:$C,3,FALSE),"")</f>
        <v/>
      </c>
      <c r="S46" s="2"/>
      <c r="T46" s="2" t="str">
        <f>IFERROR(VLOOKUP($B46,'Worthington 6'!$A:$C,3,FALSE),"")</f>
        <v/>
      </c>
      <c r="U46" s="2" t="str">
        <f>IFERROR(VLOOKUP($B46,'Joy Cann 5'!$A:$C,3,FALSE),"")</f>
        <v/>
      </c>
      <c r="V46" s="2" t="str">
        <f>IFERROR(VLOOKUP($B46,'Burton 10k'!$A:$C,3,FALSE),"")</f>
        <v/>
      </c>
      <c r="W46" s="2" t="str">
        <f>IFERROR(VLOOKUP($B46,'Hermitage 5'!$A:$C,3,FALSE),"")</f>
        <v/>
      </c>
      <c r="X46" s="2" t="str">
        <f>IFERROR(VLOOKUP($B46,'Lichfield 10k'!$A:$C,3,FALSE),"")</f>
        <v/>
      </c>
      <c r="Y46" s="2" t="str">
        <f>IFERROR(VLOOKUP($B46,'Tamworth 5'!$A:$C,3,FALSE),"")</f>
        <v/>
      </c>
      <c r="Z46" s="2" t="str">
        <f>IFERROR(VLOOKUP($B46,'Markfield 10k'!$A:$C,3,FALSE),"")</f>
        <v/>
      </c>
      <c r="AA46" s="2" t="str">
        <f>IFERROR(VLOOKUP($B46,'Rotherby 8'!$A:$C,3,FALSE),"")</f>
        <v/>
      </c>
      <c r="AB46" s="2" t="str">
        <f>IFERROR(VLOOKUP($B46,'Adrian Smith'!$A:$C,3,FALSE),"")</f>
        <v/>
      </c>
      <c r="AC46" s="2" t="str">
        <f>IFERROR(VLOOKUP($B46,'parkrun 5k'!$A:$C,3,FALSE),"")</f>
        <v/>
      </c>
      <c r="AD46" s="23" t="str">
        <f>IFERROR(VLOOKUP($B46,'Shepshed 7'!$A:$C,3,FALSE),"")</f>
        <v/>
      </c>
      <c r="AE46" s="2" t="str">
        <f>IFERROR(VLOOKUP($B46,'Derby 10'!$A:$C,3,FALSE),"")</f>
        <v/>
      </c>
      <c r="AF46" s="2" t="str">
        <f>IFERROR(VLOOKUP($B46,'Bagworth XC'!$A:$C,3,FALSE),"")</f>
        <v/>
      </c>
    </row>
    <row r="47" spans="1:32" ht="15" thickBot="1" x14ac:dyDescent="0.35">
      <c r="A47" s="34">
        <f>IFERROR(Table2[[#This Row],[Position]],"")</f>
        <v>0</v>
      </c>
      <c r="B47" s="12" t="s">
        <v>165</v>
      </c>
      <c r="C47" s="58">
        <f>IF(Table2[[#This Row],[Total races]]=0,0,(RANK(E47,$E$3:$E$88)+COUNTIF(E47:$E$72,E47)-1))</f>
        <v>0</v>
      </c>
      <c r="D47" s="2">
        <f t="shared" si="1"/>
        <v>0</v>
      </c>
      <c r="E47" s="2" cm="1">
        <f t="array" aca="1" ref="E47" ca="1">IF(Table2[[#This Row],[Total races]]&lt;11,SUM(Table2[[#This Row],[Holly Hayes XC]:[1st XC 2027]]),SUM(LARGE(F47:AF47,ROW(INDIRECT("1:10")))))+Table2[[#This Row],[Total races]]*3</f>
        <v>0</v>
      </c>
      <c r="F47" s="2" t="str">
        <f>IFERROR(VLOOKUP(B47,'Holly Hayes XC'!$A:$C,3,FALSE),"")</f>
        <v/>
      </c>
      <c r="G47" s="2" t="str">
        <f>IFERROR(VLOOKUP(B47,'Kibworth 6'!$A:$C,3,FALSE),"")</f>
        <v/>
      </c>
      <c r="H47" s="2" t="str">
        <f>IFERROR(VLOOKUP(B47,'Bosworth XC'!$A:$C,3,FALSE),"")</f>
        <v/>
      </c>
      <c r="I47" s="2" t="str">
        <f>IFERROR(VLOOKUP(B47,'Grace Dieu XC'!$A:$C,3,FALSE),"")</f>
        <v/>
      </c>
      <c r="J47" s="2" t="str">
        <f>IFERROR(VLOOKUP(B47,'Ivanhoe 20'!$A:$C,3,FALSE),"")</f>
        <v/>
      </c>
      <c r="K47" s="2" t="str">
        <f>IFERROR(VLOOKUP($B47,'Run In The Forest 5'!$A:$C,3,FALSE),"")</f>
        <v/>
      </c>
      <c r="L47" s="2" t="str">
        <f>IFERROR(VLOOKUP($B47,'Uttoxeter HM'!$A:$C,3,FALSE),"")</f>
        <v/>
      </c>
      <c r="M47" s="2" t="str">
        <f>IFERROR(VLOOKUP($B47,'Bosworth HM'!$A:$C,3,FALSE),"")</f>
        <v/>
      </c>
      <c r="N47" s="2" t="str">
        <f>IFERROR(VLOOKUP($B47,'Watermead 10k'!$A:$C,3,FALSE),"")</f>
        <v/>
      </c>
      <c r="O47" s="2" t="str">
        <f>IFERROR(VLOOKUP($B47,'West End 8'!$A:$C,3,FALSE),"")</f>
        <v/>
      </c>
      <c r="P47" s="2" t="str">
        <f>IFERROR(VLOOKUP($B47,'Swithland 6'!$A:$C,3,FALSE),"")</f>
        <v/>
      </c>
      <c r="Q47" s="2" t="str">
        <f>IFERROR(VLOOKUP($B47,'Washlands Relays'!$A:$C,3,FALSE),"")</f>
        <v/>
      </c>
      <c r="R47" s="2" t="str">
        <f>IFERROR(VLOOKUP($B47,'Gate Gallop 10k'!$A:$C,3,FALSE),"")</f>
        <v/>
      </c>
      <c r="S47" s="2"/>
      <c r="T47" s="2" t="str">
        <f>IFERROR(VLOOKUP($B47,'Worthington 6'!$A:$C,3,FALSE),"")</f>
        <v/>
      </c>
      <c r="U47" s="2" t="str">
        <f>IFERROR(VLOOKUP($B47,'Joy Cann 5'!$A:$C,3,FALSE),"")</f>
        <v/>
      </c>
      <c r="V47" s="2" t="str">
        <f>IFERROR(VLOOKUP($B47,'Burton 10k'!$A:$C,3,FALSE),"")</f>
        <v/>
      </c>
      <c r="W47" s="2" t="str">
        <f>IFERROR(VLOOKUP($B47,'Hermitage 5'!$A:$C,3,FALSE),"")</f>
        <v/>
      </c>
      <c r="X47" s="2" t="str">
        <f>IFERROR(VLOOKUP($B47,'Lichfield 10k'!$A:$C,3,FALSE),"")</f>
        <v/>
      </c>
      <c r="Y47" s="2" t="str">
        <f>IFERROR(VLOOKUP($B47,'Tamworth 5'!$A:$C,3,FALSE),"")</f>
        <v/>
      </c>
      <c r="Z47" s="2" t="str">
        <f>IFERROR(VLOOKUP($B47,'Markfield 10k'!$A:$C,3,FALSE),"")</f>
        <v/>
      </c>
      <c r="AA47" s="2" t="str">
        <f>IFERROR(VLOOKUP($B47,'Rotherby 8'!$A:$C,3,FALSE),"")</f>
        <v/>
      </c>
      <c r="AB47" s="2" t="str">
        <f>IFERROR(VLOOKUP($B47,'Adrian Smith'!$A:$C,3,FALSE),"")</f>
        <v/>
      </c>
      <c r="AC47" s="2" t="str">
        <f>IFERROR(VLOOKUP($B47,'parkrun 5k'!$A:$C,3,FALSE),"")</f>
        <v/>
      </c>
      <c r="AD47" s="23" t="str">
        <f>IFERROR(VLOOKUP($B47,'Shepshed 7'!$A:$C,3,FALSE),"")</f>
        <v/>
      </c>
      <c r="AE47" s="2" t="str">
        <f>IFERROR(VLOOKUP($B47,'Derby 10'!$A:$C,3,FALSE),"")</f>
        <v/>
      </c>
      <c r="AF47" s="2" t="str">
        <f>IFERROR(VLOOKUP($B47,'Bagworth XC'!$A:$C,3,FALSE),"")</f>
        <v/>
      </c>
    </row>
    <row r="48" spans="1:32" ht="15" thickBot="1" x14ac:dyDescent="0.35">
      <c r="A48" s="34">
        <f>IFERROR(Table2[[#This Row],[Position]],"")</f>
        <v>0</v>
      </c>
      <c r="B48" s="12" t="s">
        <v>43</v>
      </c>
      <c r="C48" s="58">
        <f>IF(Table2[[#This Row],[Total races]]=0,0,(RANK(E48,$E$3:$E$88)+COUNTIF(E48:$E$59,E48)-1))</f>
        <v>0</v>
      </c>
      <c r="D48" s="2">
        <f t="shared" si="1"/>
        <v>0</v>
      </c>
      <c r="E48" s="2" cm="1">
        <f t="array" aca="1" ref="E48" ca="1">IF(Table2[[#This Row],[Total races]]&lt;11,SUM(Table2[[#This Row],[Holly Hayes XC]:[1st XC 2027]]),SUM(LARGE(F48:AF48,ROW(INDIRECT("1:10")))))+Table2[[#This Row],[Total races]]*3</f>
        <v>0</v>
      </c>
      <c r="F48" s="2" t="str">
        <f>IFERROR(VLOOKUP(B48,'Holly Hayes XC'!$A:$C,3,FALSE),"")</f>
        <v/>
      </c>
      <c r="G48" s="2" t="str">
        <f>IFERROR(VLOOKUP(B48,'Kibworth 6'!$A:$C,3,FALSE),"")</f>
        <v/>
      </c>
      <c r="H48" s="2" t="str">
        <f>IFERROR(VLOOKUP(B48,'Bosworth XC'!$A:$C,3,FALSE),"")</f>
        <v/>
      </c>
      <c r="I48" s="2" t="str">
        <f>IFERROR(VLOOKUP(B48,'Grace Dieu XC'!$A:$C,3,FALSE),"")</f>
        <v/>
      </c>
      <c r="J48" s="2" t="str">
        <f>IFERROR(VLOOKUP(B48,'Ivanhoe 20'!$A:$C,3,FALSE),"")</f>
        <v/>
      </c>
      <c r="K48" s="2" t="str">
        <f>IFERROR(VLOOKUP($B48,'Run In The Forest 5'!$A:$C,3,FALSE),"")</f>
        <v/>
      </c>
      <c r="L48" s="2" t="str">
        <f>IFERROR(VLOOKUP($B48,'Uttoxeter HM'!$A:$C,3,FALSE),"")</f>
        <v/>
      </c>
      <c r="M48" s="2" t="str">
        <f>IFERROR(VLOOKUP($B48,'Bosworth HM'!$A:$C,3,FALSE),"")</f>
        <v/>
      </c>
      <c r="N48" s="2" t="str">
        <f>IFERROR(VLOOKUP($B48,'Watermead 10k'!$A:$C,3,FALSE),"")</f>
        <v/>
      </c>
      <c r="O48" s="2" t="str">
        <f>IFERROR(VLOOKUP($B48,'West End 8'!$A:$C,3,FALSE),"")</f>
        <v/>
      </c>
      <c r="P48" s="2" t="str">
        <f>IFERROR(VLOOKUP($B48,'Swithland 6'!$A:$C,3,FALSE),"")</f>
        <v/>
      </c>
      <c r="Q48" s="2" t="str">
        <f>IFERROR(VLOOKUP($B48,'Washlands Relays'!$A:$C,3,FALSE),"")</f>
        <v/>
      </c>
      <c r="R48" s="2" t="str">
        <f>IFERROR(VLOOKUP($B48,'Gate Gallop 10k'!$A:$C,3,FALSE),"")</f>
        <v/>
      </c>
      <c r="S48" s="2"/>
      <c r="T48" s="2" t="str">
        <f>IFERROR(VLOOKUP($B48,'Worthington 6'!$A:$C,3,FALSE),"")</f>
        <v/>
      </c>
      <c r="U48" s="2" t="str">
        <f>IFERROR(VLOOKUP($B48,'Joy Cann 5'!$A:$C,3,FALSE),"")</f>
        <v/>
      </c>
      <c r="V48" s="2" t="str">
        <f>IFERROR(VLOOKUP($B48,'Burton 10k'!$A:$C,3,FALSE),"")</f>
        <v/>
      </c>
      <c r="W48" s="2" t="str">
        <f>IFERROR(VLOOKUP($B48,'Hermitage 5'!$A:$C,3,FALSE),"")</f>
        <v/>
      </c>
      <c r="X48" s="2" t="str">
        <f>IFERROR(VLOOKUP($B48,'Lichfield 10k'!$A:$C,3,FALSE),"")</f>
        <v/>
      </c>
      <c r="Y48" s="2" t="str">
        <f>IFERROR(VLOOKUP($B48,'Tamworth 5'!$A:$C,3,FALSE),"")</f>
        <v/>
      </c>
      <c r="Z48" s="2" t="str">
        <f>IFERROR(VLOOKUP($B48,'Markfield 10k'!$A:$C,3,FALSE),"")</f>
        <v/>
      </c>
      <c r="AA48" s="2" t="str">
        <f>IFERROR(VLOOKUP($B48,'Rotherby 8'!$A:$C,3,FALSE),"")</f>
        <v/>
      </c>
      <c r="AB48" s="2" t="str">
        <f>IFERROR(VLOOKUP($B48,'Adrian Smith'!$A:$C,3,FALSE),"")</f>
        <v/>
      </c>
      <c r="AC48" s="2" t="str">
        <f>IFERROR(VLOOKUP($B48,'parkrun 5k'!$A:$C,3,FALSE),"")</f>
        <v/>
      </c>
      <c r="AD48" s="23" t="str">
        <f>IFERROR(VLOOKUP($B48,'Shepshed 7'!$A:$C,3,FALSE),"")</f>
        <v/>
      </c>
      <c r="AE48" s="2" t="str">
        <f>IFERROR(VLOOKUP($B48,'Derby 10'!$A:$C,3,FALSE),"")</f>
        <v/>
      </c>
      <c r="AF48" s="2" t="str">
        <f>IFERROR(VLOOKUP($B48,'Bagworth XC'!$A:$C,3,FALSE),"")</f>
        <v/>
      </c>
    </row>
    <row r="49" spans="1:32" ht="15" thickBot="1" x14ac:dyDescent="0.35">
      <c r="A49" s="34">
        <f>IFERROR(Table2[[#This Row],[Position]],"")</f>
        <v>0</v>
      </c>
      <c r="B49" s="12" t="s">
        <v>118</v>
      </c>
      <c r="C49" s="58">
        <f>IF(Table2[[#This Row],[Total races]]=0,0,(RANK(E49,$E$3:$E$88)+COUNTIF(E44:$E$72,E49)-1))</f>
        <v>0</v>
      </c>
      <c r="D49" s="2">
        <f t="shared" si="1"/>
        <v>0</v>
      </c>
      <c r="E49" s="2" cm="1">
        <f t="array" aca="1" ref="E49" ca="1">IF(Table2[[#This Row],[Total races]]&lt;11,SUM(Table2[[#This Row],[Holly Hayes XC]:[1st XC 2027]]),SUM(LARGE(F49:AF49,ROW(INDIRECT("1:10")))))+Table2[[#This Row],[Total races]]*3</f>
        <v>0</v>
      </c>
      <c r="F49" s="2" t="str">
        <f>IFERROR(VLOOKUP(B49,'Holly Hayes XC'!$A:$C,3,FALSE),"")</f>
        <v/>
      </c>
      <c r="G49" s="2" t="str">
        <f>IFERROR(VLOOKUP(B49,'Kibworth 6'!$A:$C,3,FALSE),"")</f>
        <v/>
      </c>
      <c r="H49" s="2" t="str">
        <f>IFERROR(VLOOKUP(B49,'Bosworth XC'!$A:$C,3,FALSE),"")</f>
        <v/>
      </c>
      <c r="I49" s="2" t="str">
        <f>IFERROR(VLOOKUP(B49,'Grace Dieu XC'!$A:$C,3,FALSE),"")</f>
        <v/>
      </c>
      <c r="J49" s="2" t="str">
        <f>IFERROR(VLOOKUP(B49,'Ivanhoe 20'!$A:$C,3,FALSE),"")</f>
        <v/>
      </c>
      <c r="K49" s="2" t="str">
        <f>IFERROR(VLOOKUP($B49,'Run In The Forest 5'!$A:$C,3,FALSE),"")</f>
        <v/>
      </c>
      <c r="L49" s="2" t="str">
        <f>IFERROR(VLOOKUP($B49,'Uttoxeter HM'!$A:$C,3,FALSE),"")</f>
        <v/>
      </c>
      <c r="M49" s="2" t="str">
        <f>IFERROR(VLOOKUP($B49,'Bosworth HM'!$A:$C,3,FALSE),"")</f>
        <v/>
      </c>
      <c r="N49" s="2" t="str">
        <f>IFERROR(VLOOKUP($B49,'Watermead 10k'!$A:$C,3,FALSE),"")</f>
        <v/>
      </c>
      <c r="O49" s="2" t="str">
        <f>IFERROR(VLOOKUP($B49,'West End 8'!$A:$C,3,FALSE),"")</f>
        <v/>
      </c>
      <c r="P49" s="2" t="str">
        <f>IFERROR(VLOOKUP($B49,'Swithland 6'!$A:$C,3,FALSE),"")</f>
        <v/>
      </c>
      <c r="Q49" s="2" t="str">
        <f>IFERROR(VLOOKUP($B49,'Washlands Relays'!$A:$C,3,FALSE),"")</f>
        <v/>
      </c>
      <c r="R49" s="2" t="str">
        <f>IFERROR(VLOOKUP($B49,'Gate Gallop 10k'!$A:$C,3,FALSE),"")</f>
        <v/>
      </c>
      <c r="S49" s="2"/>
      <c r="T49" s="2" t="str">
        <f>IFERROR(VLOOKUP($B49,'Worthington 6'!$A:$C,3,FALSE),"")</f>
        <v/>
      </c>
      <c r="U49" s="2" t="str">
        <f>IFERROR(VLOOKUP($B49,'Joy Cann 5'!$A:$C,3,FALSE),"")</f>
        <v/>
      </c>
      <c r="V49" s="2" t="str">
        <f>IFERROR(VLOOKUP($B49,'Burton 10k'!$A:$C,3,FALSE),"")</f>
        <v/>
      </c>
      <c r="W49" s="2" t="str">
        <f>IFERROR(VLOOKUP($B49,'Hermitage 5'!$A:$C,3,FALSE),"")</f>
        <v/>
      </c>
      <c r="X49" s="2" t="str">
        <f>IFERROR(VLOOKUP($B49,'Lichfield 10k'!$A:$C,3,FALSE),"")</f>
        <v/>
      </c>
      <c r="Y49" s="2" t="str">
        <f>IFERROR(VLOOKUP($B49,'Tamworth 5'!$A:$C,3,FALSE),"")</f>
        <v/>
      </c>
      <c r="Z49" s="2" t="str">
        <f>IFERROR(VLOOKUP($B49,'Markfield 10k'!$A:$C,3,FALSE),"")</f>
        <v/>
      </c>
      <c r="AA49" s="2" t="str">
        <f>IFERROR(VLOOKUP($B49,'Rotherby 8'!$A:$C,3,FALSE),"")</f>
        <v/>
      </c>
      <c r="AB49" s="2" t="str">
        <f>IFERROR(VLOOKUP($B49,'Adrian Smith'!$A:$C,3,FALSE),"")</f>
        <v/>
      </c>
      <c r="AC49" s="2" t="str">
        <f>IFERROR(VLOOKUP($B49,'parkrun 5k'!$A:$C,3,FALSE),"")</f>
        <v/>
      </c>
      <c r="AD49" s="23" t="str">
        <f>IFERROR(VLOOKUP($B49,'Shepshed 7'!$A:$C,3,FALSE),"")</f>
        <v/>
      </c>
      <c r="AE49" s="2" t="str">
        <f>IFERROR(VLOOKUP($B49,'Derby 10'!$A:$C,3,FALSE),"")</f>
        <v/>
      </c>
      <c r="AF49" s="2" t="str">
        <f>IFERROR(VLOOKUP($B49,'Bagworth XC'!$A:$C,3,FALSE),"")</f>
        <v/>
      </c>
    </row>
    <row r="50" spans="1:32" ht="15" thickBot="1" x14ac:dyDescent="0.35">
      <c r="A50" s="34">
        <f>IFERROR(Table2[[#This Row],[Position]],"")</f>
        <v>0</v>
      </c>
      <c r="B50" s="12" t="s">
        <v>34</v>
      </c>
      <c r="C50" s="58">
        <f>IF(Table2[[#This Row],[Total races]]=0,0,(RANK(E50,$E$3:$E$88)+COUNTIF(E50:$E$67,E50)-1))</f>
        <v>0</v>
      </c>
      <c r="D50" s="2">
        <f t="shared" si="1"/>
        <v>0</v>
      </c>
      <c r="E50" s="2" cm="1">
        <f t="array" aca="1" ref="E50" ca="1">IF(Table2[[#This Row],[Total races]]&lt;11,SUM(Table2[[#This Row],[Holly Hayes XC]:[1st XC 2027]]),SUM(LARGE(F50:AF50,ROW(INDIRECT("1:10")))))+Table2[[#This Row],[Total races]]*3</f>
        <v>0</v>
      </c>
      <c r="F50" s="2" t="str">
        <f>IFERROR(VLOOKUP(B50,'Holly Hayes XC'!$A:$C,3,FALSE),"")</f>
        <v/>
      </c>
      <c r="G50" s="2" t="str">
        <f>IFERROR(VLOOKUP(B50,'Kibworth 6'!$A:$C,3,FALSE),"")</f>
        <v/>
      </c>
      <c r="H50" s="2" t="str">
        <f>IFERROR(VLOOKUP(B50,'Bosworth XC'!$A:$C,3,FALSE),"")</f>
        <v/>
      </c>
      <c r="I50" s="2" t="str">
        <f>IFERROR(VLOOKUP(B50,'Grace Dieu XC'!$A:$C,3,FALSE),"")</f>
        <v/>
      </c>
      <c r="J50" s="2" t="str">
        <f>IFERROR(VLOOKUP(B50,'Ivanhoe 20'!$A:$C,3,FALSE),"")</f>
        <v/>
      </c>
      <c r="K50" s="2" t="str">
        <f>IFERROR(VLOOKUP($B50,'Run In The Forest 5'!$A:$C,3,FALSE),"")</f>
        <v/>
      </c>
      <c r="L50" s="2" t="str">
        <f>IFERROR(VLOOKUP($B50,'Uttoxeter HM'!$A:$C,3,FALSE),"")</f>
        <v/>
      </c>
      <c r="M50" s="2" t="str">
        <f>IFERROR(VLOOKUP($B50,'Bosworth HM'!$A:$C,3,FALSE),"")</f>
        <v/>
      </c>
      <c r="N50" s="2" t="str">
        <f>IFERROR(VLOOKUP($B50,'Watermead 10k'!$A:$C,3,FALSE),"")</f>
        <v/>
      </c>
      <c r="O50" s="2" t="str">
        <f>IFERROR(VLOOKUP($B50,'West End 8'!$A:$C,3,FALSE),"")</f>
        <v/>
      </c>
      <c r="P50" s="2" t="str">
        <f>IFERROR(VLOOKUP($B50,'Swithland 6'!$A:$C,3,FALSE),"")</f>
        <v/>
      </c>
      <c r="Q50" s="2" t="str">
        <f>IFERROR(VLOOKUP($B50,'Washlands Relays'!$A:$C,3,FALSE),"")</f>
        <v/>
      </c>
      <c r="R50" s="2" t="str">
        <f>IFERROR(VLOOKUP($B50,'Gate Gallop 10k'!$A:$C,3,FALSE),"")</f>
        <v/>
      </c>
      <c r="S50" s="2"/>
      <c r="T50" s="2" t="str">
        <f>IFERROR(VLOOKUP($B50,'Worthington 6'!$A:$C,3,FALSE),"")</f>
        <v/>
      </c>
      <c r="U50" s="2" t="str">
        <f>IFERROR(VLOOKUP($B50,'Joy Cann 5'!$A:$C,3,FALSE),"")</f>
        <v/>
      </c>
      <c r="V50" s="2" t="str">
        <f>IFERROR(VLOOKUP($B50,'Burton 10k'!$A:$C,3,FALSE),"")</f>
        <v/>
      </c>
      <c r="W50" s="2" t="str">
        <f>IFERROR(VLOOKUP($B50,'Hermitage 5'!$A:$C,3,FALSE),"")</f>
        <v/>
      </c>
      <c r="X50" s="2" t="str">
        <f>IFERROR(VLOOKUP($B50,'Lichfield 10k'!$A:$C,3,FALSE),"")</f>
        <v/>
      </c>
      <c r="Y50" s="2" t="str">
        <f>IFERROR(VLOOKUP($B50,'Tamworth 5'!$A:$C,3,FALSE),"")</f>
        <v/>
      </c>
      <c r="Z50" s="2" t="str">
        <f>IFERROR(VLOOKUP($B50,'Markfield 10k'!$A:$C,3,FALSE),"")</f>
        <v/>
      </c>
      <c r="AA50" s="2" t="str">
        <f>IFERROR(VLOOKUP($B50,'Rotherby 8'!$A:$C,3,FALSE),"")</f>
        <v/>
      </c>
      <c r="AB50" s="2" t="str">
        <f>IFERROR(VLOOKUP($B50,'Adrian Smith'!$A:$C,3,FALSE),"")</f>
        <v/>
      </c>
      <c r="AC50" s="2" t="str">
        <f>IFERROR(VLOOKUP($B50,'parkrun 5k'!$A:$C,3,FALSE),"")</f>
        <v/>
      </c>
      <c r="AD50" s="23" t="str">
        <f>IFERROR(VLOOKUP($B50,'Shepshed 7'!$A:$C,3,FALSE),"")</f>
        <v/>
      </c>
      <c r="AE50" s="2" t="str">
        <f>IFERROR(VLOOKUP($B50,'Derby 10'!$A:$C,3,FALSE),"")</f>
        <v/>
      </c>
      <c r="AF50" s="2" t="str">
        <f>IFERROR(VLOOKUP($B50,'Bagworth XC'!$A:$C,3,FALSE),"")</f>
        <v/>
      </c>
    </row>
    <row r="51" spans="1:32" ht="15" thickBot="1" x14ac:dyDescent="0.35">
      <c r="A51" s="34">
        <f>IFERROR(Table2[[#This Row],[Position]],"")</f>
        <v>0</v>
      </c>
      <c r="B51" s="12" t="s">
        <v>28</v>
      </c>
      <c r="C51" s="58">
        <f>IF(Table2[[#This Row],[Total races]]=0,0,(RANK(E51,$E$3:$E$88)+COUNTIF(E51:$E$67,E51)-1))</f>
        <v>0</v>
      </c>
      <c r="D51" s="2">
        <f t="shared" si="1"/>
        <v>0</v>
      </c>
      <c r="E51" s="2" cm="1">
        <f t="array" aca="1" ref="E51" ca="1">IF(Table2[[#This Row],[Total races]]&lt;11,SUM(Table2[[#This Row],[Holly Hayes XC]:[1st XC 2027]]),SUM(LARGE(F51:AF51,ROW(INDIRECT("1:10")))))+Table2[[#This Row],[Total races]]*3</f>
        <v>0</v>
      </c>
      <c r="F51" s="2" t="str">
        <f>IFERROR(VLOOKUP(B51,'Holly Hayes XC'!$A:$C,3,FALSE),"")</f>
        <v/>
      </c>
      <c r="G51" s="2" t="str">
        <f>IFERROR(VLOOKUP(B51,'Kibworth 6'!$A:$C,3,FALSE),"")</f>
        <v/>
      </c>
      <c r="H51" s="2" t="str">
        <f>IFERROR(VLOOKUP(B51,'Bosworth XC'!$A:$C,3,FALSE),"")</f>
        <v/>
      </c>
      <c r="I51" s="2" t="str">
        <f>IFERROR(VLOOKUP(B51,'Grace Dieu XC'!$A:$C,3,FALSE),"")</f>
        <v/>
      </c>
      <c r="J51" s="2" t="str">
        <f>IFERROR(VLOOKUP(B51,'Ivanhoe 20'!$A:$C,3,FALSE),"")</f>
        <v/>
      </c>
      <c r="K51" s="2" t="str">
        <f>IFERROR(VLOOKUP($B51,'Run In The Forest 5'!$A:$C,3,FALSE),"")</f>
        <v/>
      </c>
      <c r="L51" s="2" t="str">
        <f>IFERROR(VLOOKUP($B51,'Uttoxeter HM'!$A:$C,3,FALSE),"")</f>
        <v/>
      </c>
      <c r="M51" s="2" t="str">
        <f>IFERROR(VLOOKUP($B51,'Bosworth HM'!$A:$C,3,FALSE),"")</f>
        <v/>
      </c>
      <c r="N51" s="2" t="str">
        <f>IFERROR(VLOOKUP($B51,'Watermead 10k'!$A:$C,3,FALSE),"")</f>
        <v/>
      </c>
      <c r="O51" s="2" t="str">
        <f>IFERROR(VLOOKUP($B51,'West End 8'!$A:$C,3,FALSE),"")</f>
        <v/>
      </c>
      <c r="P51" s="2" t="str">
        <f>IFERROR(VLOOKUP($B51,'Swithland 6'!$A:$C,3,FALSE),"")</f>
        <v/>
      </c>
      <c r="Q51" s="2" t="str">
        <f>IFERROR(VLOOKUP($B51,'Washlands Relays'!$A:$C,3,FALSE),"")</f>
        <v/>
      </c>
      <c r="R51" s="2" t="str">
        <f>IFERROR(VLOOKUP($B51,'Gate Gallop 10k'!$A:$C,3,FALSE),"")</f>
        <v/>
      </c>
      <c r="S51" s="2"/>
      <c r="T51" s="2" t="str">
        <f>IFERROR(VLOOKUP($B51,'Worthington 6'!$A:$C,3,FALSE),"")</f>
        <v/>
      </c>
      <c r="U51" s="2" t="str">
        <f>IFERROR(VLOOKUP($B51,'Joy Cann 5'!$A:$C,3,FALSE),"")</f>
        <v/>
      </c>
      <c r="V51" s="2" t="str">
        <f>IFERROR(VLOOKUP($B51,'Burton 10k'!$A:$C,3,FALSE),"")</f>
        <v/>
      </c>
      <c r="W51" s="2" t="str">
        <f>IFERROR(VLOOKUP($B51,'Hermitage 5'!$A:$C,3,FALSE),"")</f>
        <v/>
      </c>
      <c r="X51" s="2" t="str">
        <f>IFERROR(VLOOKUP($B51,'Lichfield 10k'!$A:$C,3,FALSE),"")</f>
        <v/>
      </c>
      <c r="Y51" s="2" t="str">
        <f>IFERROR(VLOOKUP($B51,'Tamworth 5'!$A:$C,3,FALSE),"")</f>
        <v/>
      </c>
      <c r="Z51" s="2" t="str">
        <f>IFERROR(VLOOKUP($B51,'Markfield 10k'!$A:$C,3,FALSE),"")</f>
        <v/>
      </c>
      <c r="AA51" s="2" t="str">
        <f>IFERROR(VLOOKUP($B51,'Rotherby 8'!$A:$C,3,FALSE),"")</f>
        <v/>
      </c>
      <c r="AB51" s="2" t="str">
        <f>IFERROR(VLOOKUP($B51,'Adrian Smith'!$A:$C,3,FALSE),"")</f>
        <v/>
      </c>
      <c r="AC51" s="2" t="str">
        <f>IFERROR(VLOOKUP($B51,'parkrun 5k'!$A:$C,3,FALSE),"")</f>
        <v/>
      </c>
      <c r="AD51" s="23" t="str">
        <f>IFERROR(VLOOKUP($B51,'Shepshed 7'!$A:$C,3,FALSE),"")</f>
        <v/>
      </c>
      <c r="AE51" s="2" t="str">
        <f>IFERROR(VLOOKUP($B51,'Derby 10'!$A:$C,3,FALSE),"")</f>
        <v/>
      </c>
      <c r="AF51" s="2" t="str">
        <f>IFERROR(VLOOKUP($B51,'Bagworth XC'!$A:$C,3,FALSE),"")</f>
        <v/>
      </c>
    </row>
    <row r="52" spans="1:32" ht="15" thickBot="1" x14ac:dyDescent="0.35">
      <c r="A52" s="34">
        <f>IFERROR(Table2[[#This Row],[Position]],"")</f>
        <v>0</v>
      </c>
      <c r="B52" s="12" t="s">
        <v>181</v>
      </c>
      <c r="C52" s="58">
        <f>IF(Table2[[#This Row],[Total races]]=0,0,(RANK(E52,$E$3:$E$88)+COUNTIF(E52:$E$81,E52)-1))</f>
        <v>0</v>
      </c>
      <c r="D52" s="2">
        <f t="shared" si="1"/>
        <v>0</v>
      </c>
      <c r="E52" s="2" cm="1">
        <f t="array" aca="1" ref="E52" ca="1">IF(Table2[[#This Row],[Total races]]&lt;11,SUM(Table2[[#This Row],[Holly Hayes XC]:[1st XC 2027]]),SUM(LARGE(F52:AF52,ROW(INDIRECT("1:10")))))+Table2[[#This Row],[Total races]]*3</f>
        <v>0</v>
      </c>
      <c r="F52" s="2" t="str">
        <f>IFERROR(VLOOKUP(B52,'Holly Hayes XC'!$A:$C,3,FALSE),"")</f>
        <v/>
      </c>
      <c r="G52" s="2" t="str">
        <f>IFERROR(VLOOKUP(B52,'Kibworth 6'!$A:$C,3,FALSE),"")</f>
        <v/>
      </c>
      <c r="H52" s="2" t="str">
        <f>IFERROR(VLOOKUP(B52,'Bosworth XC'!$A:$C,3,FALSE),"")</f>
        <v/>
      </c>
      <c r="I52" s="2" t="str">
        <f>IFERROR(VLOOKUP(B52,'Grace Dieu XC'!$A:$C,3,FALSE),"")</f>
        <v/>
      </c>
      <c r="J52" s="2" t="str">
        <f>IFERROR(VLOOKUP(B52,'Ivanhoe 20'!$A:$C,3,FALSE),"")</f>
        <v/>
      </c>
      <c r="K52" s="2" t="str">
        <f>IFERROR(VLOOKUP($B52,'Run In The Forest 5'!$A:$C,3,FALSE),"")</f>
        <v/>
      </c>
      <c r="L52" s="2" t="str">
        <f>IFERROR(VLOOKUP($B52,'Uttoxeter HM'!$A:$C,3,FALSE),"")</f>
        <v/>
      </c>
      <c r="M52" s="2" t="str">
        <f>IFERROR(VLOOKUP($B52,'Bosworth HM'!$A:$C,3,FALSE),"")</f>
        <v/>
      </c>
      <c r="N52" s="2" t="str">
        <f>IFERROR(VLOOKUP($B52,'Watermead 10k'!$A:$C,3,FALSE),"")</f>
        <v/>
      </c>
      <c r="O52" s="2" t="str">
        <f>IFERROR(VLOOKUP($B52,'West End 8'!$A:$C,3,FALSE),"")</f>
        <v/>
      </c>
      <c r="P52" s="2" t="str">
        <f>IFERROR(VLOOKUP($B52,'Swithland 6'!$A:$C,3,FALSE),"")</f>
        <v/>
      </c>
      <c r="Q52" s="2" t="str">
        <f>IFERROR(VLOOKUP($B52,'Washlands Relays'!$A:$C,3,FALSE),"")</f>
        <v/>
      </c>
      <c r="R52" s="2" t="str">
        <f>IFERROR(VLOOKUP($B52,'Gate Gallop 10k'!$A:$C,3,FALSE),"")</f>
        <v/>
      </c>
      <c r="S52" s="2"/>
      <c r="T52" s="2" t="str">
        <f>IFERROR(VLOOKUP($B52,'Worthington 6'!$A:$C,3,FALSE),"")</f>
        <v/>
      </c>
      <c r="U52" s="2" t="str">
        <f>IFERROR(VLOOKUP($B52,'Joy Cann 5'!$A:$C,3,FALSE),"")</f>
        <v/>
      </c>
      <c r="V52" s="2" t="str">
        <f>IFERROR(VLOOKUP($B52,'Burton 10k'!$A:$C,3,FALSE),"")</f>
        <v/>
      </c>
      <c r="W52" s="2" t="str">
        <f>IFERROR(VLOOKUP($B52,'Hermitage 5'!$A:$C,3,FALSE),"")</f>
        <v/>
      </c>
      <c r="X52" s="2" t="str">
        <f>IFERROR(VLOOKUP($B52,'Lichfield 10k'!$A:$C,3,FALSE),"")</f>
        <v/>
      </c>
      <c r="Y52" s="2" t="str">
        <f>IFERROR(VLOOKUP($B52,'Tamworth 5'!$A:$C,3,FALSE),"")</f>
        <v/>
      </c>
      <c r="Z52" s="2" t="str">
        <f>IFERROR(VLOOKUP($B52,'Markfield 10k'!$A:$C,3,FALSE),"")</f>
        <v/>
      </c>
      <c r="AA52" s="2" t="str">
        <f>IFERROR(VLOOKUP($B52,'Rotherby 8'!$A:$C,3,FALSE),"")</f>
        <v/>
      </c>
      <c r="AB52" s="2" t="str">
        <f>IFERROR(VLOOKUP($B52,'Adrian Smith'!$A:$C,3,FALSE),"")</f>
        <v/>
      </c>
      <c r="AC52" s="2" t="str">
        <f>IFERROR(VLOOKUP($B52,'parkrun 5k'!$A:$C,3,FALSE),"")</f>
        <v/>
      </c>
      <c r="AD52" s="23" t="str">
        <f>IFERROR(VLOOKUP($B52,'Shepshed 7'!$A:$C,3,FALSE),"")</f>
        <v/>
      </c>
      <c r="AE52" s="2" t="str">
        <f>IFERROR(VLOOKUP($B52,'Derby 10'!$A:$C,3,FALSE),"")</f>
        <v/>
      </c>
      <c r="AF52" s="2" t="str">
        <f>IFERROR(VLOOKUP($B52,'Bagworth XC'!$A:$C,3,FALSE),"")</f>
        <v/>
      </c>
    </row>
    <row r="53" spans="1:32" ht="15" thickBot="1" x14ac:dyDescent="0.35">
      <c r="A53" s="34">
        <f>IFERROR(Table2[[#This Row],[Position]],"")</f>
        <v>0</v>
      </c>
      <c r="B53" s="12" t="s">
        <v>85</v>
      </c>
      <c r="C53" s="58">
        <f>IF(Table2[[#This Row],[Total races]]=0,0,(RANK(E53,$E$3:$E$88)+COUNTIF(E52:$E$68,E53)-1))</f>
        <v>0</v>
      </c>
      <c r="D53" s="2">
        <f t="shared" si="1"/>
        <v>0</v>
      </c>
      <c r="E53" s="2" cm="1">
        <f t="array" aca="1" ref="E53" ca="1">IF(Table2[[#This Row],[Total races]]&lt;11,SUM(Table2[[#This Row],[Holly Hayes XC]:[1st XC 2027]]),SUM(LARGE(F53:AF53,ROW(INDIRECT("1:10")))))+Table2[[#This Row],[Total races]]*3</f>
        <v>0</v>
      </c>
      <c r="F53" s="2" t="str">
        <f>IFERROR(VLOOKUP(B53,'Holly Hayes XC'!$A:$C,3,FALSE),"")</f>
        <v/>
      </c>
      <c r="G53" s="2" t="str">
        <f>IFERROR(VLOOKUP(B53,'Kibworth 6'!$A:$C,3,FALSE),"")</f>
        <v/>
      </c>
      <c r="H53" s="2" t="str">
        <f>IFERROR(VLOOKUP(B53,'Bosworth XC'!$A:$C,3,FALSE),"")</f>
        <v/>
      </c>
      <c r="I53" s="2" t="str">
        <f>IFERROR(VLOOKUP(B53,'Grace Dieu XC'!$A:$C,3,FALSE),"")</f>
        <v/>
      </c>
      <c r="J53" s="2" t="str">
        <f>IFERROR(VLOOKUP(B53,'Ivanhoe 20'!$A:$C,3,FALSE),"")</f>
        <v/>
      </c>
      <c r="K53" s="2" t="str">
        <f>IFERROR(VLOOKUP($B53,'Run In The Forest 5'!$A:$C,3,FALSE),"")</f>
        <v/>
      </c>
      <c r="L53" s="2" t="str">
        <f>IFERROR(VLOOKUP($B53,'Uttoxeter HM'!$A:$C,3,FALSE),"")</f>
        <v/>
      </c>
      <c r="M53" s="2" t="str">
        <f>IFERROR(VLOOKUP($B53,'Bosworth HM'!$A:$C,3,FALSE),"")</f>
        <v/>
      </c>
      <c r="N53" s="2" t="str">
        <f>IFERROR(VLOOKUP($B53,'Watermead 10k'!$A:$C,3,FALSE),"")</f>
        <v/>
      </c>
      <c r="O53" s="2" t="str">
        <f>IFERROR(VLOOKUP($B53,'West End 8'!$A:$C,3,FALSE),"")</f>
        <v/>
      </c>
      <c r="P53" s="2" t="str">
        <f>IFERROR(VLOOKUP($B53,'Swithland 6'!$A:$C,3,FALSE),"")</f>
        <v/>
      </c>
      <c r="Q53" s="2" t="str">
        <f>IFERROR(VLOOKUP($B53,'Washlands Relays'!$A:$C,3,FALSE),"")</f>
        <v/>
      </c>
      <c r="R53" s="2" t="str">
        <f>IFERROR(VLOOKUP($B53,'Gate Gallop 10k'!$A:$C,3,FALSE),"")</f>
        <v/>
      </c>
      <c r="S53" s="2"/>
      <c r="T53" s="2" t="str">
        <f>IFERROR(VLOOKUP($B53,'Worthington 6'!$A:$C,3,FALSE),"")</f>
        <v/>
      </c>
      <c r="U53" s="2" t="str">
        <f>IFERROR(VLOOKUP($B53,'Joy Cann 5'!$A:$C,3,FALSE),"")</f>
        <v/>
      </c>
      <c r="V53" s="2" t="str">
        <f>IFERROR(VLOOKUP($B53,'Burton 10k'!$A:$C,3,FALSE),"")</f>
        <v/>
      </c>
      <c r="W53" s="2" t="str">
        <f>IFERROR(VLOOKUP($B53,'Hermitage 5'!$A:$C,3,FALSE),"")</f>
        <v/>
      </c>
      <c r="X53" s="2" t="str">
        <f>IFERROR(VLOOKUP($B53,'Lichfield 10k'!$A:$C,3,FALSE),"")</f>
        <v/>
      </c>
      <c r="Y53" s="2" t="str">
        <f>IFERROR(VLOOKUP($B53,'Tamworth 5'!$A:$C,3,FALSE),"")</f>
        <v/>
      </c>
      <c r="Z53" s="2" t="str">
        <f>IFERROR(VLOOKUP($B53,'Markfield 10k'!$A:$C,3,FALSE),"")</f>
        <v/>
      </c>
      <c r="AA53" s="2" t="str">
        <f>IFERROR(VLOOKUP($B53,'Rotherby 8'!$A:$C,3,FALSE),"")</f>
        <v/>
      </c>
      <c r="AB53" s="2" t="str">
        <f>IFERROR(VLOOKUP($B53,'Adrian Smith'!$A:$C,3,FALSE),"")</f>
        <v/>
      </c>
      <c r="AC53" s="2" t="str">
        <f>IFERROR(VLOOKUP($B53,'parkrun 5k'!$A:$C,3,FALSE),"")</f>
        <v/>
      </c>
      <c r="AD53" s="23" t="str">
        <f>IFERROR(VLOOKUP($B53,'Shepshed 7'!$A:$C,3,FALSE),"")</f>
        <v/>
      </c>
      <c r="AE53" s="2" t="str">
        <f>IFERROR(VLOOKUP($B53,'Derby 10'!$A:$C,3,FALSE),"")</f>
        <v/>
      </c>
      <c r="AF53" s="2" t="str">
        <f>IFERROR(VLOOKUP($B53,'Bagworth XC'!$A:$C,3,FALSE),"")</f>
        <v/>
      </c>
    </row>
    <row r="54" spans="1:32" x14ac:dyDescent="0.3">
      <c r="A54" s="34">
        <f>IFERROR(Table2[[#This Row],[Position]],"")</f>
        <v>0</v>
      </c>
      <c r="B54" s="50" t="s">
        <v>184</v>
      </c>
      <c r="C54" s="58">
        <f>IF(Table2[[#This Row],[Total races]]=0,0,(RANK(E54,$E$3:$E$88)+COUNTIF(E54:$E$83,E54)-1))</f>
        <v>0</v>
      </c>
      <c r="D54" s="51">
        <f t="shared" si="1"/>
        <v>0</v>
      </c>
      <c r="E54" s="2" cm="1">
        <f t="array" aca="1" ref="E54" ca="1">IF(Table2[[#This Row],[Total races]]&lt;11,SUM(Table2[[#This Row],[Holly Hayes XC]:[1st XC 2027]]),SUM(LARGE(F54:AF54,ROW(INDIRECT("1:10")))))+Table2[[#This Row],[Total races]]*3</f>
        <v>0</v>
      </c>
      <c r="F54" s="51" t="str">
        <f>IFERROR(VLOOKUP(B54,'Holly Hayes XC'!$A:$C,3,FALSE),"")</f>
        <v/>
      </c>
      <c r="G54" s="51" t="str">
        <f>IFERROR(VLOOKUP(B54,'Kibworth 6'!$A:$C,3,FALSE),"")</f>
        <v/>
      </c>
      <c r="H54" s="51" t="str">
        <f>IFERROR(VLOOKUP(B54,'Bosworth XC'!$A:$C,3,FALSE),"")</f>
        <v/>
      </c>
      <c r="I54" s="51" t="str">
        <f>IFERROR(VLOOKUP(B54,'Grace Dieu XC'!$A:$C,3,FALSE),"")</f>
        <v/>
      </c>
      <c r="J54" s="51" t="str">
        <f>IFERROR(VLOOKUP(B54,'Ivanhoe 20'!$A:$C,3,FALSE),"")</f>
        <v/>
      </c>
      <c r="K54" s="51" t="str">
        <f>IFERROR(VLOOKUP($B54,'Run In The Forest 5'!$A:$C,3,FALSE),"")</f>
        <v/>
      </c>
      <c r="L54" s="51" t="str">
        <f>IFERROR(VLOOKUP($B54,'Uttoxeter HM'!$A:$C,3,FALSE),"")</f>
        <v/>
      </c>
      <c r="M54" s="51" t="str">
        <f>IFERROR(VLOOKUP($B54,'Bosworth HM'!$A:$C,3,FALSE),"")</f>
        <v/>
      </c>
      <c r="N54" s="51" t="str">
        <f>IFERROR(VLOOKUP($B54,'Watermead 10k'!$A:$C,3,FALSE),"")</f>
        <v/>
      </c>
      <c r="O54" s="51" t="str">
        <f>IFERROR(VLOOKUP($B54,'West End 8'!$A:$C,3,FALSE),"")</f>
        <v/>
      </c>
      <c r="P54" s="51" t="str">
        <f>IFERROR(VLOOKUP($B54,'Swithland 6'!$A:$C,3,FALSE),"")</f>
        <v/>
      </c>
      <c r="Q54" s="51" t="str">
        <f>IFERROR(VLOOKUP($B54,'Washlands Relays'!$A:$C,3,FALSE),"")</f>
        <v/>
      </c>
      <c r="R54" s="51" t="str">
        <f>IFERROR(VLOOKUP($B54,'Gate Gallop 10k'!$A:$C,3,FALSE),"")</f>
        <v/>
      </c>
      <c r="S54" s="51"/>
      <c r="T54" s="51" t="str">
        <f>IFERROR(VLOOKUP($B54,'Worthington 6'!$A:$C,3,FALSE),"")</f>
        <v/>
      </c>
      <c r="U54" s="51" t="str">
        <f>IFERROR(VLOOKUP($B54,'Joy Cann 5'!$A:$C,3,FALSE),"")</f>
        <v/>
      </c>
      <c r="V54" s="51" t="str">
        <f>IFERROR(VLOOKUP($B54,'Burton 10k'!$A:$C,3,FALSE),"")</f>
        <v/>
      </c>
      <c r="W54" s="51" t="str">
        <f>IFERROR(VLOOKUP($B54,'Hermitage 5'!$A:$C,3,FALSE),"")</f>
        <v/>
      </c>
      <c r="X54" s="51" t="str">
        <f>IFERROR(VLOOKUP($B54,'Lichfield 10k'!$A:$C,3,FALSE),"")</f>
        <v/>
      </c>
      <c r="Y54" s="51" t="str">
        <f>IFERROR(VLOOKUP($B54,'Tamworth 5'!$A:$C,3,FALSE),"")</f>
        <v/>
      </c>
      <c r="Z54" s="51" t="str">
        <f>IFERROR(VLOOKUP($B54,'Markfield 10k'!$A:$C,3,FALSE),"")</f>
        <v/>
      </c>
      <c r="AA54" s="51" t="str">
        <f>IFERROR(VLOOKUP($B54,'Rotherby 8'!$A:$C,3,FALSE),"")</f>
        <v/>
      </c>
      <c r="AB54" s="51" t="str">
        <f>IFERROR(VLOOKUP($B54,'Adrian Smith'!$A:$C,3,FALSE),"")</f>
        <v/>
      </c>
      <c r="AC54" s="51" t="str">
        <f>IFERROR(VLOOKUP($B54,'parkrun 5k'!$A:$C,3,FALSE),"")</f>
        <v/>
      </c>
      <c r="AD54" s="52" t="str">
        <f>IFERROR(VLOOKUP($B54,'Shepshed 7'!$A:$C,3,FALSE),"")</f>
        <v/>
      </c>
      <c r="AE54" s="2" t="str">
        <f>IFERROR(VLOOKUP($B54,'Derby 10'!$A:$C,3,FALSE),"")</f>
        <v/>
      </c>
      <c r="AF54" s="2" t="str">
        <f>IFERROR(VLOOKUP($B54,'Bagworth XC'!$A:$C,3,FALSE),"")</f>
        <v/>
      </c>
    </row>
    <row r="55" spans="1:32" x14ac:dyDescent="0.3">
      <c r="A55" s="34">
        <f>IFERROR(Table2[[#This Row],[Position]],"")</f>
        <v>0</v>
      </c>
      <c r="B55" s="50" t="s">
        <v>127</v>
      </c>
      <c r="C55" s="58">
        <f>IF(Table2[[#This Row],[Total races]]=0,0,(RANK(E55,$E$3:$E$88)+COUNTIF(E55:$E$67,E55)-1))</f>
        <v>0</v>
      </c>
      <c r="D55" s="51">
        <f t="shared" si="1"/>
        <v>0</v>
      </c>
      <c r="E55" s="2" cm="1">
        <f t="array" aca="1" ref="E55" ca="1">IF(Table2[[#This Row],[Total races]]&lt;11,SUM(Table2[[#This Row],[Holly Hayes XC]:[1st XC 2027]]),SUM(LARGE(F55:AF55,ROW(INDIRECT("1:10")))))+Table2[[#This Row],[Total races]]*3</f>
        <v>0</v>
      </c>
      <c r="F55" s="51" t="str">
        <f>IFERROR(VLOOKUP(B55,'Holly Hayes XC'!$A:$C,3,FALSE),"")</f>
        <v/>
      </c>
      <c r="G55" s="51" t="str">
        <f>IFERROR(VLOOKUP(B55,'Kibworth 6'!$A:$C,3,FALSE),"")</f>
        <v/>
      </c>
      <c r="H55" s="51" t="str">
        <f>IFERROR(VLOOKUP(B55,'Bosworth XC'!$A:$C,3,FALSE),"")</f>
        <v/>
      </c>
      <c r="I55" s="51" t="str">
        <f>IFERROR(VLOOKUP(B55,'Grace Dieu XC'!$A:$C,3,FALSE),"")</f>
        <v/>
      </c>
      <c r="J55" s="51" t="str">
        <f>IFERROR(VLOOKUP(B55,'Ivanhoe 20'!$A:$C,3,FALSE),"")</f>
        <v/>
      </c>
      <c r="K55" s="51" t="str">
        <f>IFERROR(VLOOKUP($B55,'Run In The Forest 5'!$A:$C,3,FALSE),"")</f>
        <v/>
      </c>
      <c r="L55" s="51" t="str">
        <f>IFERROR(VLOOKUP($B55,'Uttoxeter HM'!$A:$C,3,FALSE),"")</f>
        <v/>
      </c>
      <c r="M55" s="51" t="str">
        <f>IFERROR(VLOOKUP($B55,'Bosworth HM'!$A:$C,3,FALSE),"")</f>
        <v/>
      </c>
      <c r="N55" s="51" t="str">
        <f>IFERROR(VLOOKUP($B55,'Watermead 10k'!$A:$C,3,FALSE),"")</f>
        <v/>
      </c>
      <c r="O55" s="51" t="str">
        <f>IFERROR(VLOOKUP($B55,'West End 8'!$A:$C,3,FALSE),"")</f>
        <v/>
      </c>
      <c r="P55" s="51" t="str">
        <f>IFERROR(VLOOKUP($B55,'Swithland 6'!$A:$C,3,FALSE),"")</f>
        <v/>
      </c>
      <c r="Q55" s="51" t="str">
        <f>IFERROR(VLOOKUP($B55,'Washlands Relays'!$A:$C,3,FALSE),"")</f>
        <v/>
      </c>
      <c r="R55" s="51" t="str">
        <f>IFERROR(VLOOKUP($B55,'Gate Gallop 10k'!$A:$C,3,FALSE),"")</f>
        <v/>
      </c>
      <c r="S55" s="51"/>
      <c r="T55" s="51" t="str">
        <f>IFERROR(VLOOKUP($B55,'Worthington 6'!$A:$C,3,FALSE),"")</f>
        <v/>
      </c>
      <c r="U55" s="51" t="str">
        <f>IFERROR(VLOOKUP($B55,'Joy Cann 5'!$A:$C,3,FALSE),"")</f>
        <v/>
      </c>
      <c r="V55" s="51" t="str">
        <f>IFERROR(VLOOKUP($B55,'Burton 10k'!$A:$C,3,FALSE),"")</f>
        <v/>
      </c>
      <c r="W55" s="51" t="str">
        <f>IFERROR(VLOOKUP($B55,'Hermitage 5'!$A:$C,3,FALSE),"")</f>
        <v/>
      </c>
      <c r="X55" s="51" t="str">
        <f>IFERROR(VLOOKUP($B55,'Lichfield 10k'!$A:$C,3,FALSE),"")</f>
        <v/>
      </c>
      <c r="Y55" s="51" t="str">
        <f>IFERROR(VLOOKUP($B55,'Tamworth 5'!$A:$C,3,FALSE),"")</f>
        <v/>
      </c>
      <c r="Z55" s="51" t="str">
        <f>IFERROR(VLOOKUP($B55,'Markfield 10k'!$A:$C,3,FALSE),"")</f>
        <v/>
      </c>
      <c r="AA55" s="51" t="str">
        <f>IFERROR(VLOOKUP($B55,'Rotherby 8'!$A:$C,3,FALSE),"")</f>
        <v/>
      </c>
      <c r="AB55" s="51" t="str">
        <f>IFERROR(VLOOKUP($B55,'Adrian Smith'!$A:$C,3,FALSE),"")</f>
        <v/>
      </c>
      <c r="AC55" s="51" t="str">
        <f>IFERROR(VLOOKUP($B55,'parkrun 5k'!$A:$C,3,FALSE),"")</f>
        <v/>
      </c>
      <c r="AD55" s="52" t="str">
        <f>IFERROR(VLOOKUP($B55,'Shepshed 7'!$A:$C,3,FALSE),"")</f>
        <v/>
      </c>
      <c r="AE55" s="51" t="str">
        <f>IFERROR(VLOOKUP($B55,'Derby 10'!$A:$C,3,FALSE),"")</f>
        <v/>
      </c>
      <c r="AF55" s="51" t="str">
        <f>IFERROR(VLOOKUP($B55,'Bagworth XC'!$A:$C,3,FALSE),"")</f>
        <v/>
      </c>
    </row>
    <row r="56" spans="1:32" x14ac:dyDescent="0.3">
      <c r="A56" s="34">
        <f>IFERROR(Table2[[#This Row],[Position]],"")</f>
        <v>0</v>
      </c>
      <c r="B56" s="50" t="s">
        <v>180</v>
      </c>
      <c r="C56" s="58">
        <f>IF(Table2[[#This Row],[Total races]]=0,0,(RANK(E56,$E$3:$E$88)+COUNTIF(E56:$E$80,E56)-1))</f>
        <v>0</v>
      </c>
      <c r="D56" s="51">
        <f t="shared" si="1"/>
        <v>0</v>
      </c>
      <c r="E56" s="2" cm="1">
        <f t="array" aca="1" ref="E56" ca="1">IF(Table2[[#This Row],[Total races]]&lt;11,SUM(Table2[[#This Row],[Holly Hayes XC]:[1st XC 2027]]),SUM(LARGE(F56:AF56,ROW(INDIRECT("1:10")))))+Table2[[#This Row],[Total races]]*3</f>
        <v>0</v>
      </c>
      <c r="F56" s="51" t="str">
        <f>IFERROR(VLOOKUP(B56,'Holly Hayes XC'!$A:$C,3,FALSE),"")</f>
        <v/>
      </c>
      <c r="G56" s="51" t="str">
        <f>IFERROR(VLOOKUP(B56,'Kibworth 6'!$A:$C,3,FALSE),"")</f>
        <v/>
      </c>
      <c r="H56" s="51" t="str">
        <f>IFERROR(VLOOKUP(B56,'Bosworth XC'!$A:$C,3,FALSE),"")</f>
        <v/>
      </c>
      <c r="I56" s="51" t="str">
        <f>IFERROR(VLOOKUP(B56,'Grace Dieu XC'!$A:$C,3,FALSE),"")</f>
        <v/>
      </c>
      <c r="J56" s="51" t="str">
        <f>IFERROR(VLOOKUP(B56,'Ivanhoe 20'!$A:$C,3,FALSE),"")</f>
        <v/>
      </c>
      <c r="K56" s="51" t="str">
        <f>IFERROR(VLOOKUP($B56,'Run In The Forest 5'!$A:$C,3,FALSE),"")</f>
        <v/>
      </c>
      <c r="L56" s="51" t="str">
        <f>IFERROR(VLOOKUP($B56,'Uttoxeter HM'!$A:$C,3,FALSE),"")</f>
        <v/>
      </c>
      <c r="M56" s="51" t="str">
        <f>IFERROR(VLOOKUP($B56,'Bosworth HM'!$A:$C,3,FALSE),"")</f>
        <v/>
      </c>
      <c r="N56" s="51" t="str">
        <f>IFERROR(VLOOKUP($B56,'Watermead 10k'!$A:$C,3,FALSE),"")</f>
        <v/>
      </c>
      <c r="O56" s="51" t="str">
        <f>IFERROR(VLOOKUP($B56,'West End 8'!$A:$C,3,FALSE),"")</f>
        <v/>
      </c>
      <c r="P56" s="51" t="str">
        <f>IFERROR(VLOOKUP($B56,'Swithland 6'!$A:$C,3,FALSE),"")</f>
        <v/>
      </c>
      <c r="Q56" s="51" t="str">
        <f>IFERROR(VLOOKUP($B56,'Washlands Relays'!$A:$C,3,FALSE),"")</f>
        <v/>
      </c>
      <c r="R56" s="51" t="str">
        <f>IFERROR(VLOOKUP($B56,'Gate Gallop 10k'!$A:$C,3,FALSE),"")</f>
        <v/>
      </c>
      <c r="S56" s="51"/>
      <c r="T56" s="51" t="str">
        <f>IFERROR(VLOOKUP($B56,'Worthington 6'!$A:$C,3,FALSE),"")</f>
        <v/>
      </c>
      <c r="U56" s="51" t="str">
        <f>IFERROR(VLOOKUP($B56,'Joy Cann 5'!$A:$C,3,FALSE),"")</f>
        <v/>
      </c>
      <c r="V56" s="51" t="str">
        <f>IFERROR(VLOOKUP($B56,'Burton 10k'!$A:$C,3,FALSE),"")</f>
        <v/>
      </c>
      <c r="W56" s="51" t="str">
        <f>IFERROR(VLOOKUP($B56,'Hermitage 5'!$A:$C,3,FALSE),"")</f>
        <v/>
      </c>
      <c r="X56" s="51" t="str">
        <f>IFERROR(VLOOKUP($B56,'Lichfield 10k'!$A:$C,3,FALSE),"")</f>
        <v/>
      </c>
      <c r="Y56" s="51" t="str">
        <f>IFERROR(VLOOKUP($B56,'Tamworth 5'!$A:$C,3,FALSE),"")</f>
        <v/>
      </c>
      <c r="Z56" s="51" t="str">
        <f>IFERROR(VLOOKUP($B56,'Markfield 10k'!$A:$C,3,FALSE),"")</f>
        <v/>
      </c>
      <c r="AA56" s="51" t="str">
        <f>IFERROR(VLOOKUP($B56,'Rotherby 8'!$A:$C,3,FALSE),"")</f>
        <v/>
      </c>
      <c r="AB56" s="51" t="str">
        <f>IFERROR(VLOOKUP($B56,'Adrian Smith'!$A:$C,3,FALSE),"")</f>
        <v/>
      </c>
      <c r="AC56" s="51" t="str">
        <f>IFERROR(VLOOKUP($B56,'parkrun 5k'!$A:$C,3,FALSE),"")</f>
        <v/>
      </c>
      <c r="AD56" s="52" t="str">
        <f>IFERROR(VLOOKUP($B56,'Shepshed 7'!$A:$C,3,FALSE),"")</f>
        <v/>
      </c>
      <c r="AE56" s="51" t="str">
        <f>IFERROR(VLOOKUP($B56,'Derby 10'!$A:$C,3,FALSE),"")</f>
        <v/>
      </c>
      <c r="AF56" s="51" t="str">
        <f>IFERROR(VLOOKUP($B56,'Bagworth XC'!$A:$C,3,FALSE),"")</f>
        <v/>
      </c>
    </row>
    <row r="57" spans="1:32" x14ac:dyDescent="0.3">
      <c r="A57" s="34">
        <f>IFERROR(Table2[[#This Row],[Position]],"")</f>
        <v>0</v>
      </c>
      <c r="B57" s="50" t="s">
        <v>178</v>
      </c>
      <c r="C57" s="58">
        <f>IF(Table2[[#This Row],[Total races]]=0,0,(RANK(E57,$E$3:$E$88)+COUNTIF(E57:$E$79,E57)-1))</f>
        <v>0</v>
      </c>
      <c r="D57" s="51">
        <f t="shared" si="1"/>
        <v>0</v>
      </c>
      <c r="E57" s="2" cm="1">
        <f t="array" aca="1" ref="E57" ca="1">IF(Table2[[#This Row],[Total races]]&lt;11,SUM(Table2[[#This Row],[Holly Hayes XC]:[1st XC 2027]]),SUM(LARGE(F57:AF57,ROW(INDIRECT("1:10")))))+Table2[[#This Row],[Total races]]*3</f>
        <v>0</v>
      </c>
      <c r="F57" s="51" t="str">
        <f>IFERROR(VLOOKUP(B57,'Holly Hayes XC'!$A:$C,3,FALSE),"")</f>
        <v/>
      </c>
      <c r="G57" s="51" t="str">
        <f>IFERROR(VLOOKUP(B57,'Kibworth 6'!$A:$C,3,FALSE),"")</f>
        <v/>
      </c>
      <c r="H57" s="51" t="str">
        <f>IFERROR(VLOOKUP(B57,'Bosworth XC'!$A:$C,3,FALSE),"")</f>
        <v/>
      </c>
      <c r="I57" s="51" t="str">
        <f>IFERROR(VLOOKUP(B57,'Grace Dieu XC'!$A:$C,3,FALSE),"")</f>
        <v/>
      </c>
      <c r="J57" s="51" t="str">
        <f>IFERROR(VLOOKUP(B57,'Ivanhoe 20'!$A:$C,3,FALSE),"")</f>
        <v/>
      </c>
      <c r="K57" s="51" t="str">
        <f>IFERROR(VLOOKUP($B57,'Run In The Forest 5'!$A:$C,3,FALSE),"")</f>
        <v/>
      </c>
      <c r="L57" s="51" t="str">
        <f>IFERROR(VLOOKUP($B57,'Uttoxeter HM'!$A:$C,3,FALSE),"")</f>
        <v/>
      </c>
      <c r="M57" s="51" t="str">
        <f>IFERROR(VLOOKUP($B57,'Bosworth HM'!$A:$C,3,FALSE),"")</f>
        <v/>
      </c>
      <c r="N57" s="51" t="str">
        <f>IFERROR(VLOOKUP($B57,'Watermead 10k'!$A:$C,3,FALSE),"")</f>
        <v/>
      </c>
      <c r="O57" s="51" t="str">
        <f>IFERROR(VLOOKUP($B57,'West End 8'!$A:$C,3,FALSE),"")</f>
        <v/>
      </c>
      <c r="P57" s="51" t="str">
        <f>IFERROR(VLOOKUP($B57,'Swithland 6'!$A:$C,3,FALSE),"")</f>
        <v/>
      </c>
      <c r="Q57" s="51" t="str">
        <f>IFERROR(VLOOKUP($B57,'Washlands Relays'!$A:$C,3,FALSE),"")</f>
        <v/>
      </c>
      <c r="R57" s="51" t="str">
        <f>IFERROR(VLOOKUP($B57,'Gate Gallop 10k'!$A:$C,3,FALSE),"")</f>
        <v/>
      </c>
      <c r="S57" s="51"/>
      <c r="T57" s="51" t="str">
        <f>IFERROR(VLOOKUP($B57,'Worthington 6'!$A:$C,3,FALSE),"")</f>
        <v/>
      </c>
      <c r="U57" s="51" t="str">
        <f>IFERROR(VLOOKUP($B57,'Joy Cann 5'!$A:$C,3,FALSE),"")</f>
        <v/>
      </c>
      <c r="V57" s="51" t="str">
        <f>IFERROR(VLOOKUP($B57,'Burton 10k'!$A:$C,3,FALSE),"")</f>
        <v/>
      </c>
      <c r="W57" s="51" t="str">
        <f>IFERROR(VLOOKUP($B57,'Hermitage 5'!$A:$C,3,FALSE),"")</f>
        <v/>
      </c>
      <c r="X57" s="51" t="str">
        <f>IFERROR(VLOOKUP($B57,'Lichfield 10k'!$A:$C,3,FALSE),"")</f>
        <v/>
      </c>
      <c r="Y57" s="51" t="str">
        <f>IFERROR(VLOOKUP($B57,'Tamworth 5'!$A:$C,3,FALSE),"")</f>
        <v/>
      </c>
      <c r="Z57" s="51" t="str">
        <f>IFERROR(VLOOKUP($B57,'Markfield 10k'!$A:$C,3,FALSE),"")</f>
        <v/>
      </c>
      <c r="AA57" s="51" t="str">
        <f>IFERROR(VLOOKUP($B57,'Rotherby 8'!$A:$C,3,FALSE),"")</f>
        <v/>
      </c>
      <c r="AB57" s="51" t="str">
        <f>IFERROR(VLOOKUP($B57,'Adrian Smith'!$A:$C,3,FALSE),"")</f>
        <v/>
      </c>
      <c r="AC57" s="51" t="str">
        <f>IFERROR(VLOOKUP($B57,'parkrun 5k'!$A:$C,3,FALSE),"")</f>
        <v/>
      </c>
      <c r="AD57" s="52" t="str">
        <f>IFERROR(VLOOKUP($B57,'Shepshed 7'!$A:$C,3,FALSE),"")</f>
        <v/>
      </c>
      <c r="AE57" s="51" t="str">
        <f>IFERROR(VLOOKUP($B57,'Derby 10'!$A:$C,3,FALSE),"")</f>
        <v/>
      </c>
      <c r="AF57" s="51" t="str">
        <f>IFERROR(VLOOKUP($B57,'Bagworth XC'!$A:$C,3,FALSE),"")</f>
        <v/>
      </c>
    </row>
    <row r="58" spans="1:32" x14ac:dyDescent="0.3">
      <c r="A58" s="34">
        <f>IFERROR(Table2[[#This Row],[Position]],"")</f>
        <v>0</v>
      </c>
      <c r="B58" s="50" t="s">
        <v>8</v>
      </c>
      <c r="C58" s="58">
        <f>IF(Table2[[#This Row],[Total races]]=0,0,(RANK(E58,$E$3:$E$88)+COUNTIF(E58:$E$67,E58)-1))</f>
        <v>0</v>
      </c>
      <c r="D58" s="51">
        <f t="shared" si="1"/>
        <v>0</v>
      </c>
      <c r="E58" s="2" cm="1">
        <f t="array" aca="1" ref="E58" ca="1">IF(Table2[[#This Row],[Total races]]&lt;11,SUM(Table2[[#This Row],[Holly Hayes XC]:[1st XC 2027]]),SUM(LARGE(F58:AF58,ROW(INDIRECT("1:10")))))+Table2[[#This Row],[Total races]]*3</f>
        <v>0</v>
      </c>
      <c r="F58" s="51" t="str">
        <f>IFERROR(VLOOKUP(B58,'Holly Hayes XC'!$A:$C,3,FALSE),"")</f>
        <v/>
      </c>
      <c r="G58" s="51" t="str">
        <f>IFERROR(VLOOKUP(B58,'Kibworth 6'!$A:$C,3,FALSE),"")</f>
        <v/>
      </c>
      <c r="H58" s="51" t="str">
        <f>IFERROR(VLOOKUP(B58,'Bosworth XC'!$A:$C,3,FALSE),"")</f>
        <v/>
      </c>
      <c r="I58" s="51" t="str">
        <f>IFERROR(VLOOKUP(B58,'Grace Dieu XC'!$A:$C,3,FALSE),"")</f>
        <v/>
      </c>
      <c r="J58" s="51" t="str">
        <f>IFERROR(VLOOKUP(B58,'Ivanhoe 20'!$A:$C,3,FALSE),"")</f>
        <v/>
      </c>
      <c r="K58" s="51" t="str">
        <f>IFERROR(VLOOKUP($B58,'Run In The Forest 5'!$A:$C,3,FALSE),"")</f>
        <v/>
      </c>
      <c r="L58" s="51" t="str">
        <f>IFERROR(VLOOKUP($B58,'Uttoxeter HM'!$A:$C,3,FALSE),"")</f>
        <v/>
      </c>
      <c r="M58" s="51" t="str">
        <f>IFERROR(VLOOKUP($B58,'Bosworth HM'!$A:$C,3,FALSE),"")</f>
        <v/>
      </c>
      <c r="N58" s="51" t="str">
        <f>IFERROR(VLOOKUP($B58,'Watermead 10k'!$A:$C,3,FALSE),"")</f>
        <v/>
      </c>
      <c r="O58" s="51" t="str">
        <f>IFERROR(VLOOKUP($B58,'West End 8'!$A:$C,3,FALSE),"")</f>
        <v/>
      </c>
      <c r="P58" s="51" t="str">
        <f>IFERROR(VLOOKUP($B58,'Swithland 6'!$A:$C,3,FALSE),"")</f>
        <v/>
      </c>
      <c r="Q58" s="51" t="str">
        <f>IFERROR(VLOOKUP($B58,'Washlands Relays'!$A:$C,3,FALSE),"")</f>
        <v/>
      </c>
      <c r="R58" s="51" t="str">
        <f>IFERROR(VLOOKUP($B58,'Gate Gallop 10k'!$A:$C,3,FALSE),"")</f>
        <v/>
      </c>
      <c r="S58" s="51"/>
      <c r="T58" s="51" t="str">
        <f>IFERROR(VLOOKUP($B58,'Worthington 6'!$A:$C,3,FALSE),"")</f>
        <v/>
      </c>
      <c r="U58" s="51" t="str">
        <f>IFERROR(VLOOKUP($B58,'Joy Cann 5'!$A:$C,3,FALSE),"")</f>
        <v/>
      </c>
      <c r="V58" s="51" t="str">
        <f>IFERROR(VLOOKUP($B58,'Burton 10k'!$A:$C,3,FALSE),"")</f>
        <v/>
      </c>
      <c r="W58" s="51" t="str">
        <f>IFERROR(VLOOKUP($B58,'Hermitage 5'!$A:$C,3,FALSE),"")</f>
        <v/>
      </c>
      <c r="X58" s="51" t="str">
        <f>IFERROR(VLOOKUP($B58,'Lichfield 10k'!$A:$C,3,FALSE),"")</f>
        <v/>
      </c>
      <c r="Y58" s="51" t="str">
        <f>IFERROR(VLOOKUP($B58,'Tamworth 5'!$A:$C,3,FALSE),"")</f>
        <v/>
      </c>
      <c r="Z58" s="51" t="str">
        <f>IFERROR(VLOOKUP($B58,'Markfield 10k'!$A:$C,3,FALSE),"")</f>
        <v/>
      </c>
      <c r="AA58" s="51" t="str">
        <f>IFERROR(VLOOKUP($B58,'Rotherby 8'!$A:$C,3,FALSE),"")</f>
        <v/>
      </c>
      <c r="AB58" s="51" t="str">
        <f>IFERROR(VLOOKUP($B58,'Adrian Smith'!$A:$C,3,FALSE),"")</f>
        <v/>
      </c>
      <c r="AC58" s="51" t="str">
        <f>IFERROR(VLOOKUP($B58,'parkrun 5k'!$A:$C,3,FALSE),"")</f>
        <v/>
      </c>
      <c r="AD58" s="52" t="str">
        <f>IFERROR(VLOOKUP($B58,'Shepshed 7'!$A:$C,3,FALSE),"")</f>
        <v/>
      </c>
      <c r="AE58" s="51" t="str">
        <f>IFERROR(VLOOKUP($B58,'Derby 10'!$A:$C,3,FALSE),"")</f>
        <v/>
      </c>
      <c r="AF58" s="51" t="str">
        <f>IFERROR(VLOOKUP($B58,'Bagworth XC'!$A:$C,3,FALSE),"")</f>
        <v/>
      </c>
    </row>
    <row r="59" spans="1:32" x14ac:dyDescent="0.3">
      <c r="A59" s="34">
        <f>IFERROR(Table2[[#This Row],[Position]],"")</f>
        <v>0</v>
      </c>
      <c r="B59" s="50" t="s">
        <v>100</v>
      </c>
      <c r="C59" s="58">
        <f>IF(Table2[[#This Row],[Total races]]=0,0,(RANK(E59,$E$3:$E$88)+COUNTIF(E57:$E$61,E59)-1))</f>
        <v>0</v>
      </c>
      <c r="D59" s="51">
        <f t="shared" si="1"/>
        <v>0</v>
      </c>
      <c r="E59" s="2" cm="1">
        <f t="array" aca="1" ref="E59" ca="1">IF(Table2[[#This Row],[Total races]]&lt;11,SUM(Table2[[#This Row],[Holly Hayes XC]:[1st XC 2027]]),SUM(LARGE(F59:AF59,ROW(INDIRECT("1:10")))))+Table2[[#This Row],[Total races]]*3</f>
        <v>0</v>
      </c>
      <c r="F59" s="51" t="str">
        <f>IFERROR(VLOOKUP(B59,'Holly Hayes XC'!$A:$C,3,FALSE),"")</f>
        <v/>
      </c>
      <c r="G59" s="51" t="str">
        <f>IFERROR(VLOOKUP(B59,'Kibworth 6'!$A:$C,3,FALSE),"")</f>
        <v/>
      </c>
      <c r="H59" s="51" t="str">
        <f>IFERROR(VLOOKUP(B59,'Bosworth XC'!$A:$C,3,FALSE),"")</f>
        <v/>
      </c>
      <c r="I59" s="51" t="str">
        <f>IFERROR(VLOOKUP(B59,'Grace Dieu XC'!$A:$C,3,FALSE),"")</f>
        <v/>
      </c>
      <c r="J59" s="51" t="str">
        <f>IFERROR(VLOOKUP(B59,'Ivanhoe 20'!$A:$C,3,FALSE),"")</f>
        <v/>
      </c>
      <c r="K59" s="51" t="str">
        <f>IFERROR(VLOOKUP($B59,'Run In The Forest 5'!$A:$C,3,FALSE),"")</f>
        <v/>
      </c>
      <c r="L59" s="51" t="str">
        <f>IFERROR(VLOOKUP($B59,'Uttoxeter HM'!$A:$C,3,FALSE),"")</f>
        <v/>
      </c>
      <c r="M59" s="51" t="str">
        <f>IFERROR(VLOOKUP($B59,'Bosworth HM'!$A:$C,3,FALSE),"")</f>
        <v/>
      </c>
      <c r="N59" s="51" t="str">
        <f>IFERROR(VLOOKUP($B59,'Watermead 10k'!$A:$C,3,FALSE),"")</f>
        <v/>
      </c>
      <c r="O59" s="51" t="str">
        <f>IFERROR(VLOOKUP($B59,'West End 8'!$A:$C,3,FALSE),"")</f>
        <v/>
      </c>
      <c r="P59" s="51" t="str">
        <f>IFERROR(VLOOKUP($B59,'Swithland 6'!$A:$C,3,FALSE),"")</f>
        <v/>
      </c>
      <c r="Q59" s="51" t="str">
        <f>IFERROR(VLOOKUP($B59,'Washlands Relays'!$A:$C,3,FALSE),"")</f>
        <v/>
      </c>
      <c r="R59" s="51" t="str">
        <f>IFERROR(VLOOKUP($B59,'Gate Gallop 10k'!$A:$C,3,FALSE),"")</f>
        <v/>
      </c>
      <c r="S59" s="51"/>
      <c r="T59" s="51" t="str">
        <f>IFERROR(VLOOKUP($B59,'Worthington 6'!$A:$C,3,FALSE),"")</f>
        <v/>
      </c>
      <c r="U59" s="51" t="str">
        <f>IFERROR(VLOOKUP($B59,'Joy Cann 5'!$A:$C,3,FALSE),"")</f>
        <v/>
      </c>
      <c r="V59" s="51" t="str">
        <f>IFERROR(VLOOKUP($B59,'Burton 10k'!$A:$C,3,FALSE),"")</f>
        <v/>
      </c>
      <c r="W59" s="51" t="str">
        <f>IFERROR(VLOOKUP($B59,'Hermitage 5'!$A:$C,3,FALSE),"")</f>
        <v/>
      </c>
      <c r="X59" s="51" t="str">
        <f>IFERROR(VLOOKUP($B59,'Lichfield 10k'!$A:$C,3,FALSE),"")</f>
        <v/>
      </c>
      <c r="Y59" s="51" t="str">
        <f>IFERROR(VLOOKUP($B59,'Tamworth 5'!$A:$C,3,FALSE),"")</f>
        <v/>
      </c>
      <c r="Z59" s="51" t="str">
        <f>IFERROR(VLOOKUP($B59,'Markfield 10k'!$A:$C,3,FALSE),"")</f>
        <v/>
      </c>
      <c r="AA59" s="51" t="str">
        <f>IFERROR(VLOOKUP($B59,'Rotherby 8'!$A:$C,3,FALSE),"")</f>
        <v/>
      </c>
      <c r="AB59" s="51" t="str">
        <f>IFERROR(VLOOKUP($B59,'Adrian Smith'!$A:$C,3,FALSE),"")</f>
        <v/>
      </c>
      <c r="AC59" s="51" t="str">
        <f>IFERROR(VLOOKUP($B59,'parkrun 5k'!$A:$C,3,FALSE),"")</f>
        <v/>
      </c>
      <c r="AD59" s="52" t="str">
        <f>IFERROR(VLOOKUP($B59,'Shepshed 7'!$A:$C,3,FALSE),"")</f>
        <v/>
      </c>
      <c r="AE59" s="51" t="str">
        <f>IFERROR(VLOOKUP($B59,'Derby 10'!$A:$C,3,FALSE),"")</f>
        <v/>
      </c>
      <c r="AF59" s="51" t="str">
        <f>IFERROR(VLOOKUP($B59,'Bagworth XC'!$A:$C,3,FALSE),"")</f>
        <v/>
      </c>
    </row>
    <row r="60" spans="1:32" x14ac:dyDescent="0.3">
      <c r="A60" s="34">
        <f>IFERROR(Table2[[#This Row],[Position]],"")</f>
        <v>0</v>
      </c>
      <c r="B60" s="50" t="s">
        <v>99</v>
      </c>
      <c r="C60" s="58">
        <f>IF(Table2[[#This Row],[Total races]]=0,0,(RANK(E60,$E$3:$E$88)+COUNTIF(E60:$E$67,E60)-1))</f>
        <v>0</v>
      </c>
      <c r="D60" s="51">
        <f t="shared" si="1"/>
        <v>0</v>
      </c>
      <c r="E60" s="2" cm="1">
        <f t="array" aca="1" ref="E60" ca="1">IF(Table2[[#This Row],[Total races]]&lt;11,SUM(Table2[[#This Row],[Holly Hayes XC]:[1st XC 2027]]),SUM(LARGE(F60:AF60,ROW(INDIRECT("1:10")))))+Table2[[#This Row],[Total races]]*3</f>
        <v>0</v>
      </c>
      <c r="F60" s="51" t="str">
        <f>IFERROR(VLOOKUP(B60,'Holly Hayes XC'!$A:$C,3,FALSE),"")</f>
        <v/>
      </c>
      <c r="G60" s="51" t="str">
        <f>IFERROR(VLOOKUP(B60,'Kibworth 6'!$A:$C,3,FALSE),"")</f>
        <v/>
      </c>
      <c r="H60" s="51" t="str">
        <f>IFERROR(VLOOKUP(B60,'Bosworth XC'!$A:$C,3,FALSE),"")</f>
        <v/>
      </c>
      <c r="I60" s="51" t="str">
        <f>IFERROR(VLOOKUP(B60,'Grace Dieu XC'!$A:$C,3,FALSE),"")</f>
        <v/>
      </c>
      <c r="J60" s="51" t="str">
        <f>IFERROR(VLOOKUP(B60,'Ivanhoe 20'!$A:$C,3,FALSE),"")</f>
        <v/>
      </c>
      <c r="K60" s="51" t="str">
        <f>IFERROR(VLOOKUP($B60,'Run In The Forest 5'!$A:$C,3,FALSE),"")</f>
        <v/>
      </c>
      <c r="L60" s="51" t="str">
        <f>IFERROR(VLOOKUP($B60,'Uttoxeter HM'!$A:$C,3,FALSE),"")</f>
        <v/>
      </c>
      <c r="M60" s="51" t="str">
        <f>IFERROR(VLOOKUP($B60,'Bosworth HM'!$A:$C,3,FALSE),"")</f>
        <v/>
      </c>
      <c r="N60" s="51" t="str">
        <f>IFERROR(VLOOKUP($B60,'Watermead 10k'!$A:$C,3,FALSE),"")</f>
        <v/>
      </c>
      <c r="O60" s="51" t="str">
        <f>IFERROR(VLOOKUP($B60,'West End 8'!$A:$C,3,FALSE),"")</f>
        <v/>
      </c>
      <c r="P60" s="51" t="str">
        <f>IFERROR(VLOOKUP($B60,'Swithland 6'!$A:$C,3,FALSE),"")</f>
        <v/>
      </c>
      <c r="Q60" s="51" t="str">
        <f>IFERROR(VLOOKUP($B60,'Washlands Relays'!$A:$C,3,FALSE),"")</f>
        <v/>
      </c>
      <c r="R60" s="51" t="str">
        <f>IFERROR(VLOOKUP($B60,'Gate Gallop 10k'!$A:$C,3,FALSE),"")</f>
        <v/>
      </c>
      <c r="S60" s="51"/>
      <c r="T60" s="51" t="str">
        <f>IFERROR(VLOOKUP($B60,'Worthington 6'!$A:$C,3,FALSE),"")</f>
        <v/>
      </c>
      <c r="U60" s="51" t="str">
        <f>IFERROR(VLOOKUP($B60,'Joy Cann 5'!$A:$C,3,FALSE),"")</f>
        <v/>
      </c>
      <c r="V60" s="51" t="str">
        <f>IFERROR(VLOOKUP($B60,'Burton 10k'!$A:$C,3,FALSE),"")</f>
        <v/>
      </c>
      <c r="W60" s="51" t="str">
        <f>IFERROR(VLOOKUP($B60,'Hermitage 5'!$A:$C,3,FALSE),"")</f>
        <v/>
      </c>
      <c r="X60" s="51" t="str">
        <f>IFERROR(VLOOKUP($B60,'Lichfield 10k'!$A:$C,3,FALSE),"")</f>
        <v/>
      </c>
      <c r="Y60" s="51" t="str">
        <f>IFERROR(VLOOKUP($B60,'Tamworth 5'!$A:$C,3,FALSE),"")</f>
        <v/>
      </c>
      <c r="Z60" s="51" t="str">
        <f>IFERROR(VLOOKUP($B60,'Markfield 10k'!$A:$C,3,FALSE),"")</f>
        <v/>
      </c>
      <c r="AA60" s="51" t="str">
        <f>IFERROR(VLOOKUP($B60,'Rotherby 8'!$A:$C,3,FALSE),"")</f>
        <v/>
      </c>
      <c r="AB60" s="51" t="str">
        <f>IFERROR(VLOOKUP($B60,'Adrian Smith'!$A:$C,3,FALSE),"")</f>
        <v/>
      </c>
      <c r="AC60" s="51" t="str">
        <f>IFERROR(VLOOKUP($B60,'parkrun 5k'!$A:$C,3,FALSE),"")</f>
        <v/>
      </c>
      <c r="AD60" s="52" t="str">
        <f>IFERROR(VLOOKUP($B60,'Shepshed 7'!$A:$C,3,FALSE),"")</f>
        <v/>
      </c>
      <c r="AE60" s="51" t="str">
        <f>IFERROR(VLOOKUP($B60,'Derby 10'!$A:$C,3,FALSE),"")</f>
        <v/>
      </c>
      <c r="AF60" s="51" t="str">
        <f>IFERROR(VLOOKUP($B60,'Bagworth XC'!$A:$C,3,FALSE),"")</f>
        <v/>
      </c>
    </row>
    <row r="61" spans="1:32" x14ac:dyDescent="0.3">
      <c r="A61" s="34">
        <f>IFERROR(Table2[[#This Row],[Position]],"")</f>
        <v>0</v>
      </c>
      <c r="B61" s="50" t="s">
        <v>140</v>
      </c>
      <c r="C61" s="58">
        <f>IF(Table2[[#This Row],[Total races]]=0,0,(RANK(E61,$E$3:$E$88)+COUNTIF(E61:$E$67,E61)-1))</f>
        <v>0</v>
      </c>
      <c r="D61" s="51">
        <f t="shared" si="1"/>
        <v>0</v>
      </c>
      <c r="E61" s="2" cm="1">
        <f t="array" aca="1" ref="E61" ca="1">IF(Table2[[#This Row],[Total races]]&lt;11,SUM(Table2[[#This Row],[Holly Hayes XC]:[1st XC 2027]]),SUM(LARGE(F61:AF61,ROW(INDIRECT("1:10")))))+Table2[[#This Row],[Total races]]*3</f>
        <v>0</v>
      </c>
      <c r="F61" s="51" t="str">
        <f>IFERROR(VLOOKUP(B61,'Holly Hayes XC'!$A:$C,3,FALSE),"")</f>
        <v/>
      </c>
      <c r="G61" s="51" t="str">
        <f>IFERROR(VLOOKUP(B61,'Kibworth 6'!$A:$C,3,FALSE),"")</f>
        <v/>
      </c>
      <c r="H61" s="51" t="str">
        <f>IFERROR(VLOOKUP(B61,'Bosworth XC'!$A:$C,3,FALSE),"")</f>
        <v/>
      </c>
      <c r="I61" s="51" t="str">
        <f>IFERROR(VLOOKUP(B61,'Grace Dieu XC'!$A:$C,3,FALSE),"")</f>
        <v/>
      </c>
      <c r="J61" s="51" t="str">
        <f>IFERROR(VLOOKUP(B61,'Ivanhoe 20'!$A:$C,3,FALSE),"")</f>
        <v/>
      </c>
      <c r="K61" s="51" t="str">
        <f>IFERROR(VLOOKUP($B61,'Run In The Forest 5'!$A:$C,3,FALSE),"")</f>
        <v/>
      </c>
      <c r="L61" s="51" t="str">
        <f>IFERROR(VLOOKUP($B61,'Uttoxeter HM'!$A:$C,3,FALSE),"")</f>
        <v/>
      </c>
      <c r="M61" s="51" t="str">
        <f>IFERROR(VLOOKUP($B61,'Bosworth HM'!$A:$C,3,FALSE),"")</f>
        <v/>
      </c>
      <c r="N61" s="51" t="str">
        <f>IFERROR(VLOOKUP($B61,'Watermead 10k'!$A:$C,3,FALSE),"")</f>
        <v/>
      </c>
      <c r="O61" s="51" t="str">
        <f>IFERROR(VLOOKUP($B61,'West End 8'!$A:$C,3,FALSE),"")</f>
        <v/>
      </c>
      <c r="P61" s="51" t="str">
        <f>IFERROR(VLOOKUP($B61,'Swithland 6'!$A:$C,3,FALSE),"")</f>
        <v/>
      </c>
      <c r="Q61" s="51" t="str">
        <f>IFERROR(VLOOKUP($B61,'Washlands Relays'!$A:$C,3,FALSE),"")</f>
        <v/>
      </c>
      <c r="R61" s="51" t="str">
        <f>IFERROR(VLOOKUP($B61,'Gate Gallop 10k'!$A:$C,3,FALSE),"")</f>
        <v/>
      </c>
      <c r="S61" s="51"/>
      <c r="T61" s="51" t="str">
        <f>IFERROR(VLOOKUP($B61,'Worthington 6'!$A:$C,3,FALSE),"")</f>
        <v/>
      </c>
      <c r="U61" s="51" t="str">
        <f>IFERROR(VLOOKUP($B61,'Joy Cann 5'!$A:$C,3,FALSE),"")</f>
        <v/>
      </c>
      <c r="V61" s="51" t="str">
        <f>IFERROR(VLOOKUP($B61,'Burton 10k'!$A:$C,3,FALSE),"")</f>
        <v/>
      </c>
      <c r="W61" s="51" t="str">
        <f>IFERROR(VLOOKUP($B61,'Hermitage 5'!$A:$C,3,FALSE),"")</f>
        <v/>
      </c>
      <c r="X61" s="51" t="str">
        <f>IFERROR(VLOOKUP($B61,'Lichfield 10k'!$A:$C,3,FALSE),"")</f>
        <v/>
      </c>
      <c r="Y61" s="51" t="str">
        <f>IFERROR(VLOOKUP($B61,'Tamworth 5'!$A:$C,3,FALSE),"")</f>
        <v/>
      </c>
      <c r="Z61" s="51" t="str">
        <f>IFERROR(VLOOKUP($B61,'Markfield 10k'!$A:$C,3,FALSE),"")</f>
        <v/>
      </c>
      <c r="AA61" s="51" t="str">
        <f>IFERROR(VLOOKUP($B61,'Rotherby 8'!$A:$C,3,FALSE),"")</f>
        <v/>
      </c>
      <c r="AB61" s="51" t="str">
        <f>IFERROR(VLOOKUP($B61,'Adrian Smith'!$A:$C,3,FALSE),"")</f>
        <v/>
      </c>
      <c r="AC61" s="51" t="str">
        <f>IFERROR(VLOOKUP($B61,'parkrun 5k'!$A:$C,3,FALSE),"")</f>
        <v/>
      </c>
      <c r="AD61" s="52" t="str">
        <f>IFERROR(VLOOKUP($B61,'Shepshed 7'!$A:$C,3,FALSE),"")</f>
        <v/>
      </c>
      <c r="AE61" s="51" t="str">
        <f>IFERROR(VLOOKUP($B61,'Derby 10'!$A:$C,3,FALSE),"")</f>
        <v/>
      </c>
      <c r="AF61" s="51" t="str">
        <f>IFERROR(VLOOKUP($B61,'Bagworth XC'!$A:$C,3,FALSE),"")</f>
        <v/>
      </c>
    </row>
    <row r="62" spans="1:32" x14ac:dyDescent="0.3">
      <c r="B62" s="50" t="s">
        <v>26</v>
      </c>
      <c r="C62" s="58">
        <f>IF(Table2[[#This Row],[Total races]]=0,0,(RANK(E62,$E$3:$E$88)+COUNTIF(E62:$E$67,E62)-1))</f>
        <v>0</v>
      </c>
      <c r="D62" s="51">
        <f t="shared" si="1"/>
        <v>0</v>
      </c>
      <c r="E62" s="2" cm="1">
        <f t="array" aca="1" ref="E62" ca="1">IF(Table2[[#This Row],[Total races]]&lt;11,SUM(Table2[[#This Row],[Holly Hayes XC]:[1st XC 2027]]),SUM(LARGE(F62:AF62,ROW(INDIRECT("1:10")))))+Table2[[#This Row],[Total races]]*3</f>
        <v>0</v>
      </c>
      <c r="F62" s="51" t="str">
        <f>IFERROR(VLOOKUP(B62,'Holly Hayes XC'!$A:$C,3,FALSE),"")</f>
        <v/>
      </c>
      <c r="G62" s="51" t="str">
        <f>IFERROR(VLOOKUP(B62,'Kibworth 6'!$A:$C,3,FALSE),"")</f>
        <v/>
      </c>
      <c r="H62" s="51" t="str">
        <f>IFERROR(VLOOKUP(B62,'Bosworth XC'!$A:$C,3,FALSE),"")</f>
        <v/>
      </c>
      <c r="I62" s="51" t="str">
        <f>IFERROR(VLOOKUP(B62,'Grace Dieu XC'!$A:$C,3,FALSE),"")</f>
        <v/>
      </c>
      <c r="J62" s="51" t="str">
        <f>IFERROR(VLOOKUP(B62,'Ivanhoe 20'!$A:$C,3,FALSE),"")</f>
        <v/>
      </c>
      <c r="K62" s="51" t="str">
        <f>IFERROR(VLOOKUP($B62,'Run In The Forest 5'!$A:$C,3,FALSE),"")</f>
        <v/>
      </c>
      <c r="L62" s="51" t="str">
        <f>IFERROR(VLOOKUP($B62,'Uttoxeter HM'!$A:$C,3,FALSE),"")</f>
        <v/>
      </c>
      <c r="M62" s="51" t="str">
        <f>IFERROR(VLOOKUP($B62,'Bosworth HM'!$A:$C,3,FALSE),"")</f>
        <v/>
      </c>
      <c r="N62" s="51" t="str">
        <f>IFERROR(VLOOKUP($B62,'Watermead 10k'!$A:$C,3,FALSE),"")</f>
        <v/>
      </c>
      <c r="O62" s="51" t="str">
        <f>IFERROR(VLOOKUP($B62,'West End 8'!$A:$C,3,FALSE),"")</f>
        <v/>
      </c>
      <c r="P62" s="51" t="str">
        <f>IFERROR(VLOOKUP($B62,'Swithland 6'!$A:$C,3,FALSE),"")</f>
        <v/>
      </c>
      <c r="Q62" s="51" t="str">
        <f>IFERROR(VLOOKUP($B62,'Washlands Relays'!$A:$C,3,FALSE),"")</f>
        <v/>
      </c>
      <c r="R62" s="51" t="str">
        <f>IFERROR(VLOOKUP($B62,'Gate Gallop 10k'!$A:$C,3,FALSE),"")</f>
        <v/>
      </c>
      <c r="S62" s="51"/>
      <c r="T62" s="51" t="str">
        <f>IFERROR(VLOOKUP($B62,'Worthington 6'!$A:$C,3,FALSE),"")</f>
        <v/>
      </c>
      <c r="U62" s="51" t="str">
        <f>IFERROR(VLOOKUP($B62,'Joy Cann 5'!$A:$C,3,FALSE),"")</f>
        <v/>
      </c>
      <c r="V62" s="51" t="str">
        <f>IFERROR(VLOOKUP($B62,'Burton 10k'!$A:$C,3,FALSE),"")</f>
        <v/>
      </c>
      <c r="W62" s="51" t="str">
        <f>IFERROR(VLOOKUP($B62,'Hermitage 5'!$A:$C,3,FALSE),"")</f>
        <v/>
      </c>
      <c r="X62" s="51" t="str">
        <f>IFERROR(VLOOKUP($B62,'Lichfield 10k'!$A:$C,3,FALSE),"")</f>
        <v/>
      </c>
      <c r="Y62" s="51" t="str">
        <f>IFERROR(VLOOKUP($B62,'Tamworth 5'!$A:$C,3,FALSE),"")</f>
        <v/>
      </c>
      <c r="Z62" s="51" t="str">
        <f>IFERROR(VLOOKUP($B62,'Markfield 10k'!$A:$C,3,FALSE),"")</f>
        <v/>
      </c>
      <c r="AA62" s="51" t="str">
        <f>IFERROR(VLOOKUP($B62,'Rotherby 8'!$A:$C,3,FALSE),"")</f>
        <v/>
      </c>
      <c r="AB62" s="51" t="str">
        <f>IFERROR(VLOOKUP($B62,'Adrian Smith'!$A:$C,3,FALSE),"")</f>
        <v/>
      </c>
      <c r="AC62" s="51" t="str">
        <f>IFERROR(VLOOKUP($B62,'parkrun 5k'!$A:$C,3,FALSE),"")</f>
        <v/>
      </c>
      <c r="AD62" s="52" t="str">
        <f>IFERROR(VLOOKUP($B62,'Shepshed 7'!$A:$C,3,FALSE),"")</f>
        <v/>
      </c>
      <c r="AE62" s="51" t="str">
        <f>IFERROR(VLOOKUP($B62,'Derby 10'!$A:$C,3,FALSE),"")</f>
        <v/>
      </c>
      <c r="AF62" s="51" t="str">
        <f>IFERROR(VLOOKUP($B62,'Bagworth XC'!$A:$C,3,FALSE),"")</f>
        <v/>
      </c>
    </row>
    <row r="63" spans="1:32" x14ac:dyDescent="0.3">
      <c r="B63" s="50" t="s">
        <v>106</v>
      </c>
      <c r="C63" s="58">
        <f>IF(Table2[[#This Row],[Total races]]=0,0,(RANK(E63,$E$3:$E$88)+COUNTIF(E63:$E$67,E63)-1))</f>
        <v>0</v>
      </c>
      <c r="D63" s="51">
        <f t="shared" si="1"/>
        <v>0</v>
      </c>
      <c r="E63" s="2" cm="1">
        <f t="array" aca="1" ref="E63" ca="1">IF(Table2[[#This Row],[Total races]]&lt;11,SUM(Table2[[#This Row],[Holly Hayes XC]:[1st XC 2027]]),SUM(LARGE(F63:AF63,ROW(INDIRECT("1:10")))))+Table2[[#This Row],[Total races]]*3</f>
        <v>0</v>
      </c>
      <c r="F63" s="51" t="str">
        <f>IFERROR(VLOOKUP(B63,'Holly Hayes XC'!$A:$C,3,FALSE),"")</f>
        <v/>
      </c>
      <c r="G63" s="51" t="str">
        <f>IFERROR(VLOOKUP(B63,'Kibworth 6'!$A:$C,3,FALSE),"")</f>
        <v/>
      </c>
      <c r="H63" s="51" t="str">
        <f>IFERROR(VLOOKUP(B63,'Bosworth XC'!$A:$C,3,FALSE),"")</f>
        <v/>
      </c>
      <c r="I63" s="51" t="str">
        <f>IFERROR(VLOOKUP(B63,'Grace Dieu XC'!$A:$C,3,FALSE),"")</f>
        <v/>
      </c>
      <c r="J63" s="51" t="str">
        <f>IFERROR(VLOOKUP(B63,'Ivanhoe 20'!$A:$C,3,FALSE),"")</f>
        <v/>
      </c>
      <c r="K63" s="51" t="str">
        <f>IFERROR(VLOOKUP($B63,'Run In The Forest 5'!$A:$C,3,FALSE),"")</f>
        <v/>
      </c>
      <c r="L63" s="51" t="str">
        <f>IFERROR(VLOOKUP($B63,'Uttoxeter HM'!$A:$C,3,FALSE),"")</f>
        <v/>
      </c>
      <c r="M63" s="51" t="str">
        <f>IFERROR(VLOOKUP($B63,'Bosworth HM'!$A:$C,3,FALSE),"")</f>
        <v/>
      </c>
      <c r="N63" s="51" t="str">
        <f>IFERROR(VLOOKUP($B63,'Watermead 10k'!$A:$C,3,FALSE),"")</f>
        <v/>
      </c>
      <c r="O63" s="51" t="str">
        <f>IFERROR(VLOOKUP($B63,'West End 8'!$A:$C,3,FALSE),"")</f>
        <v/>
      </c>
      <c r="P63" s="51" t="str">
        <f>IFERROR(VLOOKUP($B63,'Swithland 6'!$A:$C,3,FALSE),"")</f>
        <v/>
      </c>
      <c r="Q63" s="51" t="str">
        <f>IFERROR(VLOOKUP($B63,'Washlands Relays'!$A:$C,3,FALSE),"")</f>
        <v/>
      </c>
      <c r="R63" s="51" t="str">
        <f>IFERROR(VLOOKUP($B63,'Gate Gallop 10k'!$A:$C,3,FALSE),"")</f>
        <v/>
      </c>
      <c r="S63" s="51"/>
      <c r="T63" s="51" t="str">
        <f>IFERROR(VLOOKUP($B63,'Worthington 6'!$A:$C,3,FALSE),"")</f>
        <v/>
      </c>
      <c r="U63" s="51" t="str">
        <f>IFERROR(VLOOKUP($B63,'Joy Cann 5'!$A:$C,3,FALSE),"")</f>
        <v/>
      </c>
      <c r="V63" s="51" t="str">
        <f>IFERROR(VLOOKUP($B63,'Burton 10k'!$A:$C,3,FALSE),"")</f>
        <v/>
      </c>
      <c r="W63" s="51" t="str">
        <f>IFERROR(VLOOKUP($B63,'Hermitage 5'!$A:$C,3,FALSE),"")</f>
        <v/>
      </c>
      <c r="X63" s="51" t="str">
        <f>IFERROR(VLOOKUP($B63,'Lichfield 10k'!$A:$C,3,FALSE),"")</f>
        <v/>
      </c>
      <c r="Y63" s="51" t="str">
        <f>IFERROR(VLOOKUP($B63,'Tamworth 5'!$A:$C,3,FALSE),"")</f>
        <v/>
      </c>
      <c r="Z63" s="51" t="str">
        <f>IFERROR(VLOOKUP($B63,'Markfield 10k'!$A:$C,3,FALSE),"")</f>
        <v/>
      </c>
      <c r="AA63" s="51" t="str">
        <f>IFERROR(VLOOKUP($B63,'Rotherby 8'!$A:$C,3,FALSE),"")</f>
        <v/>
      </c>
      <c r="AB63" s="51" t="str">
        <f>IFERROR(VLOOKUP($B63,'Adrian Smith'!$A:$C,3,FALSE),"")</f>
        <v/>
      </c>
      <c r="AC63" s="51" t="str">
        <f>IFERROR(VLOOKUP($B63,'parkrun 5k'!$A:$C,3,FALSE),"")</f>
        <v/>
      </c>
      <c r="AD63" s="52" t="str">
        <f>IFERROR(VLOOKUP($B63,'Shepshed 7'!$A:$C,3,FALSE),"")</f>
        <v/>
      </c>
      <c r="AE63" s="51" t="str">
        <f>IFERROR(VLOOKUP($B63,'Derby 10'!$A:$C,3,FALSE),"")</f>
        <v/>
      </c>
      <c r="AF63" s="51" t="str">
        <f>IFERROR(VLOOKUP($B63,'Bagworth XC'!$A:$C,3,FALSE),"")</f>
        <v/>
      </c>
    </row>
    <row r="64" spans="1:32" x14ac:dyDescent="0.3">
      <c r="B64" s="50" t="s">
        <v>177</v>
      </c>
      <c r="C64" s="58">
        <f>IF(Table2[[#This Row],[Total races]]=0,0,(RANK(E64,$E$3:$E$88)+COUNTIF(E64:$E$78,E64)-1))</f>
        <v>0</v>
      </c>
      <c r="D64" s="51">
        <f t="shared" si="1"/>
        <v>0</v>
      </c>
      <c r="E64" s="2" cm="1">
        <f t="array" aca="1" ref="E64" ca="1">IF(Table2[[#This Row],[Total races]]&lt;11,SUM(Table2[[#This Row],[Holly Hayes XC]:[1st XC 2027]]),SUM(LARGE(F64:AF64,ROW(INDIRECT("1:10")))))+Table2[[#This Row],[Total races]]*3</f>
        <v>0</v>
      </c>
      <c r="F64" s="51" t="str">
        <f>IFERROR(VLOOKUP(B64,'Holly Hayes XC'!$A:$C,3,FALSE),"")</f>
        <v/>
      </c>
      <c r="G64" s="51" t="str">
        <f>IFERROR(VLOOKUP(B64,'Kibworth 6'!$A:$C,3,FALSE),"")</f>
        <v/>
      </c>
      <c r="H64" s="51" t="str">
        <f>IFERROR(VLOOKUP(B64,'Bosworth XC'!$A:$C,3,FALSE),"")</f>
        <v/>
      </c>
      <c r="I64" s="51" t="str">
        <f>IFERROR(VLOOKUP(B64,'Grace Dieu XC'!$A:$C,3,FALSE),"")</f>
        <v/>
      </c>
      <c r="J64" s="51" t="str">
        <f>IFERROR(VLOOKUP(B64,'Ivanhoe 20'!$A:$C,3,FALSE),"")</f>
        <v/>
      </c>
      <c r="K64" s="51" t="str">
        <f>IFERROR(VLOOKUP($B64,'Run In The Forest 5'!$A:$C,3,FALSE),"")</f>
        <v/>
      </c>
      <c r="L64" s="51" t="str">
        <f>IFERROR(VLOOKUP($B64,'Uttoxeter HM'!$A:$C,3,FALSE),"")</f>
        <v/>
      </c>
      <c r="M64" s="51" t="str">
        <f>IFERROR(VLOOKUP($B64,'Bosworth HM'!$A:$C,3,FALSE),"")</f>
        <v/>
      </c>
      <c r="N64" s="51" t="str">
        <f>IFERROR(VLOOKUP($B64,'Watermead 10k'!$A:$C,3,FALSE),"")</f>
        <v/>
      </c>
      <c r="O64" s="51" t="str">
        <f>IFERROR(VLOOKUP($B64,'West End 8'!$A:$C,3,FALSE),"")</f>
        <v/>
      </c>
      <c r="P64" s="51" t="str">
        <f>IFERROR(VLOOKUP($B64,'Swithland 6'!$A:$C,3,FALSE),"")</f>
        <v/>
      </c>
      <c r="Q64" s="51" t="str">
        <f>IFERROR(VLOOKUP($B64,'Washlands Relays'!$A:$C,3,FALSE),"")</f>
        <v/>
      </c>
      <c r="R64" s="51" t="str">
        <f>IFERROR(VLOOKUP($B64,'Gate Gallop 10k'!$A:$C,3,FALSE),"")</f>
        <v/>
      </c>
      <c r="S64" s="51"/>
      <c r="T64" s="51" t="str">
        <f>IFERROR(VLOOKUP($B64,'Worthington 6'!$A:$C,3,FALSE),"")</f>
        <v/>
      </c>
      <c r="U64" s="51" t="str">
        <f>IFERROR(VLOOKUP($B64,'Joy Cann 5'!$A:$C,3,FALSE),"")</f>
        <v/>
      </c>
      <c r="V64" s="51" t="str">
        <f>IFERROR(VLOOKUP($B64,'Burton 10k'!$A:$C,3,FALSE),"")</f>
        <v/>
      </c>
      <c r="W64" s="51" t="str">
        <f>IFERROR(VLOOKUP($B64,'Hermitage 5'!$A:$C,3,FALSE),"")</f>
        <v/>
      </c>
      <c r="X64" s="51" t="str">
        <f>IFERROR(VLOOKUP($B64,'Lichfield 10k'!$A:$C,3,FALSE),"")</f>
        <v/>
      </c>
      <c r="Y64" s="51" t="str">
        <f>IFERROR(VLOOKUP($B64,'Tamworth 5'!$A:$C,3,FALSE),"")</f>
        <v/>
      </c>
      <c r="Z64" s="51" t="str">
        <f>IFERROR(VLOOKUP($B64,'Markfield 10k'!$A:$C,3,FALSE),"")</f>
        <v/>
      </c>
      <c r="AA64" s="51" t="str">
        <f>IFERROR(VLOOKUP($B64,'Rotherby 8'!$A:$C,3,FALSE),"")</f>
        <v/>
      </c>
      <c r="AB64" s="51" t="str">
        <f>IFERROR(VLOOKUP($B64,'Adrian Smith'!$A:$C,3,FALSE),"")</f>
        <v/>
      </c>
      <c r="AC64" s="51" t="str">
        <f>IFERROR(VLOOKUP($B64,'parkrun 5k'!$A:$C,3,FALSE),"")</f>
        <v/>
      </c>
      <c r="AD64" s="52" t="str">
        <f>IFERROR(VLOOKUP($B64,'Shepshed 7'!$A:$C,3,FALSE),"")</f>
        <v/>
      </c>
      <c r="AE64" s="51" t="str">
        <f>IFERROR(VLOOKUP($B64,'Derby 10'!$A:$C,3,FALSE),"")</f>
        <v/>
      </c>
      <c r="AF64" s="51" t="str">
        <f>IFERROR(VLOOKUP($B64,'Bagworth XC'!$A:$C,3,FALSE),"")</f>
        <v/>
      </c>
    </row>
    <row r="65" spans="2:32" x14ac:dyDescent="0.3">
      <c r="B65" s="50" t="s">
        <v>185</v>
      </c>
      <c r="C65" s="58">
        <f>IF(Table2[[#This Row],[Total races]]=0,0,(RANK(E65,$E$3:$E$88)+COUNTIF(E65:$E$84,E65)-1))</f>
        <v>0</v>
      </c>
      <c r="D65" s="51">
        <f t="shared" si="1"/>
        <v>0</v>
      </c>
      <c r="E65" s="2" cm="1">
        <f t="array" aca="1" ref="E65" ca="1">IF(Table2[[#This Row],[Total races]]&lt;11,SUM(Table2[[#This Row],[Holly Hayes XC]:[1st XC 2027]]),SUM(LARGE(F65:AF65,ROW(INDIRECT("1:10")))))+Table2[[#This Row],[Total races]]*3</f>
        <v>0</v>
      </c>
      <c r="F65" s="51" t="str">
        <f>IFERROR(VLOOKUP(B65,'Holly Hayes XC'!$A:$C,3,FALSE),"")</f>
        <v/>
      </c>
      <c r="G65" s="51" t="str">
        <f>IFERROR(VLOOKUP(B65,'Kibworth 6'!$A:$C,3,FALSE),"")</f>
        <v/>
      </c>
      <c r="H65" s="51" t="str">
        <f>IFERROR(VLOOKUP(B65,'Bosworth XC'!$A:$C,3,FALSE),"")</f>
        <v/>
      </c>
      <c r="I65" s="51" t="str">
        <f>IFERROR(VLOOKUP(B65,'Grace Dieu XC'!$A:$C,3,FALSE),"")</f>
        <v/>
      </c>
      <c r="J65" s="51" t="str">
        <f>IFERROR(VLOOKUP(B65,'Ivanhoe 20'!$A:$C,3,FALSE),"")</f>
        <v/>
      </c>
      <c r="K65" s="51" t="str">
        <f>IFERROR(VLOOKUP($B65,'Run In The Forest 5'!$A:$C,3,FALSE),"")</f>
        <v/>
      </c>
      <c r="L65" s="51" t="str">
        <f>IFERROR(VLOOKUP($B65,'Uttoxeter HM'!$A:$C,3,FALSE),"")</f>
        <v/>
      </c>
      <c r="M65" s="51" t="str">
        <f>IFERROR(VLOOKUP($B65,'Bosworth HM'!$A:$C,3,FALSE),"")</f>
        <v/>
      </c>
      <c r="N65" s="51" t="str">
        <f>IFERROR(VLOOKUP($B65,'Watermead 10k'!$A:$C,3,FALSE),"")</f>
        <v/>
      </c>
      <c r="O65" s="51" t="str">
        <f>IFERROR(VLOOKUP($B65,'West End 8'!$A:$C,3,FALSE),"")</f>
        <v/>
      </c>
      <c r="P65" s="51" t="str">
        <f>IFERROR(VLOOKUP($B65,'Swithland 6'!$A:$C,3,FALSE),"")</f>
        <v/>
      </c>
      <c r="Q65" s="51" t="str">
        <f>IFERROR(VLOOKUP($B65,'Washlands Relays'!$A:$C,3,FALSE),"")</f>
        <v/>
      </c>
      <c r="R65" s="51" t="str">
        <f>IFERROR(VLOOKUP($B65,'Gate Gallop 10k'!$A:$C,3,FALSE),"")</f>
        <v/>
      </c>
      <c r="S65" s="51"/>
      <c r="T65" s="51" t="str">
        <f>IFERROR(VLOOKUP($B65,'Worthington 6'!$A:$C,3,FALSE),"")</f>
        <v/>
      </c>
      <c r="U65" s="51" t="str">
        <f>IFERROR(VLOOKUP($B65,'Joy Cann 5'!$A:$C,3,FALSE),"")</f>
        <v/>
      </c>
      <c r="V65" s="51" t="str">
        <f>IFERROR(VLOOKUP($B65,'Burton 10k'!$A:$C,3,FALSE),"")</f>
        <v/>
      </c>
      <c r="W65" s="51" t="str">
        <f>IFERROR(VLOOKUP($B65,'Hermitage 5'!$A:$C,3,FALSE),"")</f>
        <v/>
      </c>
      <c r="X65" s="51" t="str">
        <f>IFERROR(VLOOKUP($B65,'Lichfield 10k'!$A:$C,3,FALSE),"")</f>
        <v/>
      </c>
      <c r="Y65" s="51" t="str">
        <f>IFERROR(VLOOKUP($B65,'Tamworth 5'!$A:$C,3,FALSE),"")</f>
        <v/>
      </c>
      <c r="Z65" s="51" t="str">
        <f>IFERROR(VLOOKUP($B65,'Markfield 10k'!$A:$C,3,FALSE),"")</f>
        <v/>
      </c>
      <c r="AA65" s="51" t="str">
        <f>IFERROR(VLOOKUP($B65,'Rotherby 8'!$A:$C,3,FALSE),"")</f>
        <v/>
      </c>
      <c r="AB65" s="51" t="str">
        <f>IFERROR(VLOOKUP($B65,'Adrian Smith'!$A:$C,3,FALSE),"")</f>
        <v/>
      </c>
      <c r="AC65" s="51" t="str">
        <f>IFERROR(VLOOKUP($B65,'parkrun 5k'!$A:$C,3,FALSE),"")</f>
        <v/>
      </c>
      <c r="AD65" s="52" t="str">
        <f>IFERROR(VLOOKUP($B65,'Shepshed 7'!$A:$C,3,FALSE),"")</f>
        <v/>
      </c>
      <c r="AE65" s="51" t="str">
        <f>IFERROR(VLOOKUP($B65,'Derby 10'!$A:$C,3,FALSE),"")</f>
        <v/>
      </c>
      <c r="AF65" s="51" t="str">
        <f>IFERROR(VLOOKUP($B65,'Bagworth XC'!$A:$C,3,FALSE),"")</f>
        <v/>
      </c>
    </row>
    <row r="66" spans="2:32" x14ac:dyDescent="0.3">
      <c r="B66" s="50" t="s">
        <v>131</v>
      </c>
      <c r="C66" s="58">
        <f>IF(Table2[[#This Row],[Total races]]=0,0,(RANK(E66,$E$3:$E$88)+COUNTIF(E66:$E$67,E66)-1))</f>
        <v>0</v>
      </c>
      <c r="D66" s="51">
        <f t="shared" si="1"/>
        <v>0</v>
      </c>
      <c r="E66" s="2" cm="1">
        <f t="array" aca="1" ref="E66" ca="1">IF(Table2[[#This Row],[Total races]]&lt;11,SUM(Table2[[#This Row],[Holly Hayes XC]:[1st XC 2027]]),SUM(LARGE(F66:AF66,ROW(INDIRECT("1:10")))))+Table2[[#This Row],[Total races]]*3</f>
        <v>0</v>
      </c>
      <c r="F66" s="51" t="str">
        <f>IFERROR(VLOOKUP(B66,'Holly Hayes XC'!$A:$C,3,FALSE),"")</f>
        <v/>
      </c>
      <c r="G66" s="51" t="str">
        <f>IFERROR(VLOOKUP(B66,'Kibworth 6'!$A:$C,3,FALSE),"")</f>
        <v/>
      </c>
      <c r="H66" s="51" t="str">
        <f>IFERROR(VLOOKUP(B66,'Bosworth XC'!$A:$C,3,FALSE),"")</f>
        <v/>
      </c>
      <c r="I66" s="51" t="str">
        <f>IFERROR(VLOOKUP(B66,'Grace Dieu XC'!$A:$C,3,FALSE),"")</f>
        <v/>
      </c>
      <c r="J66" s="51" t="str">
        <f>IFERROR(VLOOKUP(B66,'Ivanhoe 20'!$A:$C,3,FALSE),"")</f>
        <v/>
      </c>
      <c r="K66" s="51" t="str">
        <f>IFERROR(VLOOKUP($B66,'Run In The Forest 5'!$A:$C,3,FALSE),"")</f>
        <v/>
      </c>
      <c r="L66" s="51" t="str">
        <f>IFERROR(VLOOKUP($B66,'Uttoxeter HM'!$A:$C,3,FALSE),"")</f>
        <v/>
      </c>
      <c r="M66" s="51" t="str">
        <f>IFERROR(VLOOKUP($B66,'Bosworth HM'!$A:$C,3,FALSE),"")</f>
        <v/>
      </c>
      <c r="N66" s="51" t="str">
        <f>IFERROR(VLOOKUP($B66,'Watermead 10k'!$A:$C,3,FALSE),"")</f>
        <v/>
      </c>
      <c r="O66" s="51" t="str">
        <f>IFERROR(VLOOKUP($B66,'West End 8'!$A:$C,3,FALSE),"")</f>
        <v/>
      </c>
      <c r="P66" s="51" t="str">
        <f>IFERROR(VLOOKUP($B66,'Swithland 6'!$A:$C,3,FALSE),"")</f>
        <v/>
      </c>
      <c r="Q66" s="51" t="str">
        <f>IFERROR(VLOOKUP($B66,'Washlands Relays'!$A:$C,3,FALSE),"")</f>
        <v/>
      </c>
      <c r="R66" s="51" t="str">
        <f>IFERROR(VLOOKUP($B66,'Gate Gallop 10k'!$A:$C,3,FALSE),"")</f>
        <v/>
      </c>
      <c r="S66" s="51"/>
      <c r="T66" s="51" t="str">
        <f>IFERROR(VLOOKUP($B66,'Worthington 6'!$A:$C,3,FALSE),"")</f>
        <v/>
      </c>
      <c r="U66" s="51" t="str">
        <f>IFERROR(VLOOKUP($B66,'Joy Cann 5'!$A:$C,3,FALSE),"")</f>
        <v/>
      </c>
      <c r="V66" s="51" t="str">
        <f>IFERROR(VLOOKUP($B66,'Burton 10k'!$A:$C,3,FALSE),"")</f>
        <v/>
      </c>
      <c r="W66" s="51" t="str">
        <f>IFERROR(VLOOKUP($B66,'Hermitage 5'!$A:$C,3,FALSE),"")</f>
        <v/>
      </c>
      <c r="X66" s="51" t="str">
        <f>IFERROR(VLOOKUP($B66,'Lichfield 10k'!$A:$C,3,FALSE),"")</f>
        <v/>
      </c>
      <c r="Y66" s="51" t="str">
        <f>IFERROR(VLOOKUP($B66,'Tamworth 5'!$A:$C,3,FALSE),"")</f>
        <v/>
      </c>
      <c r="Z66" s="51" t="str">
        <f>IFERROR(VLOOKUP($B66,'Markfield 10k'!$A:$C,3,FALSE),"")</f>
        <v/>
      </c>
      <c r="AA66" s="51" t="str">
        <f>IFERROR(VLOOKUP($B66,'Rotherby 8'!$A:$C,3,FALSE),"")</f>
        <v/>
      </c>
      <c r="AB66" s="51" t="str">
        <f>IFERROR(VLOOKUP($B66,'Adrian Smith'!$A:$C,3,FALSE),"")</f>
        <v/>
      </c>
      <c r="AC66" s="51" t="str">
        <f>IFERROR(VLOOKUP($B66,'parkrun 5k'!$A:$C,3,FALSE),"")</f>
        <v/>
      </c>
      <c r="AD66" s="52" t="str">
        <f>IFERROR(VLOOKUP($B66,'Shepshed 7'!$A:$C,3,FALSE),"")</f>
        <v/>
      </c>
      <c r="AE66" s="51" t="str">
        <f>IFERROR(VLOOKUP($B66,'Derby 10'!$A:$C,3,FALSE),"")</f>
        <v/>
      </c>
      <c r="AF66" s="51" t="str">
        <f>IFERROR(VLOOKUP($B66,'Bagworth XC'!$A:$C,3,FALSE),"")</f>
        <v/>
      </c>
    </row>
    <row r="67" spans="2:32" x14ac:dyDescent="0.3">
      <c r="B67" s="50" t="s">
        <v>150</v>
      </c>
      <c r="C67" s="58">
        <f>IF(Table2[[#This Row],[Total races]]=0,0,(RANK(E67,$E$3:$E$88)+COUNTIF(E66:$E$68,E67)-1))</f>
        <v>0</v>
      </c>
      <c r="D67" s="51">
        <f t="shared" ref="D67:D88" si="2">COUNTIF(F67:AF67,"&gt;=0")</f>
        <v>0</v>
      </c>
      <c r="E67" s="2" cm="1">
        <f t="array" aca="1" ref="E67" ca="1">IF(Table2[[#This Row],[Total races]]&lt;11,SUM(Table2[[#This Row],[Holly Hayes XC]:[1st XC 2027]]),SUM(LARGE(F67:AF67,ROW(INDIRECT("1:10")))))+Table2[[#This Row],[Total races]]*3</f>
        <v>0</v>
      </c>
      <c r="F67" s="51" t="str">
        <f>IFERROR(VLOOKUP(B67,'Holly Hayes XC'!$A:$C,3,FALSE),"")</f>
        <v/>
      </c>
      <c r="G67" s="51" t="str">
        <f>IFERROR(VLOOKUP(B67,'Kibworth 6'!$A:$C,3,FALSE),"")</f>
        <v/>
      </c>
      <c r="H67" s="51" t="str">
        <f>IFERROR(VLOOKUP(B67,'Bosworth XC'!$A:$C,3,FALSE),"")</f>
        <v/>
      </c>
      <c r="I67" s="51" t="str">
        <f>IFERROR(VLOOKUP(B67,'Grace Dieu XC'!$A:$C,3,FALSE),"")</f>
        <v/>
      </c>
      <c r="J67" s="51" t="str">
        <f>IFERROR(VLOOKUP(B67,'Ivanhoe 20'!$A:$C,3,FALSE),"")</f>
        <v/>
      </c>
      <c r="K67" s="51" t="str">
        <f>IFERROR(VLOOKUP($B67,'Run In The Forest 5'!$A:$C,3,FALSE),"")</f>
        <v/>
      </c>
      <c r="L67" s="51" t="str">
        <f>IFERROR(VLOOKUP($B67,'Uttoxeter HM'!$A:$C,3,FALSE),"")</f>
        <v/>
      </c>
      <c r="M67" s="51" t="str">
        <f>IFERROR(VLOOKUP($B67,'Bosworth HM'!$A:$C,3,FALSE),"")</f>
        <v/>
      </c>
      <c r="N67" s="51" t="str">
        <f>IFERROR(VLOOKUP($B67,'Watermead 10k'!$A:$C,3,FALSE),"")</f>
        <v/>
      </c>
      <c r="O67" s="51" t="str">
        <f>IFERROR(VLOOKUP($B67,'West End 8'!$A:$C,3,FALSE),"")</f>
        <v/>
      </c>
      <c r="P67" s="51" t="str">
        <f>IFERROR(VLOOKUP($B67,'Swithland 6'!$A:$C,3,FALSE),"")</f>
        <v/>
      </c>
      <c r="Q67" s="51" t="str">
        <f>IFERROR(VLOOKUP($B67,'Washlands Relays'!$A:$C,3,FALSE),"")</f>
        <v/>
      </c>
      <c r="R67" s="51" t="str">
        <f>IFERROR(VLOOKUP($B67,'Gate Gallop 10k'!$A:$C,3,FALSE),"")</f>
        <v/>
      </c>
      <c r="S67" s="51"/>
      <c r="T67" s="51" t="str">
        <f>IFERROR(VLOOKUP($B67,'Worthington 6'!$A:$C,3,FALSE),"")</f>
        <v/>
      </c>
      <c r="U67" s="51" t="str">
        <f>IFERROR(VLOOKUP($B67,'Joy Cann 5'!$A:$C,3,FALSE),"")</f>
        <v/>
      </c>
      <c r="V67" s="51" t="str">
        <f>IFERROR(VLOOKUP($B67,'Burton 10k'!$A:$C,3,FALSE),"")</f>
        <v/>
      </c>
      <c r="W67" s="51" t="str">
        <f>IFERROR(VLOOKUP($B67,'Hermitage 5'!$A:$C,3,FALSE),"")</f>
        <v/>
      </c>
      <c r="X67" s="51" t="str">
        <f>IFERROR(VLOOKUP($B67,'Lichfield 10k'!$A:$C,3,FALSE),"")</f>
        <v/>
      </c>
      <c r="Y67" s="51" t="str">
        <f>IFERROR(VLOOKUP($B67,'Tamworth 5'!$A:$C,3,FALSE),"")</f>
        <v/>
      </c>
      <c r="Z67" s="51" t="str">
        <f>IFERROR(VLOOKUP($B67,'Markfield 10k'!$A:$C,3,FALSE),"")</f>
        <v/>
      </c>
      <c r="AA67" s="51" t="str">
        <f>IFERROR(VLOOKUP($B67,'Rotherby 8'!$A:$C,3,FALSE),"")</f>
        <v/>
      </c>
      <c r="AB67" s="51" t="str">
        <f>IFERROR(VLOOKUP($B67,'Adrian Smith'!$A:$C,3,FALSE),"")</f>
        <v/>
      </c>
      <c r="AC67" s="51" t="str">
        <f>IFERROR(VLOOKUP($B67,'parkrun 5k'!$A:$C,3,FALSE),"")</f>
        <v/>
      </c>
      <c r="AD67" s="52" t="str">
        <f>IFERROR(VLOOKUP($B67,'Shepshed 7'!$A:$C,3,FALSE),"")</f>
        <v/>
      </c>
      <c r="AE67" s="51" t="str">
        <f>IFERROR(VLOOKUP($B67,'Derby 10'!$A:$C,3,FALSE),"")</f>
        <v/>
      </c>
      <c r="AF67" s="51" t="str">
        <f>IFERROR(VLOOKUP($B67,'Bagworth XC'!$A:$C,3,FALSE),"")</f>
        <v/>
      </c>
    </row>
    <row r="68" spans="2:32" x14ac:dyDescent="0.3">
      <c r="B68" s="50" t="s">
        <v>170</v>
      </c>
      <c r="C68" s="58">
        <f>IF(Table2[[#This Row],[Total races]]=0,0,(RANK(E68,$E$3:$E$88)+COUNTIF(E68:$E$73,E68)-1))</f>
        <v>0</v>
      </c>
      <c r="D68" s="51">
        <f t="shared" si="2"/>
        <v>0</v>
      </c>
      <c r="E68" s="2" cm="1">
        <f t="array" aca="1" ref="E68" ca="1">IF(Table2[[#This Row],[Total races]]&lt;11,SUM(Table2[[#This Row],[Holly Hayes XC]:[1st XC 2027]]),SUM(LARGE(F68:AF68,ROW(INDIRECT("1:10")))))+Table2[[#This Row],[Total races]]*3</f>
        <v>0</v>
      </c>
      <c r="F68" s="51" t="str">
        <f>IFERROR(VLOOKUP(B68,'Holly Hayes XC'!$A:$C,3,FALSE),"")</f>
        <v/>
      </c>
      <c r="G68" s="51" t="str">
        <f>IFERROR(VLOOKUP(B68,'Kibworth 6'!$A:$C,3,FALSE),"")</f>
        <v/>
      </c>
      <c r="H68" s="51" t="str">
        <f>IFERROR(VLOOKUP(B68,'Bosworth XC'!$A:$C,3,FALSE),"")</f>
        <v/>
      </c>
      <c r="I68" s="51" t="str">
        <f>IFERROR(VLOOKUP(B68,'Grace Dieu XC'!$A:$C,3,FALSE),"")</f>
        <v/>
      </c>
      <c r="J68" s="51" t="str">
        <f>IFERROR(VLOOKUP(B68,'Ivanhoe 20'!$A:$C,3,FALSE),"")</f>
        <v/>
      </c>
      <c r="K68" s="51" t="str">
        <f>IFERROR(VLOOKUP($B68,'Run In The Forest 5'!$A:$C,3,FALSE),"")</f>
        <v/>
      </c>
      <c r="L68" s="51" t="str">
        <f>IFERROR(VLOOKUP($B68,'Uttoxeter HM'!$A:$C,3,FALSE),"")</f>
        <v/>
      </c>
      <c r="M68" s="51" t="str">
        <f>IFERROR(VLOOKUP($B68,'Bosworth HM'!$A:$C,3,FALSE),"")</f>
        <v/>
      </c>
      <c r="N68" s="51" t="str">
        <f>IFERROR(VLOOKUP($B68,'Watermead 10k'!$A:$C,3,FALSE),"")</f>
        <v/>
      </c>
      <c r="O68" s="51" t="str">
        <f>IFERROR(VLOOKUP($B68,'West End 8'!$A:$C,3,FALSE),"")</f>
        <v/>
      </c>
      <c r="P68" s="51" t="str">
        <f>IFERROR(VLOOKUP($B68,'Swithland 6'!$A:$C,3,FALSE),"")</f>
        <v/>
      </c>
      <c r="Q68" s="51" t="str">
        <f>IFERROR(VLOOKUP($B68,'Washlands Relays'!$A:$C,3,FALSE),"")</f>
        <v/>
      </c>
      <c r="R68" s="51" t="str">
        <f>IFERROR(VLOOKUP($B68,'Gate Gallop 10k'!$A:$C,3,FALSE),"")</f>
        <v/>
      </c>
      <c r="S68" s="51"/>
      <c r="T68" s="51" t="str">
        <f>IFERROR(VLOOKUP($B68,'Worthington 6'!$A:$C,3,FALSE),"")</f>
        <v/>
      </c>
      <c r="U68" s="51" t="str">
        <f>IFERROR(VLOOKUP($B68,'Joy Cann 5'!$A:$C,3,FALSE),"")</f>
        <v/>
      </c>
      <c r="V68" s="51" t="str">
        <f>IFERROR(VLOOKUP($B68,'Burton 10k'!$A:$C,3,FALSE),"")</f>
        <v/>
      </c>
      <c r="W68" s="51" t="str">
        <f>IFERROR(VLOOKUP($B68,'Hermitage 5'!$A:$C,3,FALSE),"")</f>
        <v/>
      </c>
      <c r="X68" s="51" t="str">
        <f>IFERROR(VLOOKUP($B68,'Lichfield 10k'!$A:$C,3,FALSE),"")</f>
        <v/>
      </c>
      <c r="Y68" s="51" t="str">
        <f>IFERROR(VLOOKUP($B68,'Tamworth 5'!$A:$C,3,FALSE),"")</f>
        <v/>
      </c>
      <c r="Z68" s="51" t="str">
        <f>IFERROR(VLOOKUP($B68,'Markfield 10k'!$A:$C,3,FALSE),"")</f>
        <v/>
      </c>
      <c r="AA68" s="51" t="str">
        <f>IFERROR(VLOOKUP($B68,'Rotherby 8'!$A:$C,3,FALSE),"")</f>
        <v/>
      </c>
      <c r="AB68" s="51" t="str">
        <f>IFERROR(VLOOKUP($B68,'Adrian Smith'!$A:$C,3,FALSE),"")</f>
        <v/>
      </c>
      <c r="AC68" s="51" t="str">
        <f>IFERROR(VLOOKUP($B68,'parkrun 5k'!$A:$C,3,FALSE),"")</f>
        <v/>
      </c>
      <c r="AD68" s="52" t="str">
        <f>IFERROR(VLOOKUP($B68,'Shepshed 7'!$A:$C,3,FALSE),"")</f>
        <v/>
      </c>
      <c r="AE68" s="51" t="str">
        <f>IFERROR(VLOOKUP($B68,'Derby 10'!$A:$C,3,FALSE),"")</f>
        <v/>
      </c>
      <c r="AF68" s="51" t="str">
        <f>IFERROR(VLOOKUP($B68,'Bagworth XC'!$A:$C,3,FALSE),"")</f>
        <v/>
      </c>
    </row>
    <row r="69" spans="2:32" x14ac:dyDescent="0.3">
      <c r="B69" s="50" t="s">
        <v>182</v>
      </c>
      <c r="C69" s="58">
        <f>IF(Table2[[#This Row],[Total races]]=0,0,(RANK(E69,$E$3:$E$88)+COUNTIF(E69:$E$82,E69)-1))</f>
        <v>0</v>
      </c>
      <c r="D69" s="51">
        <f t="shared" si="2"/>
        <v>0</v>
      </c>
      <c r="E69" s="2" cm="1">
        <f t="array" aca="1" ref="E69" ca="1">IF(Table2[[#This Row],[Total races]]&lt;11,SUM(Table2[[#This Row],[Holly Hayes XC]:[1st XC 2027]]),SUM(LARGE(F69:AF69,ROW(INDIRECT("1:10")))))+Table2[[#This Row],[Total races]]*3</f>
        <v>0</v>
      </c>
      <c r="F69" s="51" t="str">
        <f>IFERROR(VLOOKUP(B69,'Holly Hayes XC'!$A:$C,3,FALSE),"")</f>
        <v/>
      </c>
      <c r="G69" s="51" t="str">
        <f>IFERROR(VLOOKUP(B69,'Kibworth 6'!$A:$C,3,FALSE),"")</f>
        <v/>
      </c>
      <c r="H69" s="51" t="str">
        <f>IFERROR(VLOOKUP(B69,'Bosworth XC'!$A:$C,3,FALSE),"")</f>
        <v/>
      </c>
      <c r="I69" s="51" t="str">
        <f>IFERROR(VLOOKUP(B69,'Grace Dieu XC'!$A:$C,3,FALSE),"")</f>
        <v/>
      </c>
      <c r="J69" s="51" t="str">
        <f>IFERROR(VLOOKUP(B69,'Ivanhoe 20'!$A:$C,3,FALSE),"")</f>
        <v/>
      </c>
      <c r="K69" s="51" t="str">
        <f>IFERROR(VLOOKUP($B69,'Run In The Forest 5'!$A:$C,3,FALSE),"")</f>
        <v/>
      </c>
      <c r="L69" s="51" t="str">
        <f>IFERROR(VLOOKUP($B69,'Uttoxeter HM'!$A:$C,3,FALSE),"")</f>
        <v/>
      </c>
      <c r="M69" s="51" t="str">
        <f>IFERROR(VLOOKUP($B69,'Bosworth HM'!$A:$C,3,FALSE),"")</f>
        <v/>
      </c>
      <c r="N69" s="51" t="str">
        <f>IFERROR(VLOOKUP($B69,'Watermead 10k'!$A:$C,3,FALSE),"")</f>
        <v/>
      </c>
      <c r="O69" s="51" t="str">
        <f>IFERROR(VLOOKUP($B69,'West End 8'!$A:$C,3,FALSE),"")</f>
        <v/>
      </c>
      <c r="P69" s="51" t="str">
        <f>IFERROR(VLOOKUP($B69,'Swithland 6'!$A:$C,3,FALSE),"")</f>
        <v/>
      </c>
      <c r="Q69" s="51" t="str">
        <f>IFERROR(VLOOKUP($B69,'Washlands Relays'!$A:$C,3,FALSE),"")</f>
        <v/>
      </c>
      <c r="R69" s="51" t="str">
        <f>IFERROR(VLOOKUP($B69,'Gate Gallop 10k'!$A:$C,3,FALSE),"")</f>
        <v/>
      </c>
      <c r="S69" s="51"/>
      <c r="T69" s="51" t="str">
        <f>IFERROR(VLOOKUP($B69,'Worthington 6'!$A:$C,3,FALSE),"")</f>
        <v/>
      </c>
      <c r="U69" s="51" t="str">
        <f>IFERROR(VLOOKUP($B69,'Joy Cann 5'!$A:$C,3,FALSE),"")</f>
        <v/>
      </c>
      <c r="V69" s="51" t="str">
        <f>IFERROR(VLOOKUP($B69,'Burton 10k'!$A:$C,3,FALSE),"")</f>
        <v/>
      </c>
      <c r="W69" s="51" t="str">
        <f>IFERROR(VLOOKUP($B69,'Hermitage 5'!$A:$C,3,FALSE),"")</f>
        <v/>
      </c>
      <c r="X69" s="51" t="str">
        <f>IFERROR(VLOOKUP($B69,'Lichfield 10k'!$A:$C,3,FALSE),"")</f>
        <v/>
      </c>
      <c r="Y69" s="51" t="str">
        <f>IFERROR(VLOOKUP($B69,'Tamworth 5'!$A:$C,3,FALSE),"")</f>
        <v/>
      </c>
      <c r="Z69" s="51" t="str">
        <f>IFERROR(VLOOKUP($B69,'Markfield 10k'!$A:$C,3,FALSE),"")</f>
        <v/>
      </c>
      <c r="AA69" s="51" t="str">
        <f>IFERROR(VLOOKUP($B69,'Rotherby 8'!$A:$C,3,FALSE),"")</f>
        <v/>
      </c>
      <c r="AB69" s="51" t="str">
        <f>IFERROR(VLOOKUP($B69,'Adrian Smith'!$A:$C,3,FALSE),"")</f>
        <v/>
      </c>
      <c r="AC69" s="51" t="str">
        <f>IFERROR(VLOOKUP($B69,'parkrun 5k'!$A:$C,3,FALSE),"")</f>
        <v/>
      </c>
      <c r="AD69" s="52" t="str">
        <f>IFERROR(VLOOKUP($B69,'Shepshed 7'!$A:$C,3,FALSE),"")</f>
        <v/>
      </c>
      <c r="AE69" s="51" t="str">
        <f>IFERROR(VLOOKUP($B69,'Derby 10'!$A:$C,3,FALSE),"")</f>
        <v/>
      </c>
      <c r="AF69" s="51" t="str">
        <f>IFERROR(VLOOKUP($B69,'Bagworth XC'!$A:$C,3,FALSE),"")</f>
        <v/>
      </c>
    </row>
    <row r="70" spans="2:32" ht="15" thickBot="1" x14ac:dyDescent="0.35">
      <c r="B70" s="12" t="s">
        <v>37</v>
      </c>
      <c r="C70" s="58">
        <f>IF(Table2[[#This Row],[Total races]]=0,0,(RANK(E70,$E$3:$E$88)+COUNTIF(E64:$E$65,E70)-1))</f>
        <v>0</v>
      </c>
      <c r="D70" s="2">
        <f t="shared" si="2"/>
        <v>0</v>
      </c>
      <c r="E70" s="2" cm="1">
        <f t="array" aca="1" ref="E70" ca="1">IF(Table2[[#This Row],[Total races]]&lt;11,SUM(Table2[[#This Row],[Holly Hayes XC]:[1st XC 2027]]),SUM(LARGE(F70:AF70,ROW(INDIRECT("1:10")))))+Table2[[#This Row],[Total races]]*3</f>
        <v>0</v>
      </c>
      <c r="F70" s="51" t="str">
        <f>IFERROR(VLOOKUP(B70,'Holly Hayes XC'!$A:$C,3,FALSE),"")</f>
        <v/>
      </c>
      <c r="G70" s="51" t="str">
        <f>IFERROR(VLOOKUP(B70,'Kibworth 6'!$A:$C,3,FALSE),"")</f>
        <v/>
      </c>
      <c r="H70" s="51" t="str">
        <f>IFERROR(VLOOKUP(B70,'Bosworth XC'!$A:$C,3,FALSE),"")</f>
        <v/>
      </c>
      <c r="I70" s="51" t="str">
        <f>IFERROR(VLOOKUP(B70,'Grace Dieu XC'!$A:$C,3,FALSE),"")</f>
        <v/>
      </c>
      <c r="J70" s="2" t="str">
        <f>IFERROR(VLOOKUP(B70,'Ivanhoe 20'!$A:$C,3,FALSE),"")</f>
        <v/>
      </c>
      <c r="K70" s="2" t="str">
        <f>IFERROR(VLOOKUP($B70,'Run In The Forest 5'!$A:$C,3,FALSE),"")</f>
        <v/>
      </c>
      <c r="L70" s="2" t="str">
        <f>IFERROR(VLOOKUP($B70,'Uttoxeter HM'!$A:$C,3,FALSE),"")</f>
        <v/>
      </c>
      <c r="M70" s="51" t="str">
        <f>IFERROR(VLOOKUP($B70,'Bosworth HM'!$A:$C,3,FALSE),"")</f>
        <v/>
      </c>
      <c r="N70" s="51" t="str">
        <f>IFERROR(VLOOKUP($B70,'Watermead 10k'!$A:$C,3,FALSE),"")</f>
        <v/>
      </c>
      <c r="O70" s="2" t="str">
        <f>IFERROR(VLOOKUP($B70,'West End 8'!$A:$C,3,FALSE),"")</f>
        <v/>
      </c>
      <c r="P70" s="2" t="str">
        <f>IFERROR(VLOOKUP($B70,'Swithland 6'!$A:$C,3,FALSE),"")</f>
        <v/>
      </c>
      <c r="Q70" s="2" t="str">
        <f>IFERROR(VLOOKUP($B70,'Washlands Relays'!$A:$C,3,FALSE),"")</f>
        <v/>
      </c>
      <c r="R70" s="2" t="str">
        <f>IFERROR(VLOOKUP($B70,'Gate Gallop 10k'!$A:$C,3,FALSE),"")</f>
        <v/>
      </c>
      <c r="S70" s="2"/>
      <c r="T70" s="2" t="str">
        <f>IFERROR(VLOOKUP($B70,'Worthington 6'!$A:$C,3,FALSE),"")</f>
        <v/>
      </c>
      <c r="U70" s="2" t="str">
        <f>IFERROR(VLOOKUP($B70,'Joy Cann 5'!$A:$C,3,FALSE),"")</f>
        <v/>
      </c>
      <c r="V70" s="2" t="str">
        <f>IFERROR(VLOOKUP($B70,'Burton 10k'!$A:$C,3,FALSE),"")</f>
        <v/>
      </c>
      <c r="W70" s="2" t="str">
        <f>IFERROR(VLOOKUP($B70,'Hermitage 5'!$A:$C,3,FALSE),"")</f>
        <v/>
      </c>
      <c r="X70" s="2" t="str">
        <f>IFERROR(VLOOKUP($B70,'Lichfield 10k'!$A:$C,3,FALSE),"")</f>
        <v/>
      </c>
      <c r="Y70" s="2" t="str">
        <f>IFERROR(VLOOKUP($B70,'Tamworth 5'!$A:$C,3,FALSE),"")</f>
        <v/>
      </c>
      <c r="Z70" s="2" t="str">
        <f>IFERROR(VLOOKUP($B70,'Markfield 10k'!$A:$C,3,FALSE),"")</f>
        <v/>
      </c>
      <c r="AA70" s="2" t="str">
        <f>IFERROR(VLOOKUP($B70,'Rotherby 8'!$A:$C,3,FALSE),"")</f>
        <v/>
      </c>
      <c r="AB70" s="2" t="str">
        <f>IFERROR(VLOOKUP($B70,'Adrian Smith'!$A:$C,3,FALSE),"")</f>
        <v/>
      </c>
      <c r="AC70" s="2" t="str">
        <f>IFERROR(VLOOKUP($B70,'parkrun 5k'!$A:$C,3,FALSE),"")</f>
        <v/>
      </c>
      <c r="AD70" s="23" t="str">
        <f>IFERROR(VLOOKUP($B70,'Shepshed 7'!$A:$C,3,FALSE),"")</f>
        <v/>
      </c>
      <c r="AE70" s="2" t="str">
        <f>IFERROR(VLOOKUP($B70,'Derby 10'!$A:$C,3,FALSE),"")</f>
        <v/>
      </c>
      <c r="AF70" s="2" t="str">
        <f>IFERROR(VLOOKUP($B70,'Bagworth XC'!$A:$C,3,FALSE),"")</f>
        <v/>
      </c>
    </row>
    <row r="71" spans="2:32" ht="15" thickBot="1" x14ac:dyDescent="0.35">
      <c r="B71" s="12" t="s">
        <v>51</v>
      </c>
      <c r="C71" s="58">
        <f>IF(Table2[[#This Row],[Total races]]=0,0,(RANK(E71,$E$3:$E$88)+COUNTIF(E65:$E$65,E71)-1))</f>
        <v>0</v>
      </c>
      <c r="D71" s="2">
        <f t="shared" si="2"/>
        <v>0</v>
      </c>
      <c r="E71" s="2" cm="1">
        <f t="array" aca="1" ref="E71" ca="1">IF(Table2[[#This Row],[Total races]]&lt;11,SUM(Table2[[#This Row],[Holly Hayes XC]:[1st XC 2027]]),SUM(LARGE(F71:AF71,ROW(INDIRECT("1:10")))))+Table2[[#This Row],[Total races]]*3</f>
        <v>0</v>
      </c>
      <c r="F71" s="51" t="str">
        <f>IFERROR(VLOOKUP(B71,'Holly Hayes XC'!$A:$C,3,FALSE),"")</f>
        <v/>
      </c>
      <c r="G71" s="51" t="str">
        <f>IFERROR(VLOOKUP(B71,'Kibworth 6'!$A:$C,3,FALSE),"")</f>
        <v/>
      </c>
      <c r="H71" s="51" t="str">
        <f>IFERROR(VLOOKUP(B71,'Bosworth XC'!$A:$C,3,FALSE),"")</f>
        <v/>
      </c>
      <c r="I71" s="51" t="str">
        <f>IFERROR(VLOOKUP(B71,'Grace Dieu XC'!$A:$C,3,FALSE),"")</f>
        <v/>
      </c>
      <c r="J71" s="2" t="str">
        <f>IFERROR(VLOOKUP(B71,'Ivanhoe 20'!$A:$C,3,FALSE),"")</f>
        <v/>
      </c>
      <c r="K71" s="2" t="str">
        <f>IFERROR(VLOOKUP($B71,'Run In The Forest 5'!$A:$C,3,FALSE),"")</f>
        <v/>
      </c>
      <c r="L71" s="2" t="str">
        <f>IFERROR(VLOOKUP($B71,'Uttoxeter HM'!$A:$C,3,FALSE),"")</f>
        <v/>
      </c>
      <c r="M71" s="51" t="str">
        <f>IFERROR(VLOOKUP($B71,'Bosworth HM'!$A:$C,3,FALSE),"")</f>
        <v/>
      </c>
      <c r="N71" s="51" t="str">
        <f>IFERROR(VLOOKUP($B71,'Watermead 10k'!$A:$C,3,FALSE),"")</f>
        <v/>
      </c>
      <c r="O71" s="2" t="str">
        <f>IFERROR(VLOOKUP($B71,'West End 8'!$A:$C,3,FALSE),"")</f>
        <v/>
      </c>
      <c r="P71" s="2" t="str">
        <f>IFERROR(VLOOKUP($B71,'Swithland 6'!$A:$C,3,FALSE),"")</f>
        <v/>
      </c>
      <c r="Q71" s="2" t="str">
        <f>IFERROR(VLOOKUP($B71,'Washlands Relays'!$A:$C,3,FALSE),"")</f>
        <v/>
      </c>
      <c r="R71" s="2" t="str">
        <f>IFERROR(VLOOKUP($B71,'Gate Gallop 10k'!$A:$C,3,FALSE),"")</f>
        <v/>
      </c>
      <c r="S71" s="2"/>
      <c r="T71" s="2" t="str">
        <f>IFERROR(VLOOKUP($B71,'Worthington 6'!$A:$C,3,FALSE),"")</f>
        <v/>
      </c>
      <c r="U71" s="2" t="str">
        <f>IFERROR(VLOOKUP($B71,'Joy Cann 5'!$A:$C,3,FALSE),"")</f>
        <v/>
      </c>
      <c r="V71" s="2" t="str">
        <f>IFERROR(VLOOKUP($B71,'Burton 10k'!$A:$C,3,FALSE),"")</f>
        <v/>
      </c>
      <c r="W71" s="2" t="str">
        <f>IFERROR(VLOOKUP($B71,'Hermitage 5'!$A:$C,3,FALSE),"")</f>
        <v/>
      </c>
      <c r="X71" s="2" t="str">
        <f>IFERROR(VLOOKUP($B71,'Lichfield 10k'!$A:$C,3,FALSE),"")</f>
        <v/>
      </c>
      <c r="Y71" s="2" t="str">
        <f>IFERROR(VLOOKUP($B71,'Tamworth 5'!$A:$C,3,FALSE),"")</f>
        <v/>
      </c>
      <c r="Z71" s="2" t="str">
        <f>IFERROR(VLOOKUP($B71,'Markfield 10k'!$A:$C,3,FALSE),"")</f>
        <v/>
      </c>
      <c r="AA71" s="2" t="str">
        <f>IFERROR(VLOOKUP($B71,'Rotherby 8'!$A:$C,3,FALSE),"")</f>
        <v/>
      </c>
      <c r="AB71" s="2" t="str">
        <f>IFERROR(VLOOKUP($B71,'Adrian Smith'!$A:$C,3,FALSE),"")</f>
        <v/>
      </c>
      <c r="AC71" s="2" t="str">
        <f>IFERROR(VLOOKUP($B71,'parkrun 5k'!$A:$C,3,FALSE),"")</f>
        <v/>
      </c>
      <c r="AD71" s="23" t="str">
        <f>IFERROR(VLOOKUP($B71,'Shepshed 7'!$A:$C,3,FALSE),"")</f>
        <v/>
      </c>
      <c r="AE71" s="2" t="str">
        <f>IFERROR(VLOOKUP($B71,'Derby 10'!$A:$C,3,FALSE),"")</f>
        <v/>
      </c>
      <c r="AF71" s="2" t="str">
        <f>IFERROR(VLOOKUP($B71,'Bagworth XC'!$A:$C,3,FALSE),"")</f>
        <v/>
      </c>
    </row>
    <row r="72" spans="2:32" ht="15" thickBot="1" x14ac:dyDescent="0.35">
      <c r="B72" s="12" t="s">
        <v>61</v>
      </c>
      <c r="C72" s="58">
        <f>IF(Table2[[#This Row],[Total races]]=0,0,(RANK(E72,$E$3:$E$88)+COUNTIF(E64:$E$67,E72)-1))</f>
        <v>0</v>
      </c>
      <c r="D72" s="2">
        <f t="shared" si="2"/>
        <v>0</v>
      </c>
      <c r="E72" s="2" cm="1">
        <f t="array" aca="1" ref="E72" ca="1">IF(Table2[[#This Row],[Total races]]&lt;11,SUM(Table2[[#This Row],[Holly Hayes XC]:[1st XC 2027]]),SUM(LARGE(F72:AF72,ROW(INDIRECT("1:10")))))+Table2[[#This Row],[Total races]]*3</f>
        <v>0</v>
      </c>
      <c r="F72" s="51" t="str">
        <f>IFERROR(VLOOKUP(B72,'Holly Hayes XC'!$A:$C,3,FALSE),"")</f>
        <v/>
      </c>
      <c r="G72" s="51" t="str">
        <f>IFERROR(VLOOKUP(B72,'Kibworth 6'!$A:$C,3,FALSE),"")</f>
        <v/>
      </c>
      <c r="H72" s="51" t="str">
        <f>IFERROR(VLOOKUP(B72,'Bosworth XC'!$A:$C,3,FALSE),"")</f>
        <v/>
      </c>
      <c r="I72" s="51" t="str">
        <f>IFERROR(VLOOKUP(B72,'Grace Dieu XC'!$A:$C,3,FALSE),"")</f>
        <v/>
      </c>
      <c r="J72" s="2" t="str">
        <f>IFERROR(VLOOKUP(B72,'Ivanhoe 20'!$A:$C,3,FALSE),"")</f>
        <v/>
      </c>
      <c r="K72" s="2" t="str">
        <f>IFERROR(VLOOKUP($B72,'Run In The Forest 5'!$A:$C,3,FALSE),"")</f>
        <v/>
      </c>
      <c r="L72" s="2" t="str">
        <f>IFERROR(VLOOKUP($B72,'Uttoxeter HM'!$A:$C,3,FALSE),"")</f>
        <v/>
      </c>
      <c r="M72" s="51" t="str">
        <f>IFERROR(VLOOKUP($B72,'Bosworth HM'!$A:$C,3,FALSE),"")</f>
        <v/>
      </c>
      <c r="N72" s="51" t="str">
        <f>IFERROR(VLOOKUP($B72,'Watermead 10k'!$A:$C,3,FALSE),"")</f>
        <v/>
      </c>
      <c r="O72" s="2" t="str">
        <f>IFERROR(VLOOKUP($B72,'West End 8'!$A:$C,3,FALSE),"")</f>
        <v/>
      </c>
      <c r="P72" s="2" t="str">
        <f>IFERROR(VLOOKUP($B72,'Swithland 6'!$A:$C,3,FALSE),"")</f>
        <v/>
      </c>
      <c r="Q72" s="2" t="str">
        <f>IFERROR(VLOOKUP($B72,'Washlands Relays'!$A:$C,3,FALSE),"")</f>
        <v/>
      </c>
      <c r="R72" s="2" t="str">
        <f>IFERROR(VLOOKUP($B72,'Gate Gallop 10k'!$A:$C,3,FALSE),"")</f>
        <v/>
      </c>
      <c r="S72" s="2"/>
      <c r="T72" s="2" t="str">
        <f>IFERROR(VLOOKUP($B72,'Worthington 6'!$A:$C,3,FALSE),"")</f>
        <v/>
      </c>
      <c r="U72" s="2" t="str">
        <f>IFERROR(VLOOKUP($B72,'Joy Cann 5'!$A:$C,3,FALSE),"")</f>
        <v/>
      </c>
      <c r="V72" s="2" t="str">
        <f>IFERROR(VLOOKUP($B72,'Burton 10k'!$A:$C,3,FALSE),"")</f>
        <v/>
      </c>
      <c r="W72" s="2" t="str">
        <f>IFERROR(VLOOKUP($B72,'Hermitage 5'!$A:$C,3,FALSE),"")</f>
        <v/>
      </c>
      <c r="X72" s="2" t="str">
        <f>IFERROR(VLOOKUP($B72,'Lichfield 10k'!$A:$C,3,FALSE),"")</f>
        <v/>
      </c>
      <c r="Y72" s="2" t="str">
        <f>IFERROR(VLOOKUP($B72,'Tamworth 5'!$A:$C,3,FALSE),"")</f>
        <v/>
      </c>
      <c r="Z72" s="2" t="str">
        <f>IFERROR(VLOOKUP($B72,'Markfield 10k'!$A:$C,3,FALSE),"")</f>
        <v/>
      </c>
      <c r="AA72" s="2" t="str">
        <f>IFERROR(VLOOKUP($B72,'Rotherby 8'!$A:$C,3,FALSE),"")</f>
        <v/>
      </c>
      <c r="AB72" s="2" t="str">
        <f>IFERROR(VLOOKUP($B72,'Adrian Smith'!$A:$C,3,FALSE),"")</f>
        <v/>
      </c>
      <c r="AC72" s="2" t="str">
        <f>IFERROR(VLOOKUP($B72,'parkrun 5k'!$A:$C,3,FALSE),"")</f>
        <v/>
      </c>
      <c r="AD72" s="23" t="str">
        <f>IFERROR(VLOOKUP($B72,'Shepshed 7'!$A:$C,3,FALSE),"")</f>
        <v/>
      </c>
      <c r="AE72" s="2" t="str">
        <f>IFERROR(VLOOKUP($B72,'Derby 10'!$A:$C,3,FALSE),"")</f>
        <v/>
      </c>
      <c r="AF72" s="2" t="str">
        <f>IFERROR(VLOOKUP($B72,'Bagworth XC'!$A:$C,3,FALSE),"")</f>
        <v/>
      </c>
    </row>
    <row r="73" spans="2:32" ht="15" thickBot="1" x14ac:dyDescent="0.35">
      <c r="B73" s="12" t="s">
        <v>96</v>
      </c>
      <c r="C73" s="58">
        <f>IF(Table2[[#This Row],[Total races]]=0,0,(RANK(E73,$E$3:$E$88)+COUNTIF(E70:$E$70,E73)-1))</f>
        <v>0</v>
      </c>
      <c r="D73" s="2">
        <f t="shared" si="2"/>
        <v>0</v>
      </c>
      <c r="E73" s="2" cm="1">
        <f t="array" aca="1" ref="E73" ca="1">IF(Table2[[#This Row],[Total races]]&lt;11,SUM(Table2[[#This Row],[Holly Hayes XC]:[1st XC 2027]]),SUM(LARGE(F73:AF73,ROW(INDIRECT("1:10")))))+Table2[[#This Row],[Total races]]*3</f>
        <v>0</v>
      </c>
      <c r="F73" s="51" t="str">
        <f>IFERROR(VLOOKUP(B73,'Holly Hayes XC'!$A:$C,3,FALSE),"")</f>
        <v/>
      </c>
      <c r="G73" s="51" t="str">
        <f>IFERROR(VLOOKUP(B73,'Kibworth 6'!$A:$C,3,FALSE),"")</f>
        <v/>
      </c>
      <c r="H73" s="51" t="str">
        <f>IFERROR(VLOOKUP(B73,'Bosworth XC'!$A:$C,3,FALSE),"")</f>
        <v/>
      </c>
      <c r="I73" s="51" t="str">
        <f>IFERROR(VLOOKUP(B73,'Grace Dieu XC'!$A:$C,3,FALSE),"")</f>
        <v/>
      </c>
      <c r="J73" s="2" t="str">
        <f>IFERROR(VLOOKUP(B73,'Ivanhoe 20'!$A:$C,3,FALSE),"")</f>
        <v/>
      </c>
      <c r="K73" s="2" t="str">
        <f>IFERROR(VLOOKUP($B73,'Run In The Forest 5'!$A:$C,3,FALSE),"")</f>
        <v/>
      </c>
      <c r="L73" s="2" t="str">
        <f>IFERROR(VLOOKUP($B73,'Uttoxeter HM'!$A:$C,3,FALSE),"")</f>
        <v/>
      </c>
      <c r="M73" s="51" t="str">
        <f>IFERROR(VLOOKUP($B73,'Bosworth HM'!$A:$C,3,FALSE),"")</f>
        <v/>
      </c>
      <c r="N73" s="51" t="str">
        <f>IFERROR(VLOOKUP($B73,'Watermead 10k'!$A:$C,3,FALSE),"")</f>
        <v/>
      </c>
      <c r="O73" s="2" t="str">
        <f>IFERROR(VLOOKUP($B73,'West End 8'!$A:$C,3,FALSE),"")</f>
        <v/>
      </c>
      <c r="P73" s="2" t="str">
        <f>IFERROR(VLOOKUP($B73,'Swithland 6'!$A:$C,3,FALSE),"")</f>
        <v/>
      </c>
      <c r="Q73" s="2" t="str">
        <f>IFERROR(VLOOKUP($B73,'Washlands Relays'!$A:$C,3,FALSE),"")</f>
        <v/>
      </c>
      <c r="R73" s="2" t="str">
        <f>IFERROR(VLOOKUP($B73,'Gate Gallop 10k'!$A:$C,3,FALSE),"")</f>
        <v/>
      </c>
      <c r="S73" s="2"/>
      <c r="T73" s="2" t="str">
        <f>IFERROR(VLOOKUP($B73,'Worthington 6'!$A:$C,3,FALSE),"")</f>
        <v/>
      </c>
      <c r="U73" s="2" t="str">
        <f>IFERROR(VLOOKUP($B73,'Joy Cann 5'!$A:$C,3,FALSE),"")</f>
        <v/>
      </c>
      <c r="V73" s="2" t="str">
        <f>IFERROR(VLOOKUP($B73,'Burton 10k'!$A:$C,3,FALSE),"")</f>
        <v/>
      </c>
      <c r="W73" s="2" t="str">
        <f>IFERROR(VLOOKUP($B73,'Hermitage 5'!$A:$C,3,FALSE),"")</f>
        <v/>
      </c>
      <c r="X73" s="2" t="str">
        <f>IFERROR(VLOOKUP($B73,'Lichfield 10k'!$A:$C,3,FALSE),"")</f>
        <v/>
      </c>
      <c r="Y73" s="2" t="str">
        <f>IFERROR(VLOOKUP($B73,'Tamworth 5'!$A:$C,3,FALSE),"")</f>
        <v/>
      </c>
      <c r="Z73" s="2" t="str">
        <f>IFERROR(VLOOKUP($B73,'Markfield 10k'!$A:$C,3,FALSE),"")</f>
        <v/>
      </c>
      <c r="AA73" s="2" t="str">
        <f>IFERROR(VLOOKUP($B73,'Rotherby 8'!$A:$C,3,FALSE),"")</f>
        <v/>
      </c>
      <c r="AB73" s="2" t="str">
        <f>IFERROR(VLOOKUP($B73,'Adrian Smith'!$A:$C,3,FALSE),"")</f>
        <v/>
      </c>
      <c r="AC73" s="2" t="str">
        <f>IFERROR(VLOOKUP($B73,'parkrun 5k'!$A:$C,3,FALSE),"")</f>
        <v/>
      </c>
      <c r="AD73" s="23" t="str">
        <f>IFERROR(VLOOKUP($B73,'Shepshed 7'!$A:$C,3,FALSE),"")</f>
        <v/>
      </c>
      <c r="AE73" s="2" t="str">
        <f>IFERROR(VLOOKUP($B73,'Derby 10'!$A:$C,3,FALSE),"")</f>
        <v/>
      </c>
      <c r="AF73" s="2" t="str">
        <f>IFERROR(VLOOKUP($B73,'Bagworth XC'!$A:$C,3,FALSE),"")</f>
        <v/>
      </c>
    </row>
    <row r="74" spans="2:32" ht="15" thickBot="1" x14ac:dyDescent="0.35">
      <c r="B74" s="12" t="s">
        <v>46</v>
      </c>
      <c r="C74" s="58">
        <f>IF(Table2[[#This Row],[Total races]]=0,0,(RANK(E74,$E$3:$E$88)+COUNTIF(E70:$E$71,E74)-1))</f>
        <v>0</v>
      </c>
      <c r="D74" s="2">
        <f t="shared" si="2"/>
        <v>0</v>
      </c>
      <c r="E74" s="2" cm="1">
        <f t="array" aca="1" ref="E74" ca="1">IF(Table2[[#This Row],[Total races]]&lt;11,SUM(Table2[[#This Row],[Holly Hayes XC]:[1st XC 2027]]),SUM(LARGE(F74:AF74,ROW(INDIRECT("1:10")))))+Table2[[#This Row],[Total races]]*3</f>
        <v>0</v>
      </c>
      <c r="F74" s="51" t="str">
        <f>IFERROR(VLOOKUP(B74,'Holly Hayes XC'!$A:$C,3,FALSE),"")</f>
        <v/>
      </c>
      <c r="G74" s="51" t="str">
        <f>IFERROR(VLOOKUP(B74,'Kibworth 6'!$A:$C,3,FALSE),"")</f>
        <v/>
      </c>
      <c r="H74" s="51" t="str">
        <f>IFERROR(VLOOKUP(B74,'Bosworth XC'!$A:$C,3,FALSE),"")</f>
        <v/>
      </c>
      <c r="I74" s="51" t="str">
        <f>IFERROR(VLOOKUP(B74,'Grace Dieu XC'!$A:$C,3,FALSE),"")</f>
        <v/>
      </c>
      <c r="J74" s="2" t="str">
        <f>IFERROR(VLOOKUP(B74,'Ivanhoe 20'!$A:$C,3,FALSE),"")</f>
        <v/>
      </c>
      <c r="K74" s="2" t="str">
        <f>IFERROR(VLOOKUP($B74,'Run In The Forest 5'!$A:$C,3,FALSE),"")</f>
        <v/>
      </c>
      <c r="L74" s="2" t="str">
        <f>IFERROR(VLOOKUP($B74,'Uttoxeter HM'!$A:$C,3,FALSE),"")</f>
        <v/>
      </c>
      <c r="M74" s="51" t="str">
        <f>IFERROR(VLOOKUP($B74,'Bosworth HM'!$A:$C,3,FALSE),"")</f>
        <v/>
      </c>
      <c r="N74" s="51" t="str">
        <f>IFERROR(VLOOKUP($B74,'Watermead 10k'!$A:$C,3,FALSE),"")</f>
        <v/>
      </c>
      <c r="O74" s="2" t="str">
        <f>IFERROR(VLOOKUP($B74,'West End 8'!$A:$C,3,FALSE),"")</f>
        <v/>
      </c>
      <c r="P74" s="2" t="str">
        <f>IFERROR(VLOOKUP($B74,'Swithland 6'!$A:$C,3,FALSE),"")</f>
        <v/>
      </c>
      <c r="Q74" s="2" t="str">
        <f>IFERROR(VLOOKUP($B74,'Washlands Relays'!$A:$C,3,FALSE),"")</f>
        <v/>
      </c>
      <c r="R74" s="2" t="str">
        <f>IFERROR(VLOOKUP($B74,'Gate Gallop 10k'!$A:$C,3,FALSE),"")</f>
        <v/>
      </c>
      <c r="S74" s="2"/>
      <c r="T74" s="2" t="str">
        <f>IFERROR(VLOOKUP($B74,'Worthington 6'!$A:$C,3,FALSE),"")</f>
        <v/>
      </c>
      <c r="U74" s="2" t="str">
        <f>IFERROR(VLOOKUP($B74,'Joy Cann 5'!$A:$C,3,FALSE),"")</f>
        <v/>
      </c>
      <c r="V74" s="2" t="str">
        <f>IFERROR(VLOOKUP($B74,'Burton 10k'!$A:$C,3,FALSE),"")</f>
        <v/>
      </c>
      <c r="W74" s="2" t="str">
        <f>IFERROR(VLOOKUP($B74,'Hermitage 5'!$A:$C,3,FALSE),"")</f>
        <v/>
      </c>
      <c r="X74" s="2" t="str">
        <f>IFERROR(VLOOKUP($B74,'Lichfield 10k'!$A:$C,3,FALSE),"")</f>
        <v/>
      </c>
      <c r="Y74" s="2" t="str">
        <f>IFERROR(VLOOKUP($B74,'Tamworth 5'!$A:$C,3,FALSE),"")</f>
        <v/>
      </c>
      <c r="Z74" s="2" t="str">
        <f>IFERROR(VLOOKUP($B74,'Markfield 10k'!$A:$C,3,FALSE),"")</f>
        <v/>
      </c>
      <c r="AA74" s="2" t="str">
        <f>IFERROR(VLOOKUP($B74,'Rotherby 8'!$A:$C,3,FALSE),"")</f>
        <v/>
      </c>
      <c r="AB74" s="2" t="str">
        <f>IFERROR(VLOOKUP($B74,'Adrian Smith'!$A:$C,3,FALSE),"")</f>
        <v/>
      </c>
      <c r="AC74" s="2" t="str">
        <f>IFERROR(VLOOKUP($B74,'parkrun 5k'!$A:$C,3,FALSE),"")</f>
        <v/>
      </c>
      <c r="AD74" s="23" t="str">
        <f>IFERROR(VLOOKUP($B74,'Shepshed 7'!$A:$C,3,FALSE),"")</f>
        <v/>
      </c>
      <c r="AE74" s="2" t="str">
        <f>IFERROR(VLOOKUP($B74,'Derby 10'!$A:$C,3,FALSE),"")</f>
        <v/>
      </c>
      <c r="AF74" s="2" t="str">
        <f>IFERROR(VLOOKUP($B74,'Bagworth XC'!$A:$C,3,FALSE),"")</f>
        <v/>
      </c>
    </row>
    <row r="75" spans="2:32" ht="15" thickBot="1" x14ac:dyDescent="0.35">
      <c r="B75" s="12" t="s">
        <v>68</v>
      </c>
      <c r="C75" s="58">
        <f>IF(Table2[[#This Row],[Total races]]=0,0,(RANK(E75,$E$3:$E$88)+COUNTIF(E70:$E$72,E75)-1))</f>
        <v>0</v>
      </c>
      <c r="D75" s="2">
        <f t="shared" si="2"/>
        <v>0</v>
      </c>
      <c r="E75" s="2" cm="1">
        <f t="array" aca="1" ref="E75" ca="1">IF(Table2[[#This Row],[Total races]]&lt;11,SUM(Table2[[#This Row],[Holly Hayes XC]:[1st XC 2027]]),SUM(LARGE(F75:AF75,ROW(INDIRECT("1:10")))))+Table2[[#This Row],[Total races]]*3</f>
        <v>0</v>
      </c>
      <c r="F75" s="51" t="str">
        <f>IFERROR(VLOOKUP(B75,'Holly Hayes XC'!$A:$C,3,FALSE),"")</f>
        <v/>
      </c>
      <c r="G75" s="51" t="str">
        <f>IFERROR(VLOOKUP(B75,'Kibworth 6'!$A:$C,3,FALSE),"")</f>
        <v/>
      </c>
      <c r="H75" s="51" t="str">
        <f>IFERROR(VLOOKUP(B75,'Bosworth XC'!$A:$C,3,FALSE),"")</f>
        <v/>
      </c>
      <c r="I75" s="51" t="str">
        <f>IFERROR(VLOOKUP(B75,'Grace Dieu XC'!$A:$C,3,FALSE),"")</f>
        <v/>
      </c>
      <c r="J75" s="2" t="str">
        <f>IFERROR(VLOOKUP(B75,'Ivanhoe 20'!$A:$C,3,FALSE),"")</f>
        <v/>
      </c>
      <c r="K75" s="2" t="str">
        <f>IFERROR(VLOOKUP($B75,'Run In The Forest 5'!$A:$C,3,FALSE),"")</f>
        <v/>
      </c>
      <c r="L75" s="2" t="str">
        <f>IFERROR(VLOOKUP($B75,'Uttoxeter HM'!$A:$C,3,FALSE),"")</f>
        <v/>
      </c>
      <c r="M75" s="51" t="str">
        <f>IFERROR(VLOOKUP($B75,'Bosworth HM'!$A:$C,3,FALSE),"")</f>
        <v/>
      </c>
      <c r="N75" s="51" t="str">
        <f>IFERROR(VLOOKUP($B75,'Watermead 10k'!$A:$C,3,FALSE),"")</f>
        <v/>
      </c>
      <c r="O75" s="2" t="str">
        <f>IFERROR(VLOOKUP($B75,'West End 8'!$A:$C,3,FALSE),"")</f>
        <v/>
      </c>
      <c r="P75" s="2" t="str">
        <f>IFERROR(VLOOKUP($B75,'Swithland 6'!$A:$C,3,FALSE),"")</f>
        <v/>
      </c>
      <c r="Q75" s="2" t="str">
        <f>IFERROR(VLOOKUP($B75,'Washlands Relays'!$A:$C,3,FALSE),"")</f>
        <v/>
      </c>
      <c r="R75" s="2" t="str">
        <f>IFERROR(VLOOKUP($B75,'Gate Gallop 10k'!$A:$C,3,FALSE),"")</f>
        <v/>
      </c>
      <c r="S75" s="2"/>
      <c r="T75" s="2" t="str">
        <f>IFERROR(VLOOKUP($B75,'Worthington 6'!$A:$C,3,FALSE),"")</f>
        <v/>
      </c>
      <c r="U75" s="2" t="str">
        <f>IFERROR(VLOOKUP($B75,'Joy Cann 5'!$A:$C,3,FALSE),"")</f>
        <v/>
      </c>
      <c r="V75" s="2" t="str">
        <f>IFERROR(VLOOKUP($B75,'Burton 10k'!$A:$C,3,FALSE),"")</f>
        <v/>
      </c>
      <c r="W75" s="2" t="str">
        <f>IFERROR(VLOOKUP($B75,'Hermitage 5'!$A:$C,3,FALSE),"")</f>
        <v/>
      </c>
      <c r="X75" s="2" t="str">
        <f>IFERROR(VLOOKUP($B75,'Lichfield 10k'!$A:$C,3,FALSE),"")</f>
        <v/>
      </c>
      <c r="Y75" s="2" t="str">
        <f>IFERROR(VLOOKUP($B75,'Tamworth 5'!$A:$C,3,FALSE),"")</f>
        <v/>
      </c>
      <c r="Z75" s="2" t="str">
        <f>IFERROR(VLOOKUP($B75,'Markfield 10k'!$A:$C,3,FALSE),"")</f>
        <v/>
      </c>
      <c r="AA75" s="2" t="str">
        <f>IFERROR(VLOOKUP($B75,'Rotherby 8'!$A:$C,3,FALSE),"")</f>
        <v/>
      </c>
      <c r="AB75" s="2" t="str">
        <f>IFERROR(VLOOKUP($B75,'Adrian Smith'!$A:$C,3,FALSE),"")</f>
        <v/>
      </c>
      <c r="AC75" s="2" t="str">
        <f>IFERROR(VLOOKUP($B75,'parkrun 5k'!$A:$C,3,FALSE),"")</f>
        <v/>
      </c>
      <c r="AD75" s="23" t="str">
        <f>IFERROR(VLOOKUP($B75,'Shepshed 7'!$A:$C,3,FALSE),"")</f>
        <v/>
      </c>
      <c r="AE75" s="2" t="str">
        <f>IFERROR(VLOOKUP($B75,'Derby 10'!$A:$C,3,FALSE),"")</f>
        <v/>
      </c>
      <c r="AF75" s="2" t="str">
        <f>IFERROR(VLOOKUP($B75,'Bagworth XC'!$A:$C,3,FALSE),"")</f>
        <v/>
      </c>
    </row>
    <row r="76" spans="2:32" ht="15" thickBot="1" x14ac:dyDescent="0.35">
      <c r="B76" s="12" t="s">
        <v>112</v>
      </c>
      <c r="C76" s="58">
        <f>IF(Table2[[#This Row],[Total races]]=0,0,(RANK(E76,$E$3:$E$88)+COUNTIF(E70:$E$73,E76)-1))</f>
        <v>0</v>
      </c>
      <c r="D76" s="2">
        <f t="shared" si="2"/>
        <v>0</v>
      </c>
      <c r="E76" s="2" cm="1">
        <f t="array" aca="1" ref="E76" ca="1">IF(Table2[[#This Row],[Total races]]&lt;11,SUM(Table2[[#This Row],[Holly Hayes XC]:[1st XC 2027]]),SUM(LARGE(F76:AF76,ROW(INDIRECT("1:10")))))+Table2[[#This Row],[Total races]]*3</f>
        <v>0</v>
      </c>
      <c r="F76" s="51" t="str">
        <f>IFERROR(VLOOKUP(B76,'Holly Hayes XC'!$A:$C,3,FALSE),"")</f>
        <v/>
      </c>
      <c r="G76" s="51" t="str">
        <f>IFERROR(VLOOKUP(B76,'Kibworth 6'!$A:$C,3,FALSE),"")</f>
        <v/>
      </c>
      <c r="H76" s="51" t="str">
        <f>IFERROR(VLOOKUP(B76,'Bosworth XC'!$A:$C,3,FALSE),"")</f>
        <v/>
      </c>
      <c r="I76" s="51" t="str">
        <f>IFERROR(VLOOKUP(B76,'Grace Dieu XC'!$A:$C,3,FALSE),"")</f>
        <v/>
      </c>
      <c r="J76" s="2" t="str">
        <f>IFERROR(VLOOKUP(B76,'Ivanhoe 20'!$A:$C,3,FALSE),"")</f>
        <v/>
      </c>
      <c r="K76" s="2" t="str">
        <f>IFERROR(VLOOKUP($B76,'Run In The Forest 5'!$A:$C,3,FALSE),"")</f>
        <v/>
      </c>
      <c r="L76" s="2" t="str">
        <f>IFERROR(VLOOKUP($B76,'Uttoxeter HM'!$A:$C,3,FALSE),"")</f>
        <v/>
      </c>
      <c r="M76" s="51" t="str">
        <f>IFERROR(VLOOKUP($B76,'Bosworth HM'!$A:$C,3,FALSE),"")</f>
        <v/>
      </c>
      <c r="N76" s="51" t="str">
        <f>IFERROR(VLOOKUP($B76,'Watermead 10k'!$A:$C,3,FALSE),"")</f>
        <v/>
      </c>
      <c r="O76" s="2" t="str">
        <f>IFERROR(VLOOKUP($B76,'West End 8'!$A:$C,3,FALSE),"")</f>
        <v/>
      </c>
      <c r="P76" s="2" t="str">
        <f>IFERROR(VLOOKUP($B76,'Swithland 6'!$A:$C,3,FALSE),"")</f>
        <v/>
      </c>
      <c r="Q76" s="2" t="str">
        <f>IFERROR(VLOOKUP($B76,'Washlands Relays'!$A:$C,3,FALSE),"")</f>
        <v/>
      </c>
      <c r="R76" s="2" t="str">
        <f>IFERROR(VLOOKUP($B76,'Gate Gallop 10k'!$A:$C,3,FALSE),"")</f>
        <v/>
      </c>
      <c r="S76" s="2"/>
      <c r="T76" s="2" t="str">
        <f>IFERROR(VLOOKUP($B76,'Worthington 6'!$A:$C,3,FALSE),"")</f>
        <v/>
      </c>
      <c r="U76" s="2" t="str">
        <f>IFERROR(VLOOKUP($B76,'Joy Cann 5'!$A:$C,3,FALSE),"")</f>
        <v/>
      </c>
      <c r="V76" s="2" t="str">
        <f>IFERROR(VLOOKUP($B76,'Burton 10k'!$A:$C,3,FALSE),"")</f>
        <v/>
      </c>
      <c r="W76" s="2" t="str">
        <f>IFERROR(VLOOKUP($B76,'Hermitage 5'!$A:$C,3,FALSE),"")</f>
        <v/>
      </c>
      <c r="X76" s="2" t="str">
        <f>IFERROR(VLOOKUP($B76,'Lichfield 10k'!$A:$C,3,FALSE),"")</f>
        <v/>
      </c>
      <c r="Y76" s="2" t="str">
        <f>IFERROR(VLOOKUP($B76,'Tamworth 5'!$A:$C,3,FALSE),"")</f>
        <v/>
      </c>
      <c r="Z76" s="2" t="str">
        <f>IFERROR(VLOOKUP($B76,'Markfield 10k'!$A:$C,3,FALSE),"")</f>
        <v/>
      </c>
      <c r="AA76" s="2" t="str">
        <f>IFERROR(VLOOKUP($B76,'Rotherby 8'!$A:$C,3,FALSE),"")</f>
        <v/>
      </c>
      <c r="AB76" s="2" t="str">
        <f>IFERROR(VLOOKUP($B76,'Adrian Smith'!$A:$C,3,FALSE),"")</f>
        <v/>
      </c>
      <c r="AC76" s="2" t="str">
        <f>IFERROR(VLOOKUP($B76,'parkrun 5k'!$A:$C,3,FALSE),"")</f>
        <v/>
      </c>
      <c r="AD76" s="23" t="str">
        <f>IFERROR(VLOOKUP($B76,'Shepshed 7'!$A:$C,3,FALSE),"")</f>
        <v/>
      </c>
      <c r="AE76" s="2" t="str">
        <f>IFERROR(VLOOKUP($B76,'Derby 10'!$A:$C,3,FALSE),"")</f>
        <v/>
      </c>
      <c r="AF76" s="2" t="str">
        <f>IFERROR(VLOOKUP($B76,'Bagworth XC'!$A:$C,3,FALSE),"")</f>
        <v/>
      </c>
    </row>
    <row r="77" spans="2:32" ht="15" thickBot="1" x14ac:dyDescent="0.35">
      <c r="B77" s="12" t="s">
        <v>71</v>
      </c>
      <c r="C77" s="58">
        <f>IF(Table2[[#This Row],[Total races]]=0,0,(RANK(E77,$E$3:$E$88)+COUNTIF(E71:$E$73,E77)-1))</f>
        <v>0</v>
      </c>
      <c r="D77" s="2">
        <f t="shared" si="2"/>
        <v>0</v>
      </c>
      <c r="E77" s="2" cm="1">
        <f t="array" aca="1" ref="E77" ca="1">IF(Table2[[#This Row],[Total races]]&lt;11,SUM(Table2[[#This Row],[Holly Hayes XC]:[1st XC 2027]]),SUM(LARGE(F77:AF77,ROW(INDIRECT("1:10")))))+Table2[[#This Row],[Total races]]*3</f>
        <v>0</v>
      </c>
      <c r="F77" s="51" t="str">
        <f>IFERROR(VLOOKUP(B77,'Holly Hayes XC'!$A:$C,3,FALSE),"")</f>
        <v/>
      </c>
      <c r="G77" s="51" t="str">
        <f>IFERROR(VLOOKUP(B77,'Kibworth 6'!$A:$C,3,FALSE),"")</f>
        <v/>
      </c>
      <c r="H77" s="51" t="str">
        <f>IFERROR(VLOOKUP(B77,'Bosworth XC'!$A:$C,3,FALSE),"")</f>
        <v/>
      </c>
      <c r="I77" s="51" t="str">
        <f>IFERROR(VLOOKUP(B77,'Grace Dieu XC'!$A:$C,3,FALSE),"")</f>
        <v/>
      </c>
      <c r="J77" s="2" t="str">
        <f>IFERROR(VLOOKUP(B77,'Ivanhoe 20'!$A:$C,3,FALSE),"")</f>
        <v/>
      </c>
      <c r="K77" s="2" t="str">
        <f>IFERROR(VLOOKUP($B77,'Run In The Forest 5'!$A:$C,3,FALSE),"")</f>
        <v/>
      </c>
      <c r="L77" s="2" t="str">
        <f>IFERROR(VLOOKUP($B77,'Uttoxeter HM'!$A:$C,3,FALSE),"")</f>
        <v/>
      </c>
      <c r="M77" s="51" t="str">
        <f>IFERROR(VLOOKUP($B77,'Bosworth HM'!$A:$C,3,FALSE),"")</f>
        <v/>
      </c>
      <c r="N77" s="51" t="str">
        <f>IFERROR(VLOOKUP($B77,'Watermead 10k'!$A:$C,3,FALSE),"")</f>
        <v/>
      </c>
      <c r="O77" s="2" t="str">
        <f>IFERROR(VLOOKUP($B77,'West End 8'!$A:$C,3,FALSE),"")</f>
        <v/>
      </c>
      <c r="P77" s="2" t="str">
        <f>IFERROR(VLOOKUP($B77,'Swithland 6'!$A:$C,3,FALSE),"")</f>
        <v/>
      </c>
      <c r="Q77" s="2" t="str">
        <f>IFERROR(VLOOKUP($B77,'Washlands Relays'!$A:$C,3,FALSE),"")</f>
        <v/>
      </c>
      <c r="R77" s="2" t="str">
        <f>IFERROR(VLOOKUP($B77,'Gate Gallop 10k'!$A:$C,3,FALSE),"")</f>
        <v/>
      </c>
      <c r="S77" s="2"/>
      <c r="T77" s="2" t="str">
        <f>IFERROR(VLOOKUP($B77,'Worthington 6'!$A:$C,3,FALSE),"")</f>
        <v/>
      </c>
      <c r="U77" s="2" t="str">
        <f>IFERROR(VLOOKUP($B77,'Joy Cann 5'!$A:$C,3,FALSE),"")</f>
        <v/>
      </c>
      <c r="V77" s="2" t="str">
        <f>IFERROR(VLOOKUP($B77,'Burton 10k'!$A:$C,3,FALSE),"")</f>
        <v/>
      </c>
      <c r="W77" s="2" t="str">
        <f>IFERROR(VLOOKUP($B77,'Hermitage 5'!$A:$C,3,FALSE),"")</f>
        <v/>
      </c>
      <c r="X77" s="2" t="str">
        <f>IFERROR(VLOOKUP($B77,'Lichfield 10k'!$A:$C,3,FALSE),"")</f>
        <v/>
      </c>
      <c r="Y77" s="2" t="str">
        <f>IFERROR(VLOOKUP($B77,'Tamworth 5'!$A:$C,3,FALSE),"")</f>
        <v/>
      </c>
      <c r="Z77" s="2" t="str">
        <f>IFERROR(VLOOKUP($B77,'Markfield 10k'!$A:$C,3,FALSE),"")</f>
        <v/>
      </c>
      <c r="AA77" s="2" t="str">
        <f>IFERROR(VLOOKUP($B77,'Rotherby 8'!$A:$C,3,FALSE),"")</f>
        <v/>
      </c>
      <c r="AB77" s="2" t="str">
        <f>IFERROR(VLOOKUP($B77,'Adrian Smith'!$A:$C,3,FALSE),"")</f>
        <v/>
      </c>
      <c r="AC77" s="2" t="str">
        <f>IFERROR(VLOOKUP($B77,'parkrun 5k'!$A:$C,3,FALSE),"")</f>
        <v/>
      </c>
      <c r="AD77" s="23" t="str">
        <f>IFERROR(VLOOKUP($B77,'Shepshed 7'!$A:$C,3,FALSE),"")</f>
        <v/>
      </c>
      <c r="AE77" s="2" t="str">
        <f>IFERROR(VLOOKUP($B77,'Derby 10'!$A:$C,3,FALSE),"")</f>
        <v/>
      </c>
      <c r="AF77" s="2" t="str">
        <f>IFERROR(VLOOKUP($B77,'Bagworth XC'!$A:$C,3,FALSE),"")</f>
        <v/>
      </c>
    </row>
    <row r="78" spans="2:32" ht="15" thickBot="1" x14ac:dyDescent="0.35">
      <c r="B78" s="12" t="s">
        <v>139</v>
      </c>
      <c r="C78" s="58">
        <f>IF(Table2[[#This Row],[Total races]]=0,0,(RANK(E78,$E$3:$E$88)+COUNTIF(E72:$E$73,E78)-1))</f>
        <v>0</v>
      </c>
      <c r="D78" s="2">
        <f t="shared" si="2"/>
        <v>0</v>
      </c>
      <c r="E78" s="2" cm="1">
        <f t="array" aca="1" ref="E78" ca="1">IF(Table2[[#This Row],[Total races]]&lt;11,SUM(Table2[[#This Row],[Holly Hayes XC]:[1st XC 2027]]),SUM(LARGE(F78:AF78,ROW(INDIRECT("1:10")))))+Table2[[#This Row],[Total races]]*3</f>
        <v>0</v>
      </c>
      <c r="F78" s="51" t="str">
        <f>IFERROR(VLOOKUP(B78,'Holly Hayes XC'!$A:$C,3,FALSE),"")</f>
        <v/>
      </c>
      <c r="G78" s="51" t="str">
        <f>IFERROR(VLOOKUP(B78,'Kibworth 6'!$A:$C,3,FALSE),"")</f>
        <v/>
      </c>
      <c r="H78" s="51" t="str">
        <f>IFERROR(VLOOKUP(B78,'Bosworth XC'!$A:$C,3,FALSE),"")</f>
        <v/>
      </c>
      <c r="I78" s="51" t="str">
        <f>IFERROR(VLOOKUP(B78,'Grace Dieu XC'!$A:$C,3,FALSE),"")</f>
        <v/>
      </c>
      <c r="J78" s="2" t="str">
        <f>IFERROR(VLOOKUP(B78,'Ivanhoe 20'!$A:$C,3,FALSE),"")</f>
        <v/>
      </c>
      <c r="K78" s="2" t="str">
        <f>IFERROR(VLOOKUP($B78,'Run In The Forest 5'!$A:$C,3,FALSE),"")</f>
        <v/>
      </c>
      <c r="L78" s="2" t="str">
        <f>IFERROR(VLOOKUP($B78,'Uttoxeter HM'!$A:$C,3,FALSE),"")</f>
        <v/>
      </c>
      <c r="M78" s="51" t="str">
        <f>IFERROR(VLOOKUP($B78,'Bosworth HM'!$A:$C,3,FALSE),"")</f>
        <v/>
      </c>
      <c r="N78" s="51" t="str">
        <f>IFERROR(VLOOKUP($B78,'Watermead 10k'!$A:$C,3,FALSE),"")</f>
        <v/>
      </c>
      <c r="O78" s="2" t="str">
        <f>IFERROR(VLOOKUP($B78,'West End 8'!$A:$C,3,FALSE),"")</f>
        <v/>
      </c>
      <c r="P78" s="2" t="str">
        <f>IFERROR(VLOOKUP($B78,'Swithland 6'!$A:$C,3,FALSE),"")</f>
        <v/>
      </c>
      <c r="Q78" s="2" t="str">
        <f>IFERROR(VLOOKUP($B78,'Washlands Relays'!$A:$C,3,FALSE),"")</f>
        <v/>
      </c>
      <c r="R78" s="2" t="str">
        <f>IFERROR(VLOOKUP($B78,'Gate Gallop 10k'!$A:$C,3,FALSE),"")</f>
        <v/>
      </c>
      <c r="S78" s="2"/>
      <c r="T78" s="2" t="str">
        <f>IFERROR(VLOOKUP($B78,'Worthington 6'!$A:$C,3,FALSE),"")</f>
        <v/>
      </c>
      <c r="U78" s="2" t="str">
        <f>IFERROR(VLOOKUP($B78,'Joy Cann 5'!$A:$C,3,FALSE),"")</f>
        <v/>
      </c>
      <c r="V78" s="2" t="str">
        <f>IFERROR(VLOOKUP($B78,'Burton 10k'!$A:$C,3,FALSE),"")</f>
        <v/>
      </c>
      <c r="W78" s="2" t="str">
        <f>IFERROR(VLOOKUP($B78,'Hermitage 5'!$A:$C,3,FALSE),"")</f>
        <v/>
      </c>
      <c r="X78" s="2" t="str">
        <f>IFERROR(VLOOKUP($B78,'Lichfield 10k'!$A:$C,3,FALSE),"")</f>
        <v/>
      </c>
      <c r="Y78" s="2" t="str">
        <f>IFERROR(VLOOKUP($B78,'Tamworth 5'!$A:$C,3,FALSE),"")</f>
        <v/>
      </c>
      <c r="Z78" s="2" t="str">
        <f>IFERROR(VLOOKUP($B78,'Markfield 10k'!$A:$C,3,FALSE),"")</f>
        <v/>
      </c>
      <c r="AA78" s="2" t="str">
        <f>IFERROR(VLOOKUP($B78,'Rotherby 8'!$A:$C,3,FALSE),"")</f>
        <v/>
      </c>
      <c r="AB78" s="2" t="str">
        <f>IFERROR(VLOOKUP($B78,'Adrian Smith'!$A:$C,3,FALSE),"")</f>
        <v/>
      </c>
      <c r="AC78" s="2" t="str">
        <f>IFERROR(VLOOKUP($B78,'parkrun 5k'!$A:$C,3,FALSE),"")</f>
        <v/>
      </c>
      <c r="AD78" s="23" t="str">
        <f>IFERROR(VLOOKUP($B78,'Shepshed 7'!$A:$C,3,FALSE),"")</f>
        <v/>
      </c>
      <c r="AE78" s="2" t="str">
        <f>IFERROR(VLOOKUP($B78,'Derby 10'!$A:$C,3,FALSE),"")</f>
        <v/>
      </c>
      <c r="AF78" s="2" t="str">
        <f>IFERROR(VLOOKUP($B78,'Bagworth XC'!$A:$C,3,FALSE),"")</f>
        <v/>
      </c>
    </row>
    <row r="79" spans="2:32" ht="15" thickBot="1" x14ac:dyDescent="0.35">
      <c r="B79" s="12" t="s">
        <v>143</v>
      </c>
      <c r="C79" s="58">
        <f>IF(Table2[[#This Row],[Total races]]=0,0,(RANK(E79,$E$3:$E$88)+COUNTIF(E71:$E$75,E79)-1))</f>
        <v>0</v>
      </c>
      <c r="D79" s="2">
        <f t="shared" si="2"/>
        <v>0</v>
      </c>
      <c r="E79" s="2" cm="1">
        <f t="array" aca="1" ref="E79" ca="1">IF(Table2[[#This Row],[Total races]]&lt;11,SUM(Table2[[#This Row],[Holly Hayes XC]:[1st XC 2027]]),SUM(LARGE(F79:AF79,ROW(INDIRECT("1:10")))))+Table2[[#This Row],[Total races]]*3</f>
        <v>0</v>
      </c>
      <c r="F79" s="51" t="str">
        <f>IFERROR(VLOOKUP(B79,'Holly Hayes XC'!$A:$C,3,FALSE),"")</f>
        <v/>
      </c>
      <c r="G79" s="51" t="str">
        <f>IFERROR(VLOOKUP(B79,'Kibworth 6'!$A:$C,3,FALSE),"")</f>
        <v/>
      </c>
      <c r="H79" s="51" t="str">
        <f>IFERROR(VLOOKUP(B79,'Bosworth XC'!$A:$C,3,FALSE),"")</f>
        <v/>
      </c>
      <c r="I79" s="51" t="str">
        <f>IFERROR(VLOOKUP(B79,'Grace Dieu XC'!$A:$C,3,FALSE),"")</f>
        <v/>
      </c>
      <c r="J79" s="2" t="str">
        <f>IFERROR(VLOOKUP(B79,'Ivanhoe 20'!$A:$C,3,FALSE),"")</f>
        <v/>
      </c>
      <c r="K79" s="2" t="str">
        <f>IFERROR(VLOOKUP($B79,'Run In The Forest 5'!$A:$C,3,FALSE),"")</f>
        <v/>
      </c>
      <c r="L79" s="2" t="str">
        <f>IFERROR(VLOOKUP($B79,'Uttoxeter HM'!$A:$C,3,FALSE),"")</f>
        <v/>
      </c>
      <c r="M79" s="51" t="str">
        <f>IFERROR(VLOOKUP($B79,'Bosworth HM'!$A:$C,3,FALSE),"")</f>
        <v/>
      </c>
      <c r="N79" s="51" t="str">
        <f>IFERROR(VLOOKUP($B79,'Watermead 10k'!$A:$C,3,FALSE),"")</f>
        <v/>
      </c>
      <c r="O79" s="2" t="str">
        <f>IFERROR(VLOOKUP($B79,'West End 8'!$A:$C,3,FALSE),"")</f>
        <v/>
      </c>
      <c r="P79" s="2" t="str">
        <f>IFERROR(VLOOKUP($B79,'Swithland 6'!$A:$C,3,FALSE),"")</f>
        <v/>
      </c>
      <c r="Q79" s="2" t="str">
        <f>IFERROR(VLOOKUP($B79,'Washlands Relays'!$A:$C,3,FALSE),"")</f>
        <v/>
      </c>
      <c r="R79" s="2" t="str">
        <f>IFERROR(VLOOKUP($B79,'Gate Gallop 10k'!$A:$C,3,FALSE),"")</f>
        <v/>
      </c>
      <c r="S79" s="2"/>
      <c r="T79" s="2" t="str">
        <f>IFERROR(VLOOKUP($B79,'Worthington 6'!$A:$C,3,FALSE),"")</f>
        <v/>
      </c>
      <c r="U79" s="2" t="str">
        <f>IFERROR(VLOOKUP($B79,'Joy Cann 5'!$A:$C,3,FALSE),"")</f>
        <v/>
      </c>
      <c r="V79" s="2" t="str">
        <f>IFERROR(VLOOKUP($B79,'Burton 10k'!$A:$C,3,FALSE),"")</f>
        <v/>
      </c>
      <c r="W79" s="2" t="str">
        <f>IFERROR(VLOOKUP($B79,'Hermitage 5'!$A:$C,3,FALSE),"")</f>
        <v/>
      </c>
      <c r="X79" s="2" t="str">
        <f>IFERROR(VLOOKUP($B79,'Lichfield 10k'!$A:$C,3,FALSE),"")</f>
        <v/>
      </c>
      <c r="Y79" s="2" t="str">
        <f>IFERROR(VLOOKUP($B79,'Tamworth 5'!$A:$C,3,FALSE),"")</f>
        <v/>
      </c>
      <c r="Z79" s="2" t="str">
        <f>IFERROR(VLOOKUP($B79,'Markfield 10k'!$A:$C,3,FALSE),"")</f>
        <v/>
      </c>
      <c r="AA79" s="2" t="str">
        <f>IFERROR(VLOOKUP($B79,'Rotherby 8'!$A:$C,3,FALSE),"")</f>
        <v/>
      </c>
      <c r="AB79" s="2" t="str">
        <f>IFERROR(VLOOKUP($B79,'Adrian Smith'!$A:$C,3,FALSE),"")</f>
        <v/>
      </c>
      <c r="AC79" s="2" t="str">
        <f>IFERROR(VLOOKUP($B79,'parkrun 5k'!$A:$C,3,FALSE),"")</f>
        <v/>
      </c>
      <c r="AD79" s="23" t="str">
        <f>IFERROR(VLOOKUP($B79,'Shepshed 7'!$A:$C,3,FALSE),"")</f>
        <v/>
      </c>
      <c r="AE79" s="2" t="str">
        <f>IFERROR(VLOOKUP($B79,'Derby 10'!$A:$C,3,FALSE),"")</f>
        <v/>
      </c>
      <c r="AF79" s="2" t="str">
        <f>IFERROR(VLOOKUP($B79,'Bagworth XC'!$A:$C,3,FALSE),"")</f>
        <v/>
      </c>
    </row>
    <row r="80" spans="2:32" ht="15" thickBot="1" x14ac:dyDescent="0.35">
      <c r="B80" s="12" t="s">
        <v>53</v>
      </c>
      <c r="C80" s="58">
        <f>IF(Table2[[#This Row],[Total races]]=0,0,(RANK(E80,$E$3:$E$88)+COUNTIF(E72:$E$75,E80)-1))</f>
        <v>0</v>
      </c>
      <c r="D80" s="2">
        <f t="shared" si="2"/>
        <v>0</v>
      </c>
      <c r="E80" s="2" cm="1">
        <f t="array" aca="1" ref="E80" ca="1">IF(Table2[[#This Row],[Total races]]&lt;11,SUM(Table2[[#This Row],[Holly Hayes XC]:[1st XC 2027]]),SUM(LARGE(F80:AF80,ROW(INDIRECT("1:10")))))+Table2[[#This Row],[Total races]]*3</f>
        <v>0</v>
      </c>
      <c r="F80" s="51" t="str">
        <f>IFERROR(VLOOKUP(B80,'Holly Hayes XC'!$A:$C,3,FALSE),"")</f>
        <v/>
      </c>
      <c r="G80" s="51" t="str">
        <f>IFERROR(VLOOKUP(B80,'Kibworth 6'!$A:$C,3,FALSE),"")</f>
        <v/>
      </c>
      <c r="H80" s="51" t="str">
        <f>IFERROR(VLOOKUP(B80,'Bosworth XC'!$A:$C,3,FALSE),"")</f>
        <v/>
      </c>
      <c r="I80" s="51" t="str">
        <f>IFERROR(VLOOKUP(B80,'Grace Dieu XC'!$A:$C,3,FALSE),"")</f>
        <v/>
      </c>
      <c r="J80" s="2" t="str">
        <f>IFERROR(VLOOKUP(B80,'Ivanhoe 20'!$A:$C,3,FALSE),"")</f>
        <v/>
      </c>
      <c r="K80" s="2" t="str">
        <f>IFERROR(VLOOKUP($B80,'Run In The Forest 5'!$A:$C,3,FALSE),"")</f>
        <v/>
      </c>
      <c r="L80" s="2" t="str">
        <f>IFERROR(VLOOKUP($B80,'Uttoxeter HM'!$A:$C,3,FALSE),"")</f>
        <v/>
      </c>
      <c r="M80" s="51" t="str">
        <f>IFERROR(VLOOKUP($B80,'Bosworth HM'!$A:$C,3,FALSE),"")</f>
        <v/>
      </c>
      <c r="N80" s="51" t="str">
        <f>IFERROR(VLOOKUP($B80,'Watermead 10k'!$A:$C,3,FALSE),"")</f>
        <v/>
      </c>
      <c r="O80" s="2" t="str">
        <f>IFERROR(VLOOKUP($B80,'West End 8'!$A:$C,3,FALSE),"")</f>
        <v/>
      </c>
      <c r="P80" s="2" t="str">
        <f>IFERROR(VLOOKUP($B80,'Swithland 6'!$A:$C,3,FALSE),"")</f>
        <v/>
      </c>
      <c r="Q80" s="2" t="str">
        <f>IFERROR(VLOOKUP($B80,'Washlands Relays'!$A:$C,3,FALSE),"")</f>
        <v/>
      </c>
      <c r="R80" s="2" t="str">
        <f>IFERROR(VLOOKUP($B80,'Gate Gallop 10k'!$A:$C,3,FALSE),"")</f>
        <v/>
      </c>
      <c r="S80" s="2"/>
      <c r="T80" s="2" t="str">
        <f>IFERROR(VLOOKUP($B80,'Worthington 6'!$A:$C,3,FALSE),"")</f>
        <v/>
      </c>
      <c r="U80" s="2" t="str">
        <f>IFERROR(VLOOKUP($B80,'Joy Cann 5'!$A:$C,3,FALSE),"")</f>
        <v/>
      </c>
      <c r="V80" s="2" t="str">
        <f>IFERROR(VLOOKUP($B80,'Burton 10k'!$A:$C,3,FALSE),"")</f>
        <v/>
      </c>
      <c r="W80" s="2" t="str">
        <f>IFERROR(VLOOKUP($B80,'Hermitage 5'!$A:$C,3,FALSE),"")</f>
        <v/>
      </c>
      <c r="X80" s="2" t="str">
        <f>IFERROR(VLOOKUP($B80,'Lichfield 10k'!$A:$C,3,FALSE),"")</f>
        <v/>
      </c>
      <c r="Y80" s="2" t="str">
        <f>IFERROR(VLOOKUP($B80,'Tamworth 5'!$A:$C,3,FALSE),"")</f>
        <v/>
      </c>
      <c r="Z80" s="2" t="str">
        <f>IFERROR(VLOOKUP($B80,'Markfield 10k'!$A:$C,3,FALSE),"")</f>
        <v/>
      </c>
      <c r="AA80" s="2" t="str">
        <f>IFERROR(VLOOKUP($B80,'Rotherby 8'!$A:$C,3,FALSE),"")</f>
        <v/>
      </c>
      <c r="AB80" s="2" t="str">
        <f>IFERROR(VLOOKUP($B80,'Adrian Smith'!$A:$C,3,FALSE),"")</f>
        <v/>
      </c>
      <c r="AC80" s="2" t="str">
        <f>IFERROR(VLOOKUP($B80,'parkrun 5k'!$A:$C,3,FALSE),"")</f>
        <v/>
      </c>
      <c r="AD80" s="23" t="str">
        <f>IFERROR(VLOOKUP($B80,'Shepshed 7'!$A:$C,3,FALSE),"")</f>
        <v/>
      </c>
      <c r="AE80" s="2" t="str">
        <f>IFERROR(VLOOKUP($B80,'Derby 10'!$A:$C,3,FALSE),"")</f>
        <v/>
      </c>
      <c r="AF80" s="2" t="str">
        <f>IFERROR(VLOOKUP($B80,'Bagworth XC'!$A:$C,3,FALSE),"")</f>
        <v/>
      </c>
    </row>
    <row r="81" spans="2:32" ht="15" thickBot="1" x14ac:dyDescent="0.35">
      <c r="B81" s="12" t="s">
        <v>152</v>
      </c>
      <c r="C81" s="58">
        <f>IF(Table2[[#This Row],[Total races]]=0,0,(RANK(E81,$E$3:$E$88)+COUNTIF(E73:$E$75,E81)-1))</f>
        <v>0</v>
      </c>
      <c r="D81" s="2">
        <f t="shared" si="2"/>
        <v>0</v>
      </c>
      <c r="E81" s="2" cm="1">
        <f t="array" aca="1" ref="E81" ca="1">IF(Table2[[#This Row],[Total races]]&lt;11,SUM(Table2[[#This Row],[Holly Hayes XC]:[1st XC 2027]]),SUM(LARGE(F81:AF81,ROW(INDIRECT("1:10")))))+Table2[[#This Row],[Total races]]*3</f>
        <v>0</v>
      </c>
      <c r="F81" s="51" t="str">
        <f>IFERROR(VLOOKUP(B81,'Holly Hayes XC'!$A:$C,3,FALSE),"")</f>
        <v/>
      </c>
      <c r="G81" s="51" t="str">
        <f>IFERROR(VLOOKUP(B81,'Kibworth 6'!$A:$C,3,FALSE),"")</f>
        <v/>
      </c>
      <c r="H81" s="51" t="str">
        <f>IFERROR(VLOOKUP(B81,'Bosworth XC'!$A:$C,3,FALSE),"")</f>
        <v/>
      </c>
      <c r="I81" s="51" t="str">
        <f>IFERROR(VLOOKUP(B81,'Grace Dieu XC'!$A:$C,3,FALSE),"")</f>
        <v/>
      </c>
      <c r="J81" s="2" t="str">
        <f>IFERROR(VLOOKUP(B81,'Ivanhoe 20'!$A:$C,3,FALSE),"")</f>
        <v/>
      </c>
      <c r="K81" s="2" t="str">
        <f>IFERROR(VLOOKUP($B81,'Run In The Forest 5'!$A:$C,3,FALSE),"")</f>
        <v/>
      </c>
      <c r="L81" s="2" t="str">
        <f>IFERROR(VLOOKUP($B81,'Uttoxeter HM'!$A:$C,3,FALSE),"")</f>
        <v/>
      </c>
      <c r="M81" s="51" t="str">
        <f>IFERROR(VLOOKUP($B81,'Bosworth HM'!$A:$C,3,FALSE),"")</f>
        <v/>
      </c>
      <c r="N81" s="51" t="str">
        <f>IFERROR(VLOOKUP($B81,'Watermead 10k'!$A:$C,3,FALSE),"")</f>
        <v/>
      </c>
      <c r="O81" s="2" t="str">
        <f>IFERROR(VLOOKUP($B81,'West End 8'!$A:$C,3,FALSE),"")</f>
        <v/>
      </c>
      <c r="P81" s="2" t="str">
        <f>IFERROR(VLOOKUP($B81,'Swithland 6'!$A:$C,3,FALSE),"")</f>
        <v/>
      </c>
      <c r="Q81" s="2" t="str">
        <f>IFERROR(VLOOKUP($B81,'Washlands Relays'!$A:$C,3,FALSE),"")</f>
        <v/>
      </c>
      <c r="R81" s="2" t="str">
        <f>IFERROR(VLOOKUP($B81,'Gate Gallop 10k'!$A:$C,3,FALSE),"")</f>
        <v/>
      </c>
      <c r="S81" s="2"/>
      <c r="T81" s="2" t="str">
        <f>IFERROR(VLOOKUP($B81,'Worthington 6'!$A:$C,3,FALSE),"")</f>
        <v/>
      </c>
      <c r="U81" s="2" t="str">
        <f>IFERROR(VLOOKUP($B81,'Joy Cann 5'!$A:$C,3,FALSE),"")</f>
        <v/>
      </c>
      <c r="V81" s="2" t="str">
        <f>IFERROR(VLOOKUP($B81,'Burton 10k'!$A:$C,3,FALSE),"")</f>
        <v/>
      </c>
      <c r="W81" s="2" t="str">
        <f>IFERROR(VLOOKUP($B81,'Hermitage 5'!$A:$C,3,FALSE),"")</f>
        <v/>
      </c>
      <c r="X81" s="2" t="str">
        <f>IFERROR(VLOOKUP($B81,'Lichfield 10k'!$A:$C,3,FALSE),"")</f>
        <v/>
      </c>
      <c r="Y81" s="2" t="str">
        <f>IFERROR(VLOOKUP($B81,'Tamworth 5'!$A:$C,3,FALSE),"")</f>
        <v/>
      </c>
      <c r="Z81" s="2" t="str">
        <f>IFERROR(VLOOKUP($B81,'Markfield 10k'!$A:$C,3,FALSE),"")</f>
        <v/>
      </c>
      <c r="AA81" s="2" t="str">
        <f>IFERROR(VLOOKUP($B81,'Rotherby 8'!$A:$C,3,FALSE),"")</f>
        <v/>
      </c>
      <c r="AB81" s="2" t="str">
        <f>IFERROR(VLOOKUP($B81,'Adrian Smith'!$A:$C,3,FALSE),"")</f>
        <v/>
      </c>
      <c r="AC81" s="2" t="str">
        <f>IFERROR(VLOOKUP($B81,'parkrun 5k'!$A:$C,3,FALSE),"")</f>
        <v/>
      </c>
      <c r="AD81" s="23" t="str">
        <f>IFERROR(VLOOKUP($B81,'Shepshed 7'!$A:$C,3,FALSE),"")</f>
        <v/>
      </c>
      <c r="AE81" s="2" t="str">
        <f>IFERROR(VLOOKUP($B81,'Derby 10'!$A:$C,3,FALSE),"")</f>
        <v/>
      </c>
      <c r="AF81" s="2" t="str">
        <f>IFERROR(VLOOKUP($B81,'Bagworth XC'!$A:$C,3,FALSE),"")</f>
        <v/>
      </c>
    </row>
    <row r="82" spans="2:32" ht="15" thickBot="1" x14ac:dyDescent="0.35">
      <c r="B82" s="12" t="s">
        <v>108</v>
      </c>
      <c r="C82" s="58">
        <f>IF(Table2[[#This Row],[Total races]]=0,0,(RANK(E82,$E$3:$E$88)+COUNTIF(E73:$E$76,E82)-1))</f>
        <v>0</v>
      </c>
      <c r="D82" s="2">
        <f t="shared" si="2"/>
        <v>0</v>
      </c>
      <c r="E82" s="2" cm="1">
        <f t="array" aca="1" ref="E82" ca="1">IF(Table2[[#This Row],[Total races]]&lt;11,SUM(Table2[[#This Row],[Holly Hayes XC]:[1st XC 2027]]),SUM(LARGE(F82:AF82,ROW(INDIRECT("1:10")))))+Table2[[#This Row],[Total races]]*3</f>
        <v>0</v>
      </c>
      <c r="F82" s="51" t="str">
        <f>IFERROR(VLOOKUP(B82,'Holly Hayes XC'!$A:$C,3,FALSE),"")</f>
        <v/>
      </c>
      <c r="G82" s="51" t="str">
        <f>IFERROR(VLOOKUP(B82,'Kibworth 6'!$A:$C,3,FALSE),"")</f>
        <v/>
      </c>
      <c r="H82" s="51" t="str">
        <f>IFERROR(VLOOKUP(B82,'Bosworth XC'!$A:$C,3,FALSE),"")</f>
        <v/>
      </c>
      <c r="I82" s="51" t="str">
        <f>IFERROR(VLOOKUP(B82,'Grace Dieu XC'!$A:$C,3,FALSE),"")</f>
        <v/>
      </c>
      <c r="J82" s="2" t="str">
        <f>IFERROR(VLOOKUP(B82,'Ivanhoe 20'!$A:$C,3,FALSE),"")</f>
        <v/>
      </c>
      <c r="K82" s="2" t="str">
        <f>IFERROR(VLOOKUP($B82,'Run In The Forest 5'!$A:$C,3,FALSE),"")</f>
        <v/>
      </c>
      <c r="L82" s="2" t="str">
        <f>IFERROR(VLOOKUP($B82,'Uttoxeter HM'!$A:$C,3,FALSE),"")</f>
        <v/>
      </c>
      <c r="M82" s="51" t="str">
        <f>IFERROR(VLOOKUP($B82,'Bosworth HM'!$A:$C,3,FALSE),"")</f>
        <v/>
      </c>
      <c r="N82" s="51" t="str">
        <f>IFERROR(VLOOKUP($B82,'Watermead 10k'!$A:$C,3,FALSE),"")</f>
        <v/>
      </c>
      <c r="O82" s="2" t="str">
        <f>IFERROR(VLOOKUP($B82,'West End 8'!$A:$C,3,FALSE),"")</f>
        <v/>
      </c>
      <c r="P82" s="2" t="str">
        <f>IFERROR(VLOOKUP($B82,'Swithland 6'!$A:$C,3,FALSE),"")</f>
        <v/>
      </c>
      <c r="Q82" s="2" t="str">
        <f>IFERROR(VLOOKUP($B82,'Washlands Relays'!$A:$C,3,FALSE),"")</f>
        <v/>
      </c>
      <c r="R82" s="2" t="str">
        <f>IFERROR(VLOOKUP($B82,'Gate Gallop 10k'!$A:$C,3,FALSE),"")</f>
        <v/>
      </c>
      <c r="S82" s="2"/>
      <c r="T82" s="2" t="str">
        <f>IFERROR(VLOOKUP($B82,'Worthington 6'!$A:$C,3,FALSE),"")</f>
        <v/>
      </c>
      <c r="U82" s="2" t="str">
        <f>IFERROR(VLOOKUP($B82,'Joy Cann 5'!$A:$C,3,FALSE),"")</f>
        <v/>
      </c>
      <c r="V82" s="2" t="str">
        <f>IFERROR(VLOOKUP($B82,'Burton 10k'!$A:$C,3,FALSE),"")</f>
        <v/>
      </c>
      <c r="W82" s="2" t="str">
        <f>IFERROR(VLOOKUP($B82,'Hermitage 5'!$A:$C,3,FALSE),"")</f>
        <v/>
      </c>
      <c r="X82" s="2" t="str">
        <f>IFERROR(VLOOKUP($B82,'Lichfield 10k'!$A:$C,3,FALSE),"")</f>
        <v/>
      </c>
      <c r="Y82" s="2" t="str">
        <f>IFERROR(VLOOKUP($B82,'Tamworth 5'!$A:$C,3,FALSE),"")</f>
        <v/>
      </c>
      <c r="Z82" s="2" t="str">
        <f>IFERROR(VLOOKUP($B82,'Markfield 10k'!$A:$C,3,FALSE),"")</f>
        <v/>
      </c>
      <c r="AA82" s="2" t="str">
        <f>IFERROR(VLOOKUP($B82,'Rotherby 8'!$A:$C,3,FALSE),"")</f>
        <v/>
      </c>
      <c r="AB82" s="2" t="str">
        <f>IFERROR(VLOOKUP($B82,'Adrian Smith'!$A:$C,3,FALSE),"")</f>
        <v/>
      </c>
      <c r="AC82" s="2" t="str">
        <f>IFERROR(VLOOKUP($B82,'parkrun 5k'!$A:$C,3,FALSE),"")</f>
        <v/>
      </c>
      <c r="AD82" s="23" t="str">
        <f>IFERROR(VLOOKUP($B82,'Shepshed 7'!$A:$C,3,FALSE),"")</f>
        <v/>
      </c>
      <c r="AE82" s="2" t="str">
        <f>IFERROR(VLOOKUP($B82,'Derby 10'!$A:$C,3,FALSE),"")</f>
        <v/>
      </c>
      <c r="AF82" s="2" t="str">
        <f>IFERROR(VLOOKUP($B82,'Bagworth XC'!$A:$C,3,FALSE),"")</f>
        <v/>
      </c>
    </row>
    <row r="83" spans="2:32" ht="15" thickBot="1" x14ac:dyDescent="0.35">
      <c r="B83" s="12" t="s">
        <v>36</v>
      </c>
      <c r="C83" s="58">
        <f>IF(Table2[[#This Row],[Total races]]=0,0,(RANK(E83,$E$3:$E$88)+COUNTIF(E73:$E$77,E83)-1))</f>
        <v>0</v>
      </c>
      <c r="D83" s="2">
        <f t="shared" si="2"/>
        <v>0</v>
      </c>
      <c r="E83" s="2" cm="1">
        <f t="array" aca="1" ref="E83" ca="1">IF(Table2[[#This Row],[Total races]]&lt;11,SUM(Table2[[#This Row],[Holly Hayes XC]:[1st XC 2027]]),SUM(LARGE(F83:AF83,ROW(INDIRECT("1:10")))))+Table2[[#This Row],[Total races]]*3</f>
        <v>0</v>
      </c>
      <c r="F83" s="51" t="str">
        <f>IFERROR(VLOOKUP(B83,'Holly Hayes XC'!$A:$C,3,FALSE),"")</f>
        <v/>
      </c>
      <c r="G83" s="51" t="str">
        <f>IFERROR(VLOOKUP(B83,'Kibworth 6'!$A:$C,3,FALSE),"")</f>
        <v/>
      </c>
      <c r="H83" s="51" t="str">
        <f>IFERROR(VLOOKUP(B83,'Bosworth XC'!$A:$C,3,FALSE),"")</f>
        <v/>
      </c>
      <c r="I83" s="51" t="str">
        <f>IFERROR(VLOOKUP(B83,'Grace Dieu XC'!$A:$C,3,FALSE),"")</f>
        <v/>
      </c>
      <c r="J83" s="2" t="str">
        <f>IFERROR(VLOOKUP(B83,'Ivanhoe 20'!$A:$C,3,FALSE),"")</f>
        <v/>
      </c>
      <c r="K83" s="2" t="str">
        <f>IFERROR(VLOOKUP($B83,'Run In The Forest 5'!$A:$C,3,FALSE),"")</f>
        <v/>
      </c>
      <c r="L83" s="2" t="str">
        <f>IFERROR(VLOOKUP($B83,'Uttoxeter HM'!$A:$C,3,FALSE),"")</f>
        <v/>
      </c>
      <c r="M83" s="51" t="str">
        <f>IFERROR(VLOOKUP($B83,'Bosworth HM'!$A:$C,3,FALSE),"")</f>
        <v/>
      </c>
      <c r="N83" s="51" t="str">
        <f>IFERROR(VLOOKUP($B83,'Watermead 10k'!$A:$C,3,FALSE),"")</f>
        <v/>
      </c>
      <c r="O83" s="2" t="str">
        <f>IFERROR(VLOOKUP($B83,'West End 8'!$A:$C,3,FALSE),"")</f>
        <v/>
      </c>
      <c r="P83" s="2" t="str">
        <f>IFERROR(VLOOKUP($B83,'Swithland 6'!$A:$C,3,FALSE),"")</f>
        <v/>
      </c>
      <c r="Q83" s="2" t="str">
        <f>IFERROR(VLOOKUP($B83,'Washlands Relays'!$A:$C,3,FALSE),"")</f>
        <v/>
      </c>
      <c r="R83" s="2" t="str">
        <f>IFERROR(VLOOKUP($B83,'Gate Gallop 10k'!$A:$C,3,FALSE),"")</f>
        <v/>
      </c>
      <c r="S83" s="2"/>
      <c r="T83" s="2" t="str">
        <f>IFERROR(VLOOKUP($B83,'Worthington 6'!$A:$C,3,FALSE),"")</f>
        <v/>
      </c>
      <c r="U83" s="2" t="str">
        <f>IFERROR(VLOOKUP($B83,'Joy Cann 5'!$A:$C,3,FALSE),"")</f>
        <v/>
      </c>
      <c r="V83" s="2" t="str">
        <f>IFERROR(VLOOKUP($B83,'Burton 10k'!$A:$C,3,FALSE),"")</f>
        <v/>
      </c>
      <c r="W83" s="2" t="str">
        <f>IFERROR(VLOOKUP($B83,'Hermitage 5'!$A:$C,3,FALSE),"")</f>
        <v/>
      </c>
      <c r="X83" s="2" t="str">
        <f>IFERROR(VLOOKUP($B83,'Lichfield 10k'!$A:$C,3,FALSE),"")</f>
        <v/>
      </c>
      <c r="Y83" s="2" t="str">
        <f>IFERROR(VLOOKUP($B83,'Tamworth 5'!$A:$C,3,FALSE),"")</f>
        <v/>
      </c>
      <c r="Z83" s="2" t="str">
        <f>IFERROR(VLOOKUP($B83,'Markfield 10k'!$A:$C,3,FALSE),"")</f>
        <v/>
      </c>
      <c r="AA83" s="2" t="str">
        <f>IFERROR(VLOOKUP($B83,'Rotherby 8'!$A:$C,3,FALSE),"")</f>
        <v/>
      </c>
      <c r="AB83" s="2" t="str">
        <f>IFERROR(VLOOKUP($B83,'Adrian Smith'!$A:$C,3,FALSE),"")</f>
        <v/>
      </c>
      <c r="AC83" s="2" t="str">
        <f>IFERROR(VLOOKUP($B83,'parkrun 5k'!$A:$C,3,FALSE),"")</f>
        <v/>
      </c>
      <c r="AD83" s="23" t="str">
        <f>IFERROR(VLOOKUP($B83,'Shepshed 7'!$A:$C,3,FALSE),"")</f>
        <v/>
      </c>
      <c r="AE83" s="2" t="str">
        <f>IFERROR(VLOOKUP($B83,'Derby 10'!$A:$C,3,FALSE),"")</f>
        <v/>
      </c>
      <c r="AF83" s="2" t="str">
        <f>IFERROR(VLOOKUP($B83,'Bagworth XC'!$A:$C,3,FALSE),"")</f>
        <v/>
      </c>
    </row>
    <row r="84" spans="2:32" ht="15" thickBot="1" x14ac:dyDescent="0.35">
      <c r="B84" s="12" t="s">
        <v>52</v>
      </c>
      <c r="C84" s="58">
        <f>IF(Table2[[#This Row],[Total races]]=0,0,(RANK(E84,$E$3:$E$88)+COUNTIF(E75:$E$76,E84)-1))</f>
        <v>0</v>
      </c>
      <c r="D84" s="2">
        <f t="shared" si="2"/>
        <v>0</v>
      </c>
      <c r="E84" s="2" cm="1">
        <f t="array" aca="1" ref="E84" ca="1">IF(Table2[[#This Row],[Total races]]&lt;11,SUM(Table2[[#This Row],[Holly Hayes XC]:[1st XC 2027]]),SUM(LARGE(F84:AF84,ROW(INDIRECT("1:10")))))+Table2[[#This Row],[Total races]]*3</f>
        <v>0</v>
      </c>
      <c r="F84" s="51" t="str">
        <f>IFERROR(VLOOKUP(B84,'Holly Hayes XC'!$A:$C,3,FALSE),"")</f>
        <v/>
      </c>
      <c r="G84" s="51" t="str">
        <f>IFERROR(VLOOKUP(B84,'Kibworth 6'!$A:$C,3,FALSE),"")</f>
        <v/>
      </c>
      <c r="H84" s="51" t="str">
        <f>IFERROR(VLOOKUP(B84,'Bosworth XC'!$A:$C,3,FALSE),"")</f>
        <v/>
      </c>
      <c r="I84" s="51" t="str">
        <f>IFERROR(VLOOKUP(B84,'Grace Dieu XC'!$A:$C,3,FALSE),"")</f>
        <v/>
      </c>
      <c r="J84" s="2" t="str">
        <f>IFERROR(VLOOKUP(B84,'Ivanhoe 20'!$A:$C,3,FALSE),"")</f>
        <v/>
      </c>
      <c r="K84" s="2" t="str">
        <f>IFERROR(VLOOKUP($B84,'Run In The Forest 5'!$A:$C,3,FALSE),"")</f>
        <v/>
      </c>
      <c r="L84" s="2" t="str">
        <f>IFERROR(VLOOKUP($B84,'Uttoxeter HM'!$A:$C,3,FALSE),"")</f>
        <v/>
      </c>
      <c r="M84" s="51" t="str">
        <f>IFERROR(VLOOKUP($B84,'Bosworth HM'!$A:$C,3,FALSE),"")</f>
        <v/>
      </c>
      <c r="N84" s="51" t="str">
        <f>IFERROR(VLOOKUP($B84,'Watermead 10k'!$A:$C,3,FALSE),"")</f>
        <v/>
      </c>
      <c r="O84" s="2" t="str">
        <f>IFERROR(VLOOKUP($B84,'West End 8'!$A:$C,3,FALSE),"")</f>
        <v/>
      </c>
      <c r="P84" s="2" t="str">
        <f>IFERROR(VLOOKUP($B84,'Swithland 6'!$A:$C,3,FALSE),"")</f>
        <v/>
      </c>
      <c r="Q84" s="2" t="str">
        <f>IFERROR(VLOOKUP($B84,'Washlands Relays'!$A:$C,3,FALSE),"")</f>
        <v/>
      </c>
      <c r="R84" s="2" t="str">
        <f>IFERROR(VLOOKUP($B84,'Gate Gallop 10k'!$A:$C,3,FALSE),"")</f>
        <v/>
      </c>
      <c r="S84" s="2"/>
      <c r="T84" s="2" t="str">
        <f>IFERROR(VLOOKUP($B84,'Worthington 6'!$A:$C,3,FALSE),"")</f>
        <v/>
      </c>
      <c r="U84" s="2" t="str">
        <f>IFERROR(VLOOKUP($B84,'Joy Cann 5'!$A:$C,3,FALSE),"")</f>
        <v/>
      </c>
      <c r="V84" s="2" t="str">
        <f>IFERROR(VLOOKUP($B84,'Burton 10k'!$A:$C,3,FALSE),"")</f>
        <v/>
      </c>
      <c r="W84" s="2" t="str">
        <f>IFERROR(VLOOKUP($B84,'Hermitage 5'!$A:$C,3,FALSE),"")</f>
        <v/>
      </c>
      <c r="X84" s="2" t="str">
        <f>IFERROR(VLOOKUP($B84,'Lichfield 10k'!$A:$C,3,FALSE),"")</f>
        <v/>
      </c>
      <c r="Y84" s="2" t="str">
        <f>IFERROR(VLOOKUP($B84,'Tamworth 5'!$A:$C,3,FALSE),"")</f>
        <v/>
      </c>
      <c r="Z84" s="2" t="str">
        <f>IFERROR(VLOOKUP($B84,'Markfield 10k'!$A:$C,3,FALSE),"")</f>
        <v/>
      </c>
      <c r="AA84" s="2" t="str">
        <f>IFERROR(VLOOKUP($B84,'Rotherby 8'!$A:$C,3,FALSE),"")</f>
        <v/>
      </c>
      <c r="AB84" s="2" t="str">
        <f>IFERROR(VLOOKUP($B84,'Adrian Smith'!$A:$C,3,FALSE),"")</f>
        <v/>
      </c>
      <c r="AC84" s="2" t="str">
        <f>IFERROR(VLOOKUP($B84,'parkrun 5k'!$A:$C,3,FALSE),"")</f>
        <v/>
      </c>
      <c r="AD84" s="23" t="str">
        <f>IFERROR(VLOOKUP($B84,'Shepshed 7'!$A:$C,3,FALSE),"")</f>
        <v/>
      </c>
      <c r="AE84" s="2" t="str">
        <f>IFERROR(VLOOKUP($B84,'Derby 10'!$A:$C,3,FALSE),"")</f>
        <v/>
      </c>
      <c r="AF84" s="2" t="str">
        <f>IFERROR(VLOOKUP($B84,'Bagworth XC'!$A:$C,3,FALSE),"")</f>
        <v/>
      </c>
    </row>
    <row r="85" spans="2:32" ht="15" thickBot="1" x14ac:dyDescent="0.35">
      <c r="B85" s="12" t="s">
        <v>104</v>
      </c>
      <c r="C85" s="58">
        <f>IF(Table2[[#This Row],[Total races]]=0,0,(RANK(E85,$E$3:$E$88)+COUNTIF(E75:$E$77,E85)-1))</f>
        <v>0</v>
      </c>
      <c r="D85" s="2">
        <f t="shared" si="2"/>
        <v>0</v>
      </c>
      <c r="E85" s="2" cm="1">
        <f t="array" aca="1" ref="E85" ca="1">IF(Table2[[#This Row],[Total races]]&lt;11,SUM(Table2[[#This Row],[Holly Hayes XC]:[1st XC 2027]]),SUM(LARGE(F85:AF85,ROW(INDIRECT("1:10")))))+Table2[[#This Row],[Total races]]*3</f>
        <v>0</v>
      </c>
      <c r="F85" s="51" t="str">
        <f>IFERROR(VLOOKUP(B85,'Holly Hayes XC'!$A:$C,3,FALSE),"")</f>
        <v/>
      </c>
      <c r="G85" s="51" t="str">
        <f>IFERROR(VLOOKUP(B85,'Kibworth 6'!$A:$C,3,FALSE),"")</f>
        <v/>
      </c>
      <c r="H85" s="51" t="str">
        <f>IFERROR(VLOOKUP(B85,'Bosworth XC'!$A:$C,3,FALSE),"")</f>
        <v/>
      </c>
      <c r="I85" s="51" t="str">
        <f>IFERROR(VLOOKUP(B85,'Grace Dieu XC'!$A:$C,3,FALSE),"")</f>
        <v/>
      </c>
      <c r="J85" s="2" t="str">
        <f>IFERROR(VLOOKUP(B85,'Ivanhoe 20'!$A:$C,3,FALSE),"")</f>
        <v/>
      </c>
      <c r="K85" s="2" t="str">
        <f>IFERROR(VLOOKUP($B85,'Run In The Forest 5'!$A:$C,3,FALSE),"")</f>
        <v/>
      </c>
      <c r="L85" s="2" t="str">
        <f>IFERROR(VLOOKUP($B85,'Uttoxeter HM'!$A:$C,3,FALSE),"")</f>
        <v/>
      </c>
      <c r="M85" s="51" t="str">
        <f>IFERROR(VLOOKUP($B85,'Bosworth HM'!$A:$C,3,FALSE),"")</f>
        <v/>
      </c>
      <c r="N85" s="51" t="str">
        <f>IFERROR(VLOOKUP($B85,'Watermead 10k'!$A:$C,3,FALSE),"")</f>
        <v/>
      </c>
      <c r="O85" s="2" t="str">
        <f>IFERROR(VLOOKUP($B85,'West End 8'!$A:$C,3,FALSE),"")</f>
        <v/>
      </c>
      <c r="P85" s="2" t="str">
        <f>IFERROR(VLOOKUP($B85,'Swithland 6'!$A:$C,3,FALSE),"")</f>
        <v/>
      </c>
      <c r="Q85" s="2" t="str">
        <f>IFERROR(VLOOKUP($B85,'Washlands Relays'!$A:$C,3,FALSE),"")</f>
        <v/>
      </c>
      <c r="R85" s="2" t="str">
        <f>IFERROR(VLOOKUP($B85,'Gate Gallop 10k'!$A:$C,3,FALSE),"")</f>
        <v/>
      </c>
      <c r="S85" s="2"/>
      <c r="T85" s="2" t="str">
        <f>IFERROR(VLOOKUP($B85,'Worthington 6'!$A:$C,3,FALSE),"")</f>
        <v/>
      </c>
      <c r="U85" s="2" t="str">
        <f>IFERROR(VLOOKUP($B85,'Joy Cann 5'!$A:$C,3,FALSE),"")</f>
        <v/>
      </c>
      <c r="V85" s="2" t="str">
        <f>IFERROR(VLOOKUP($B85,'Burton 10k'!$A:$C,3,FALSE),"")</f>
        <v/>
      </c>
      <c r="W85" s="2" t="str">
        <f>IFERROR(VLOOKUP($B85,'Hermitage 5'!$A:$C,3,FALSE),"")</f>
        <v/>
      </c>
      <c r="X85" s="2" t="str">
        <f>IFERROR(VLOOKUP($B85,'Lichfield 10k'!$A:$C,3,FALSE),"")</f>
        <v/>
      </c>
      <c r="Y85" s="2" t="str">
        <f>IFERROR(VLOOKUP($B85,'Tamworth 5'!$A:$C,3,FALSE),"")</f>
        <v/>
      </c>
      <c r="Z85" s="2" t="str">
        <f>IFERROR(VLOOKUP($B85,'Markfield 10k'!$A:$C,3,FALSE),"")</f>
        <v/>
      </c>
      <c r="AA85" s="2" t="str">
        <f>IFERROR(VLOOKUP($B85,'Rotherby 8'!$A:$C,3,FALSE),"")</f>
        <v/>
      </c>
      <c r="AB85" s="2" t="str">
        <f>IFERROR(VLOOKUP($B85,'Adrian Smith'!$A:$C,3,FALSE),"")</f>
        <v/>
      </c>
      <c r="AC85" s="2" t="str">
        <f>IFERROR(VLOOKUP($B85,'parkrun 5k'!$A:$C,3,FALSE),"")</f>
        <v/>
      </c>
      <c r="AD85" s="23" t="str">
        <f>IFERROR(VLOOKUP($B85,'Shepshed 7'!$A:$C,3,FALSE),"")</f>
        <v/>
      </c>
      <c r="AE85" s="2" t="str">
        <f>IFERROR(VLOOKUP($B85,'Derby 10'!$A:$C,3,FALSE),"")</f>
        <v/>
      </c>
      <c r="AF85" s="2" t="str">
        <f>IFERROR(VLOOKUP($B85,'Bagworth XC'!$A:$C,3,FALSE),"")</f>
        <v/>
      </c>
    </row>
    <row r="86" spans="2:32" ht="15" thickBot="1" x14ac:dyDescent="0.35">
      <c r="B86" s="12" t="s">
        <v>74</v>
      </c>
      <c r="C86" s="58">
        <f>IF(Table2[[#This Row],[Total races]]=0,0,(RANK(E86,$E$3:$E$88)+COUNTIF(E76:$E$77,E86)-1))</f>
        <v>0</v>
      </c>
      <c r="D86" s="2">
        <f t="shared" si="2"/>
        <v>0</v>
      </c>
      <c r="E86" s="2" cm="1">
        <f t="array" aca="1" ref="E86" ca="1">IF(Table2[[#This Row],[Total races]]&lt;11,SUM(Table2[[#This Row],[Holly Hayes XC]:[1st XC 2027]]),SUM(LARGE(F86:AF86,ROW(INDIRECT("1:10")))))+Table2[[#This Row],[Total races]]*3</f>
        <v>0</v>
      </c>
      <c r="F86" s="51" t="str">
        <f>IFERROR(VLOOKUP(B86,'Holly Hayes XC'!$A:$C,3,FALSE),"")</f>
        <v/>
      </c>
      <c r="G86" s="51" t="str">
        <f>IFERROR(VLOOKUP(B86,'Kibworth 6'!$A:$C,3,FALSE),"")</f>
        <v/>
      </c>
      <c r="H86" s="51" t="str">
        <f>IFERROR(VLOOKUP(B86,'Bosworth XC'!$A:$C,3,FALSE),"")</f>
        <v/>
      </c>
      <c r="I86" s="51" t="str">
        <f>IFERROR(VLOOKUP(B86,'Grace Dieu XC'!$A:$C,3,FALSE),"")</f>
        <v/>
      </c>
      <c r="J86" s="2" t="str">
        <f>IFERROR(VLOOKUP(B86,'Ivanhoe 20'!$A:$C,3,FALSE),"")</f>
        <v/>
      </c>
      <c r="K86" s="2" t="str">
        <f>IFERROR(VLOOKUP($B86,'Run In The Forest 5'!$A:$C,3,FALSE),"")</f>
        <v/>
      </c>
      <c r="L86" s="2" t="str">
        <f>IFERROR(VLOOKUP($B86,'Uttoxeter HM'!$A:$C,3,FALSE),"")</f>
        <v/>
      </c>
      <c r="M86" s="51" t="str">
        <f>IFERROR(VLOOKUP($B86,'Bosworth HM'!$A:$C,3,FALSE),"")</f>
        <v/>
      </c>
      <c r="N86" s="51" t="str">
        <f>IFERROR(VLOOKUP($B86,'Watermead 10k'!$A:$C,3,FALSE),"")</f>
        <v/>
      </c>
      <c r="O86" s="2" t="str">
        <f>IFERROR(VLOOKUP($B86,'West End 8'!$A:$C,3,FALSE),"")</f>
        <v/>
      </c>
      <c r="P86" s="2" t="str">
        <f>IFERROR(VLOOKUP($B86,'Swithland 6'!$A:$C,3,FALSE),"")</f>
        <v/>
      </c>
      <c r="Q86" s="2" t="str">
        <f>IFERROR(VLOOKUP($B86,'Washlands Relays'!$A:$C,3,FALSE),"")</f>
        <v/>
      </c>
      <c r="R86" s="2" t="str">
        <f>IFERROR(VLOOKUP($B86,'Gate Gallop 10k'!$A:$C,3,FALSE),"")</f>
        <v/>
      </c>
      <c r="S86" s="2"/>
      <c r="T86" s="2" t="str">
        <f>IFERROR(VLOOKUP($B86,'Worthington 6'!$A:$C,3,FALSE),"")</f>
        <v/>
      </c>
      <c r="U86" s="2" t="str">
        <f>IFERROR(VLOOKUP($B86,'Joy Cann 5'!$A:$C,3,FALSE),"")</f>
        <v/>
      </c>
      <c r="V86" s="2" t="str">
        <f>IFERROR(VLOOKUP($B86,'Burton 10k'!$A:$C,3,FALSE),"")</f>
        <v/>
      </c>
      <c r="W86" s="2" t="str">
        <f>IFERROR(VLOOKUP($B86,'Hermitage 5'!$A:$C,3,FALSE),"")</f>
        <v/>
      </c>
      <c r="X86" s="2" t="str">
        <f>IFERROR(VLOOKUP($B86,'Lichfield 10k'!$A:$C,3,FALSE),"")</f>
        <v/>
      </c>
      <c r="Y86" s="2" t="str">
        <f>IFERROR(VLOOKUP($B86,'Tamworth 5'!$A:$C,3,FALSE),"")</f>
        <v/>
      </c>
      <c r="Z86" s="2" t="str">
        <f>IFERROR(VLOOKUP($B86,'Markfield 10k'!$A:$C,3,FALSE),"")</f>
        <v/>
      </c>
      <c r="AA86" s="2" t="str">
        <f>IFERROR(VLOOKUP($B86,'Rotherby 8'!$A:$C,3,FALSE),"")</f>
        <v/>
      </c>
      <c r="AB86" s="2" t="str">
        <f>IFERROR(VLOOKUP($B86,'Adrian Smith'!$A:$C,3,FALSE),"")</f>
        <v/>
      </c>
      <c r="AC86" s="2" t="str">
        <f>IFERROR(VLOOKUP($B86,'parkrun 5k'!$A:$C,3,FALSE),"")</f>
        <v/>
      </c>
      <c r="AD86" s="23" t="str">
        <f>IFERROR(VLOOKUP($B86,'Shepshed 7'!$A:$C,3,FALSE),"")</f>
        <v/>
      </c>
      <c r="AE86" s="2" t="str">
        <f>IFERROR(VLOOKUP($B86,'Derby 10'!$A:$C,3,FALSE),"")</f>
        <v/>
      </c>
      <c r="AF86" s="2" t="str">
        <f>IFERROR(VLOOKUP($B86,'Bagworth XC'!$A:$C,3,FALSE),"")</f>
        <v/>
      </c>
    </row>
    <row r="87" spans="2:32" ht="15" thickBot="1" x14ac:dyDescent="0.35">
      <c r="B87" s="12" t="s">
        <v>97</v>
      </c>
      <c r="C87" s="58">
        <f>IF(Table2[[#This Row],[Total races]]=0,0,(RANK(E87,$E$3:$E$88)+COUNTIF(E$67:$E87,E87)-1))</f>
        <v>0</v>
      </c>
      <c r="D87" s="2">
        <f t="shared" si="2"/>
        <v>0</v>
      </c>
      <c r="E87" s="2" cm="1">
        <f t="array" aca="1" ref="E87" ca="1">IF(Table2[[#This Row],[Total races]]&lt;11,SUM(Table2[[#This Row],[Holly Hayes XC]:[1st XC 2027]]),SUM(LARGE(F87:AF87,ROW(INDIRECT("1:10")))))+Table2[[#This Row],[Total races]]*3</f>
        <v>0</v>
      </c>
      <c r="F87" s="51" t="str">
        <f>IFERROR(VLOOKUP(B87,'Holly Hayes XC'!$A:$C,3,FALSE),"")</f>
        <v/>
      </c>
      <c r="G87" s="51" t="str">
        <f>IFERROR(VLOOKUP(B87,'Kibworth 6'!$A:$C,3,FALSE),"")</f>
        <v/>
      </c>
      <c r="H87" s="51" t="str">
        <f>IFERROR(VLOOKUP(B87,'Bosworth XC'!$A:$C,3,FALSE),"")</f>
        <v/>
      </c>
      <c r="I87" s="51" t="str">
        <f>IFERROR(VLOOKUP(B87,'Grace Dieu XC'!$A:$C,3,FALSE),"")</f>
        <v/>
      </c>
      <c r="J87" s="2" t="str">
        <f>IFERROR(VLOOKUP(B87,'Ivanhoe 20'!$A:$C,3,FALSE),"")</f>
        <v/>
      </c>
      <c r="K87" s="2" t="str">
        <f>IFERROR(VLOOKUP($B87,'Run In The Forest 5'!$A:$C,3,FALSE),"")</f>
        <v/>
      </c>
      <c r="L87" s="2" t="str">
        <f>IFERROR(VLOOKUP($B87,'Uttoxeter HM'!$A:$C,3,FALSE),"")</f>
        <v/>
      </c>
      <c r="M87" s="51" t="str">
        <f>IFERROR(VLOOKUP($B87,'Bosworth HM'!$A:$C,3,FALSE),"")</f>
        <v/>
      </c>
      <c r="N87" s="51" t="str">
        <f>IFERROR(VLOOKUP($B87,'Watermead 10k'!$A:$C,3,FALSE),"")</f>
        <v/>
      </c>
      <c r="O87" s="2" t="str">
        <f>IFERROR(VLOOKUP($B87,'West End 8'!$A:$C,3,FALSE),"")</f>
        <v/>
      </c>
      <c r="P87" s="2" t="str">
        <f>IFERROR(VLOOKUP($B87,'Swithland 6'!$A:$C,3,FALSE),"")</f>
        <v/>
      </c>
      <c r="Q87" s="2" t="str">
        <f>IFERROR(VLOOKUP($B87,'Washlands Relays'!$A:$C,3,FALSE),"")</f>
        <v/>
      </c>
      <c r="R87" s="2" t="str">
        <f>IFERROR(VLOOKUP($B87,'Gate Gallop 10k'!$A:$C,3,FALSE),"")</f>
        <v/>
      </c>
      <c r="S87" s="2"/>
      <c r="T87" s="2" t="str">
        <f>IFERROR(VLOOKUP($B87,'Worthington 6'!$A:$C,3,FALSE),"")</f>
        <v/>
      </c>
      <c r="U87" s="2" t="str">
        <f>IFERROR(VLOOKUP($B87,'Joy Cann 5'!$A:$C,3,FALSE),"")</f>
        <v/>
      </c>
      <c r="V87" s="2" t="str">
        <f>IFERROR(VLOOKUP($B87,'Burton 10k'!$A:$C,3,FALSE),"")</f>
        <v/>
      </c>
      <c r="W87" s="2" t="str">
        <f>IFERROR(VLOOKUP($B87,'Hermitage 5'!$A:$C,3,FALSE),"")</f>
        <v/>
      </c>
      <c r="X87" s="2" t="str">
        <f>IFERROR(VLOOKUP($B87,'Lichfield 10k'!$A:$C,3,FALSE),"")</f>
        <v/>
      </c>
      <c r="Y87" s="2" t="str">
        <f>IFERROR(VLOOKUP($B87,'Tamworth 5'!$A:$C,3,FALSE),"")</f>
        <v/>
      </c>
      <c r="Z87" s="2" t="str">
        <f>IFERROR(VLOOKUP($B87,'Markfield 10k'!$A:$C,3,FALSE),"")</f>
        <v/>
      </c>
      <c r="AA87" s="2" t="str">
        <f>IFERROR(VLOOKUP($B87,'Rotherby 8'!$A:$C,3,FALSE),"")</f>
        <v/>
      </c>
      <c r="AB87" s="2" t="str">
        <f>IFERROR(VLOOKUP($B87,'Adrian Smith'!$A:$C,3,FALSE),"")</f>
        <v/>
      </c>
      <c r="AC87" s="2" t="str">
        <f>IFERROR(VLOOKUP($B87,'parkrun 5k'!$A:$C,3,FALSE),"")</f>
        <v/>
      </c>
      <c r="AD87" s="23" t="str">
        <f>IFERROR(VLOOKUP($B87,'Shepshed 7'!$A:$C,3,FALSE),"")</f>
        <v/>
      </c>
      <c r="AE87" s="2" t="str">
        <f>IFERROR(VLOOKUP($B87,'Derby 10'!$A:$C,3,FALSE),"")</f>
        <v/>
      </c>
      <c r="AF87" s="2" t="str">
        <f>IFERROR(VLOOKUP($B87,'Bagworth XC'!$A:$C,3,FALSE),"")</f>
        <v/>
      </c>
    </row>
    <row r="88" spans="2:32" ht="15" thickBot="1" x14ac:dyDescent="0.35">
      <c r="B88" s="12" t="s">
        <v>56</v>
      </c>
      <c r="C88" s="58">
        <f>IF(Table2[[#This Row],[Total races]]=0,0,(RANK(E88,$E$3:$E$88)+COUNTIF(E$67:$E88,E88)-1))</f>
        <v>0</v>
      </c>
      <c r="D88" s="2">
        <f t="shared" si="2"/>
        <v>0</v>
      </c>
      <c r="E88" s="2" cm="1">
        <f t="array" aca="1" ref="E88" ca="1">IF(Table2[[#This Row],[Total races]]&lt;11,SUM(Table2[[#This Row],[Holly Hayes XC]:[1st XC 2027]]),SUM(LARGE(F88:AF88,ROW(INDIRECT("1:10")))))+Table2[[#This Row],[Total races]]*3</f>
        <v>0</v>
      </c>
      <c r="F88" s="51" t="str">
        <f>IFERROR(VLOOKUP(B88,'Holly Hayes XC'!$A:$C,3,FALSE),"")</f>
        <v/>
      </c>
      <c r="G88" s="51" t="str">
        <f>IFERROR(VLOOKUP(B88,'Kibworth 6'!$A:$C,3,FALSE),"")</f>
        <v/>
      </c>
      <c r="H88" s="51" t="str">
        <f>IFERROR(VLOOKUP(B88,'Bosworth XC'!$A:$C,3,FALSE),"")</f>
        <v/>
      </c>
      <c r="I88" s="51" t="str">
        <f>IFERROR(VLOOKUP(B88,'Grace Dieu XC'!$A:$C,3,FALSE),"")</f>
        <v/>
      </c>
      <c r="J88" s="2" t="str">
        <f>IFERROR(VLOOKUP(B88,'Ivanhoe 20'!$A:$C,3,FALSE),"")</f>
        <v/>
      </c>
      <c r="K88" s="2" t="str">
        <f>IFERROR(VLOOKUP($B88,'Run In The Forest 5'!$A:$C,3,FALSE),"")</f>
        <v/>
      </c>
      <c r="L88" s="2" t="str">
        <f>IFERROR(VLOOKUP($B88,'Uttoxeter HM'!$A:$C,3,FALSE),"")</f>
        <v/>
      </c>
      <c r="M88" s="51" t="str">
        <f>IFERROR(VLOOKUP($B88,'Bosworth HM'!$A:$C,3,FALSE),"")</f>
        <v/>
      </c>
      <c r="N88" s="51" t="str">
        <f>IFERROR(VLOOKUP($B88,'Watermead 10k'!$A:$C,3,FALSE),"")</f>
        <v/>
      </c>
      <c r="O88" s="2" t="str">
        <f>IFERROR(VLOOKUP($B88,'West End 8'!$A:$C,3,FALSE),"")</f>
        <v/>
      </c>
      <c r="P88" s="2" t="str">
        <f>IFERROR(VLOOKUP($B88,'Swithland 6'!$A:$C,3,FALSE),"")</f>
        <v/>
      </c>
      <c r="Q88" s="2" t="str">
        <f>IFERROR(VLOOKUP($B88,'Washlands Relays'!$A:$C,3,FALSE),"")</f>
        <v/>
      </c>
      <c r="R88" s="2" t="str">
        <f>IFERROR(VLOOKUP($B88,'Gate Gallop 10k'!$A:$C,3,FALSE),"")</f>
        <v/>
      </c>
      <c r="S88" s="2"/>
      <c r="T88" s="2" t="str">
        <f>IFERROR(VLOOKUP($B88,'Worthington 6'!$A:$C,3,FALSE),"")</f>
        <v/>
      </c>
      <c r="U88" s="2" t="str">
        <f>IFERROR(VLOOKUP($B88,'Joy Cann 5'!$A:$C,3,FALSE),"")</f>
        <v/>
      </c>
      <c r="V88" s="2" t="str">
        <f>IFERROR(VLOOKUP($B88,'Burton 10k'!$A:$C,3,FALSE),"")</f>
        <v/>
      </c>
      <c r="W88" s="2" t="str">
        <f>IFERROR(VLOOKUP($B88,'Hermitage 5'!$A:$C,3,FALSE),"")</f>
        <v/>
      </c>
      <c r="X88" s="2" t="str">
        <f>IFERROR(VLOOKUP($B88,'Lichfield 10k'!$A:$C,3,FALSE),"")</f>
        <v/>
      </c>
      <c r="Y88" s="2" t="str">
        <f>IFERROR(VLOOKUP($B88,'Tamworth 5'!$A:$C,3,FALSE),"")</f>
        <v/>
      </c>
      <c r="Z88" s="2" t="str">
        <f>IFERROR(VLOOKUP($B88,'Markfield 10k'!$A:$C,3,FALSE),"")</f>
        <v/>
      </c>
      <c r="AA88" s="2" t="str">
        <f>IFERROR(VLOOKUP($B88,'Rotherby 8'!$A:$C,3,FALSE),"")</f>
        <v/>
      </c>
      <c r="AB88" s="2" t="str">
        <f>IFERROR(VLOOKUP($B88,'Adrian Smith'!$A:$C,3,FALSE),"")</f>
        <v/>
      </c>
      <c r="AC88" s="2" t="str">
        <f>IFERROR(VLOOKUP($B88,'parkrun 5k'!$A:$C,3,FALSE),"")</f>
        <v/>
      </c>
      <c r="AD88" s="23" t="str">
        <f>IFERROR(VLOOKUP($B88,'Shepshed 7'!$A:$C,3,FALSE),"")</f>
        <v/>
      </c>
      <c r="AE88" s="2" t="str">
        <f>IFERROR(VLOOKUP($B88,'Derby 10'!$A:$C,3,FALSE),"")</f>
        <v/>
      </c>
      <c r="AF88" s="2" t="str">
        <f>IFERROR(VLOOKUP($B88,'Bagworth XC'!$A:$C,3,FALSE),"")</f>
        <v/>
      </c>
    </row>
  </sheetData>
  <phoneticPr fontId="5" type="noConversion"/>
  <hyperlinks>
    <hyperlink ref="J2" location="'Ivanhoe 20'!A1" display="Ivanhoe20" xr:uid="{D35B1A52-3AEA-47A1-9518-3B14034EF204}"/>
    <hyperlink ref="K2" location="'Run In The Forest'!A1" display="Run In The Forest 5" xr:uid="{CAA9C0F0-9491-4071-87B1-F2968F1B022F}"/>
    <hyperlink ref="L2" location="'Uttoxeter HM'!A1" display="Uttoxeter HM" xr:uid="{740EE643-1B64-4FA2-A2D4-F195BF03294D}"/>
    <hyperlink ref="O2" location="'West End 8'!A1" display="West End 8" xr:uid="{CA2F00F2-A004-4D5F-AD46-CB188D31B60A}"/>
    <hyperlink ref="P2" location="'Swithland 6'!A1" display="Swithland 6" xr:uid="{62AF164B-CFBC-4765-A83C-BE5CE49188F8}"/>
    <hyperlink ref="Q2" location="'Washlands Relays'!A1" display="Washlands Relays" xr:uid="{35FF735B-2E99-4394-858D-FA8199FDC2F5}"/>
    <hyperlink ref="R2" location="'Gate Gallop 10k'!A1" display="Gate Gallop 10k" xr:uid="{6588FA96-33FB-4D40-9E8E-C2CF342EEA10}"/>
    <hyperlink ref="T2" location="'Worthington 6'!A1" display="Worthington 6" xr:uid="{DF3EB124-E3B5-4EEC-8D2B-0732361EDFE1}"/>
    <hyperlink ref="U2" location="'Joy Cann 5'!A1" display="Joy Cann 5" xr:uid="{2F4BDBB9-E741-4052-B285-050F67E2067E}"/>
    <hyperlink ref="V2" location="'Burton 10k'!A1" display="Burton 10k" xr:uid="{72480859-FE88-45B3-8D3F-8DAC0E3AEDDD}"/>
    <hyperlink ref="Z2" location="'Markfield 10k'!A1" display="Markfield 10k" xr:uid="{1629B541-0379-40C2-A4A8-D99F7196DA72}"/>
    <hyperlink ref="AA2" location="'Rotherby 8'!A1" display="Rotherby 8" xr:uid="{39F522FC-B535-4FAA-88EA-B5D5E2DE67D2}"/>
    <hyperlink ref="AB2" location="'Adrian Smith'!A1" display="Adrian Smith" xr:uid="{759E5209-5916-44F7-AD33-4B01A72BF8E3}"/>
    <hyperlink ref="AC2" location="'parkrun 5k'!A1" display="parkrun 5k" xr:uid="{7FF8AF6F-C26B-4BF8-AB18-D402B8C2D336}"/>
    <hyperlink ref="AD2" location="'Shepshed 7'!A1" display="Shepshed 7" xr:uid="{F6B89015-26CC-4D00-90B1-F99564568F4D}"/>
    <hyperlink ref="H2" location="'Bosworth XC'!A1" display="Bosworth XC" xr:uid="{08F99499-61F0-493D-B8EC-9D8AA793B1B5}"/>
    <hyperlink ref="N2" location="'Watermead 10k'!A1" display="Watermead 10k" xr:uid="{6C70CD07-79BA-4651-82EB-0D0AFADADED8}"/>
    <hyperlink ref="AE2" location="'Derby 10'!A1" display="Derby 10" xr:uid="{B999EAE1-0CF9-48A3-AF5B-B50FE14B275A}"/>
    <hyperlink ref="Y2" location="'Tamworth 5'!A1" display="Tamworth 5" xr:uid="{03DEF4DC-F9E2-4BD3-B1EA-01FB22AA6870}"/>
    <hyperlink ref="X2" location="'Lichfield 10k'!A1" display="Lichfield 10k" xr:uid="{22730DDA-B6F1-4E94-9641-6089A153A838}"/>
    <hyperlink ref="AF2" location="'Bagworth XC'!A1" display="1st XC 2026" xr:uid="{D57944AF-496D-49C8-8740-FB1547CA8625}"/>
    <hyperlink ref="F2" location="'Holly Hayes XC'!A1" display="Holly Hayes XC" xr:uid="{91113DE0-FAEB-4D60-B737-914B56ECCBB9}"/>
  </hyperlinks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A9A747-636C-4496-8DEF-E6EFEFBEC7D0}">
  <sheetPr>
    <tabColor rgb="FF00B0F0"/>
  </sheetPr>
  <dimension ref="A1:N47"/>
  <sheetViews>
    <sheetView topLeftCell="B1" workbookViewId="0">
      <selection activeCell="E2" sqref="E2:N23"/>
    </sheetView>
  </sheetViews>
  <sheetFormatPr defaultRowHeight="14.4" x14ac:dyDescent="0.3"/>
  <cols>
    <col min="1" max="1" width="23.33203125" hidden="1" customWidth="1"/>
    <col min="2" max="2" width="23.33203125" customWidth="1"/>
    <col min="3" max="4" width="13.6640625" customWidth="1"/>
    <col min="5" max="5" width="16" bestFit="1" customWidth="1"/>
    <col min="6" max="6" width="12.109375" style="13" bestFit="1" customWidth="1"/>
    <col min="7" max="7" width="12" bestFit="1" customWidth="1"/>
    <col min="8" max="8" width="23.33203125" bestFit="1" customWidth="1"/>
    <col min="9" max="9" width="17.33203125" bestFit="1" customWidth="1"/>
  </cols>
  <sheetData>
    <row r="1" spans="1:14" ht="33.6" x14ac:dyDescent="0.3">
      <c r="A1" s="14" t="s">
        <v>17</v>
      </c>
      <c r="B1" s="14" t="s">
        <v>84</v>
      </c>
      <c r="C1" s="14" t="s">
        <v>22</v>
      </c>
      <c r="D1" s="14" t="s">
        <v>83</v>
      </c>
      <c r="E1" s="15" t="s">
        <v>18</v>
      </c>
      <c r="F1" s="16" t="s">
        <v>24</v>
      </c>
      <c r="G1" s="15" t="s">
        <v>23</v>
      </c>
      <c r="H1" s="15" t="s">
        <v>0</v>
      </c>
      <c r="I1" s="17" t="s">
        <v>25</v>
      </c>
      <c r="J1" s="64" t="s">
        <v>161</v>
      </c>
      <c r="K1" s="64" t="s">
        <v>162</v>
      </c>
      <c r="L1" s="64" t="s">
        <v>163</v>
      </c>
      <c r="M1" s="64" t="s">
        <v>164</v>
      </c>
      <c r="N1" s="64" t="s">
        <v>166</v>
      </c>
    </row>
    <row r="2" spans="1:14" x14ac:dyDescent="0.3">
      <c r="A2" s="18">
        <f>Table1515161726[[#This Row],[Full Name]]</f>
        <v>0</v>
      </c>
      <c r="B2" s="20" t="str">
        <f>IF(Table1515161726[[#This Row],[Full Name]]="","",IF(IFERROR(IFERROR(VLOOKUP(Table1515161726[[#This Row],[Full Name]],'Mens League'!B:B,1,FALSE),VLOOKUP(Table1515161726[[#This Row],[Full Name]],'Women''s League'!B:B,1,FALSE)),"NEEDS ADDING")="NEEDS ADDING","NEEDS ADDING","OK"))</f>
        <v/>
      </c>
      <c r="C2" s="20" t="str">
        <f>IF(Table1515161726[[#This Row],[Position]]="","",IF(Table1515161726[[#This Row],[Rank]]=1,30,IF(Table1515161726[[#This Row],[Rank]]=2,29,IF(Table1515161726[[#This Row],[Rank]]=3,28,IF(Table1515161726[[#This Row],[Rank]]=4,27,IF(Table1515161726[[#This Row],[Rank]]=5,26,IF(Table1515161726[[#This Row],[Rank]]=6,25,IF(Table1515161726[[#This Row],[Rank]]=7,24,IF(Table1515161726[[#This Row],[Rank]]=8,23,IF(Table1515161726[[#This Row],[Rank]]=9,22,IF(Table1515161726[[#This Row],[Rank]]=10,21,IF(Table1515161726[[#This Row],[Rank]]=11,20,IF(Table1515161726[[#This Row],[Rank]]=12,19,IF(Table1515161726[[#This Row],[Rank]]=13,18,IF(Table1515161726[[#This Row],[Rank]]=14,17,IF(Table1515161726[[#This Row],[Rank]]=15,16,IF(Table1515161726[[#This Row],[Rank]]=16,15,IF(Table1515161726[[#This Row],[Rank]]=17,14,IF(Table1515161726[[#This Row],[Rank]]=18,13,IF(Table1515161726[[#This Row],[Rank]]=19,12,IF(Table1515161726[[#This Row],[Rank]]=20,11,IF(Table1515161726[[#This Row],[Rank]]=21,10,IF(Table1515161726[[#This Row],[Rank]]=22,9,IF(Table1515161726[[#This Row],[Rank]]=23,8,IF(Table1515161726[[#This Row],[Rank]]=24,7,IF(Table1515161726[[#This Row],[Rank]]=25,6,IF(Table1515161726[[#This Row],[Rank]]=26,5,IF(Table1515161726[[#This Row],[Rank]]=27,4,IF(Table1515161726[[#This Row],[Rank]]=28,3,IF(Table1515161726[[#This Row],[Rank]]=29,2,IF(Table1515161726[[#This Row],[Rank]]=30,1,0)))))))))))))))))))))))))))))))</f>
        <v/>
      </c>
      <c r="D2" s="4" t="str">
        <f>IF(Table1515161726[[#This Row],[Category]]="","",IF(Table1515161726[[#This Row],[Category]]="M",COUNTIF($I$2:$I2,"M"),IF(Table1515161726[[#This Row],[Category]]="F",COUNTIF($I$2:$I2,"F"),0)))</f>
        <v/>
      </c>
      <c r="E2" s="26"/>
      <c r="F2" s="27"/>
      <c r="G2" s="28"/>
      <c r="H2" s="28"/>
      <c r="I2" s="44"/>
      <c r="J2" s="63"/>
      <c r="K2" s="63"/>
      <c r="L2" s="63"/>
      <c r="M2" s="63"/>
      <c r="N2" s="63"/>
    </row>
    <row r="3" spans="1:14" x14ac:dyDescent="0.3">
      <c r="A3" s="18">
        <f>Table1515161726[[#This Row],[Full Name]]</f>
        <v>0</v>
      </c>
      <c r="B3" s="20" t="str">
        <f>IF(Table1515161726[[#This Row],[Full Name]]="","",IF(IFERROR(IFERROR(VLOOKUP(Table1515161726[[#This Row],[Full Name]],'Mens League'!B:B,1,FALSE),VLOOKUP(Table1515161726[[#This Row],[Full Name]],'Women''s League'!B:B,1,FALSE)),"NEEDS ADDING")="NEEDS ADDING","NEEDS ADDING","OK"))</f>
        <v/>
      </c>
      <c r="C3" s="20" t="str">
        <f>IF(Table1515161726[[#This Row],[Position]]="","",IF(Table1515161726[[#This Row],[Rank]]=1,30,IF(Table1515161726[[#This Row],[Rank]]=2,29,IF(Table1515161726[[#This Row],[Rank]]=3,28,IF(Table1515161726[[#This Row],[Rank]]=4,27,IF(Table1515161726[[#This Row],[Rank]]=5,26,IF(Table1515161726[[#This Row],[Rank]]=6,25,IF(Table1515161726[[#This Row],[Rank]]=7,24,IF(Table1515161726[[#This Row],[Rank]]=8,23,IF(Table1515161726[[#This Row],[Rank]]=9,22,IF(Table1515161726[[#This Row],[Rank]]=10,21,IF(Table1515161726[[#This Row],[Rank]]=11,20,IF(Table1515161726[[#This Row],[Rank]]=12,19,IF(Table1515161726[[#This Row],[Rank]]=13,18,IF(Table1515161726[[#This Row],[Rank]]=14,17,IF(Table1515161726[[#This Row],[Rank]]=15,16,IF(Table1515161726[[#This Row],[Rank]]=16,15,IF(Table1515161726[[#This Row],[Rank]]=17,14,IF(Table1515161726[[#This Row],[Rank]]=18,13,IF(Table1515161726[[#This Row],[Rank]]=19,12,IF(Table1515161726[[#This Row],[Rank]]=20,11,IF(Table1515161726[[#This Row],[Rank]]=21,10,IF(Table1515161726[[#This Row],[Rank]]=22,9,IF(Table1515161726[[#This Row],[Rank]]=23,8,IF(Table1515161726[[#This Row],[Rank]]=24,7,IF(Table1515161726[[#This Row],[Rank]]=25,6,IF(Table1515161726[[#This Row],[Rank]]=26,5,IF(Table1515161726[[#This Row],[Rank]]=27,4,IF(Table1515161726[[#This Row],[Rank]]=28,3,IF(Table1515161726[[#This Row],[Rank]]=29,2,IF(Table1515161726[[#This Row],[Rank]]=30,1,0)))))))))))))))))))))))))))))))</f>
        <v/>
      </c>
      <c r="D3" s="4" t="str">
        <f>IF(Table1515161726[[#This Row],[Category]]="","",IF(Table1515161726[[#This Row],[Category]]="M",COUNTIF($I$2:$I3,"M"),IF(Table1515161726[[#This Row],[Category]]="F",COUNTIF($I$2:$I3,"F"),0)))</f>
        <v/>
      </c>
      <c r="E3" s="26"/>
      <c r="F3" s="27"/>
      <c r="G3" s="28"/>
      <c r="H3" s="28"/>
      <c r="I3" s="44"/>
      <c r="J3" s="63"/>
      <c r="K3" s="63"/>
      <c r="L3" s="63"/>
      <c r="M3" s="63"/>
      <c r="N3" s="63"/>
    </row>
    <row r="4" spans="1:14" x14ac:dyDescent="0.3">
      <c r="A4" s="18">
        <f>Table1515161726[[#This Row],[Full Name]]</f>
        <v>0</v>
      </c>
      <c r="B4" s="20" t="str">
        <f>IF(Table1515161726[[#This Row],[Full Name]]="","",IF(IFERROR(IFERROR(VLOOKUP(Table1515161726[[#This Row],[Full Name]],'Mens League'!B:B,1,FALSE),VLOOKUP(Table1515161726[[#This Row],[Full Name]],'Women''s League'!B:B,1,FALSE)),"NEEDS ADDING")="NEEDS ADDING","NEEDS ADDING","OK"))</f>
        <v/>
      </c>
      <c r="C4" s="20" t="str">
        <f>IF(Table1515161726[[#This Row],[Position]]="","",IF(Table1515161726[[#This Row],[Rank]]=1,30,IF(Table1515161726[[#This Row],[Rank]]=2,29,IF(Table1515161726[[#This Row],[Rank]]=3,28,IF(Table1515161726[[#This Row],[Rank]]=4,27,IF(Table1515161726[[#This Row],[Rank]]=5,26,IF(Table1515161726[[#This Row],[Rank]]=6,25,IF(Table1515161726[[#This Row],[Rank]]=7,24,IF(Table1515161726[[#This Row],[Rank]]=8,23,IF(Table1515161726[[#This Row],[Rank]]=9,22,IF(Table1515161726[[#This Row],[Rank]]=10,21,IF(Table1515161726[[#This Row],[Rank]]=11,20,IF(Table1515161726[[#This Row],[Rank]]=12,19,IF(Table1515161726[[#This Row],[Rank]]=13,18,IF(Table1515161726[[#This Row],[Rank]]=14,17,IF(Table1515161726[[#This Row],[Rank]]=15,16,IF(Table1515161726[[#This Row],[Rank]]=16,15,IF(Table1515161726[[#This Row],[Rank]]=17,14,IF(Table1515161726[[#This Row],[Rank]]=18,13,IF(Table1515161726[[#This Row],[Rank]]=19,12,IF(Table1515161726[[#This Row],[Rank]]=20,11,IF(Table1515161726[[#This Row],[Rank]]=21,10,IF(Table1515161726[[#This Row],[Rank]]=22,9,IF(Table1515161726[[#This Row],[Rank]]=23,8,IF(Table1515161726[[#This Row],[Rank]]=24,7,IF(Table1515161726[[#This Row],[Rank]]=25,6,IF(Table1515161726[[#This Row],[Rank]]=26,5,IF(Table1515161726[[#This Row],[Rank]]=27,4,IF(Table1515161726[[#This Row],[Rank]]=28,3,IF(Table1515161726[[#This Row],[Rank]]=29,2,IF(Table1515161726[[#This Row],[Rank]]=30,1,0)))))))))))))))))))))))))))))))</f>
        <v/>
      </c>
      <c r="D4" s="4" t="str">
        <f>IF(Table1515161726[[#This Row],[Category]]="","",IF(Table1515161726[[#This Row],[Category]]="M",COUNTIF($I$2:$I4,"M"),IF(Table1515161726[[#This Row],[Category]]="F",COUNTIF($I$2:$I4,"F"),0)))</f>
        <v/>
      </c>
      <c r="E4" s="26"/>
      <c r="F4" s="27"/>
      <c r="G4" s="28"/>
      <c r="H4" s="28"/>
      <c r="I4" s="44"/>
      <c r="J4" s="63"/>
      <c r="K4" s="63"/>
      <c r="L4" s="63"/>
      <c r="M4" s="63"/>
      <c r="N4" s="63"/>
    </row>
    <row r="5" spans="1:14" x14ac:dyDescent="0.3">
      <c r="A5" s="18">
        <f>Table1515161726[[#This Row],[Full Name]]</f>
        <v>0</v>
      </c>
      <c r="B5" s="20" t="str">
        <f>IF(Table1515161726[[#This Row],[Full Name]]="","",IF(IFERROR(IFERROR(VLOOKUP(Table1515161726[[#This Row],[Full Name]],'Mens League'!B:B,1,FALSE),VLOOKUP(Table1515161726[[#This Row],[Full Name]],'Women''s League'!B:B,1,FALSE)),"NEEDS ADDING")="NEEDS ADDING","NEEDS ADDING","OK"))</f>
        <v/>
      </c>
      <c r="C5" s="20" t="str">
        <f>IF(Table1515161726[[#This Row],[Position]]="","",IF(Table1515161726[[#This Row],[Rank]]=1,30,IF(Table1515161726[[#This Row],[Rank]]=2,29,IF(Table1515161726[[#This Row],[Rank]]=3,28,IF(Table1515161726[[#This Row],[Rank]]=4,27,IF(Table1515161726[[#This Row],[Rank]]=5,26,IF(Table1515161726[[#This Row],[Rank]]=6,25,IF(Table1515161726[[#This Row],[Rank]]=7,24,IF(Table1515161726[[#This Row],[Rank]]=8,23,IF(Table1515161726[[#This Row],[Rank]]=9,22,IF(Table1515161726[[#This Row],[Rank]]=10,21,IF(Table1515161726[[#This Row],[Rank]]=11,20,IF(Table1515161726[[#This Row],[Rank]]=12,19,IF(Table1515161726[[#This Row],[Rank]]=13,18,IF(Table1515161726[[#This Row],[Rank]]=14,17,IF(Table1515161726[[#This Row],[Rank]]=15,16,IF(Table1515161726[[#This Row],[Rank]]=16,15,IF(Table1515161726[[#This Row],[Rank]]=17,14,IF(Table1515161726[[#This Row],[Rank]]=18,13,IF(Table1515161726[[#This Row],[Rank]]=19,12,IF(Table1515161726[[#This Row],[Rank]]=20,11,IF(Table1515161726[[#This Row],[Rank]]=21,10,IF(Table1515161726[[#This Row],[Rank]]=22,9,IF(Table1515161726[[#This Row],[Rank]]=23,8,IF(Table1515161726[[#This Row],[Rank]]=24,7,IF(Table1515161726[[#This Row],[Rank]]=25,6,IF(Table1515161726[[#This Row],[Rank]]=26,5,IF(Table1515161726[[#This Row],[Rank]]=27,4,IF(Table1515161726[[#This Row],[Rank]]=28,3,IF(Table1515161726[[#This Row],[Rank]]=29,2,IF(Table1515161726[[#This Row],[Rank]]=30,1,0)))))))))))))))))))))))))))))))</f>
        <v/>
      </c>
      <c r="D5" s="4" t="str">
        <f>IF(Table1515161726[[#This Row],[Category]]="","",IF(Table1515161726[[#This Row],[Category]]="M",COUNTIF($I$2:$I5,"M"),IF(Table1515161726[[#This Row],[Category]]="F",COUNTIF($I$2:$I5,"F"),0)))</f>
        <v/>
      </c>
      <c r="E5" s="26"/>
      <c r="F5" s="27"/>
      <c r="G5" s="28"/>
      <c r="H5" s="28"/>
      <c r="I5" s="44"/>
      <c r="J5" s="63"/>
      <c r="K5" s="63"/>
      <c r="L5" s="63"/>
      <c r="M5" s="63"/>
      <c r="N5" s="63"/>
    </row>
    <row r="6" spans="1:14" x14ac:dyDescent="0.3">
      <c r="A6" s="18">
        <f>Table1515161726[[#This Row],[Full Name]]</f>
        <v>0</v>
      </c>
      <c r="B6" s="20" t="str">
        <f>IF(Table1515161726[[#This Row],[Full Name]]="","",IF(IFERROR(IFERROR(VLOOKUP(Table1515161726[[#This Row],[Full Name]],'Mens League'!B:B,1,FALSE),VLOOKUP(Table1515161726[[#This Row],[Full Name]],'Women''s League'!B:B,1,FALSE)),"NEEDS ADDING")="NEEDS ADDING","NEEDS ADDING","OK"))</f>
        <v/>
      </c>
      <c r="C6" s="20" t="str">
        <f>IF(Table1515161726[[#This Row],[Position]]="","",IF(Table1515161726[[#This Row],[Rank]]=1,30,IF(Table1515161726[[#This Row],[Rank]]=2,29,IF(Table1515161726[[#This Row],[Rank]]=3,28,IF(Table1515161726[[#This Row],[Rank]]=4,27,IF(Table1515161726[[#This Row],[Rank]]=5,26,IF(Table1515161726[[#This Row],[Rank]]=6,25,IF(Table1515161726[[#This Row],[Rank]]=7,24,IF(Table1515161726[[#This Row],[Rank]]=8,23,IF(Table1515161726[[#This Row],[Rank]]=9,22,IF(Table1515161726[[#This Row],[Rank]]=10,21,IF(Table1515161726[[#This Row],[Rank]]=11,20,IF(Table1515161726[[#This Row],[Rank]]=12,19,IF(Table1515161726[[#This Row],[Rank]]=13,18,IF(Table1515161726[[#This Row],[Rank]]=14,17,IF(Table1515161726[[#This Row],[Rank]]=15,16,IF(Table1515161726[[#This Row],[Rank]]=16,15,IF(Table1515161726[[#This Row],[Rank]]=17,14,IF(Table1515161726[[#This Row],[Rank]]=18,13,IF(Table1515161726[[#This Row],[Rank]]=19,12,IF(Table1515161726[[#This Row],[Rank]]=20,11,IF(Table1515161726[[#This Row],[Rank]]=21,10,IF(Table1515161726[[#This Row],[Rank]]=22,9,IF(Table1515161726[[#This Row],[Rank]]=23,8,IF(Table1515161726[[#This Row],[Rank]]=24,7,IF(Table1515161726[[#This Row],[Rank]]=25,6,IF(Table1515161726[[#This Row],[Rank]]=26,5,IF(Table1515161726[[#This Row],[Rank]]=27,4,IF(Table1515161726[[#This Row],[Rank]]=28,3,IF(Table1515161726[[#This Row],[Rank]]=29,2,IF(Table1515161726[[#This Row],[Rank]]=30,1,0)))))))))))))))))))))))))))))))</f>
        <v/>
      </c>
      <c r="D6" s="4" t="str">
        <f>IF(Table1515161726[[#This Row],[Category]]="","",IF(Table1515161726[[#This Row],[Category]]="M",COUNTIF($I$2:$I6,"M"),IF(Table1515161726[[#This Row],[Category]]="F",COUNTIF($I$2:$I6,"F"),0)))</f>
        <v/>
      </c>
      <c r="E6" s="26"/>
      <c r="F6" s="27"/>
      <c r="G6" s="28"/>
      <c r="H6" s="28"/>
      <c r="I6" s="44"/>
      <c r="J6" s="63"/>
      <c r="K6" s="63"/>
      <c r="L6" s="63"/>
      <c r="M6" s="63"/>
      <c r="N6" s="63"/>
    </row>
    <row r="7" spans="1:14" x14ac:dyDescent="0.3">
      <c r="A7" s="18">
        <f>Table1515161726[[#This Row],[Full Name]]</f>
        <v>0</v>
      </c>
      <c r="B7" s="20" t="str">
        <f>IF(Table1515161726[[#This Row],[Full Name]]="","",IF(IFERROR(IFERROR(VLOOKUP(Table1515161726[[#This Row],[Full Name]],'Mens League'!B:B,1,FALSE),VLOOKUP(Table1515161726[[#This Row],[Full Name]],'Women''s League'!B:B,1,FALSE)),"NEEDS ADDING")="NEEDS ADDING","NEEDS ADDING","OK"))</f>
        <v/>
      </c>
      <c r="C7" s="20" t="str">
        <f>IF(Table1515161726[[#This Row],[Position]]="","",IF(Table1515161726[[#This Row],[Rank]]=1,30,IF(Table1515161726[[#This Row],[Rank]]=2,29,IF(Table1515161726[[#This Row],[Rank]]=3,28,IF(Table1515161726[[#This Row],[Rank]]=4,27,IF(Table1515161726[[#This Row],[Rank]]=5,26,IF(Table1515161726[[#This Row],[Rank]]=6,25,IF(Table1515161726[[#This Row],[Rank]]=7,24,IF(Table1515161726[[#This Row],[Rank]]=8,23,IF(Table1515161726[[#This Row],[Rank]]=9,22,IF(Table1515161726[[#This Row],[Rank]]=10,21,IF(Table1515161726[[#This Row],[Rank]]=11,20,IF(Table1515161726[[#This Row],[Rank]]=12,19,IF(Table1515161726[[#This Row],[Rank]]=13,18,IF(Table1515161726[[#This Row],[Rank]]=14,17,IF(Table1515161726[[#This Row],[Rank]]=15,16,IF(Table1515161726[[#This Row],[Rank]]=16,15,IF(Table1515161726[[#This Row],[Rank]]=17,14,IF(Table1515161726[[#This Row],[Rank]]=18,13,IF(Table1515161726[[#This Row],[Rank]]=19,12,IF(Table1515161726[[#This Row],[Rank]]=20,11,IF(Table1515161726[[#This Row],[Rank]]=21,10,IF(Table1515161726[[#This Row],[Rank]]=22,9,IF(Table1515161726[[#This Row],[Rank]]=23,8,IF(Table1515161726[[#This Row],[Rank]]=24,7,IF(Table1515161726[[#This Row],[Rank]]=25,6,IF(Table1515161726[[#This Row],[Rank]]=26,5,IF(Table1515161726[[#This Row],[Rank]]=27,4,IF(Table1515161726[[#This Row],[Rank]]=28,3,IF(Table1515161726[[#This Row],[Rank]]=29,2,IF(Table1515161726[[#This Row],[Rank]]=30,1,0)))))))))))))))))))))))))))))))</f>
        <v/>
      </c>
      <c r="D7" s="4" t="str">
        <f>IF(Table1515161726[[#This Row],[Category]]="","",IF(Table1515161726[[#This Row],[Category]]="M",COUNTIF($I$2:$I7,"M"),IF(Table1515161726[[#This Row],[Category]]="F",COUNTIF($I$2:$I7,"F"),0)))</f>
        <v/>
      </c>
      <c r="E7" s="26"/>
      <c r="F7" s="27"/>
      <c r="G7" s="28"/>
      <c r="H7" s="28"/>
      <c r="I7" s="44"/>
      <c r="J7" s="63"/>
      <c r="K7" s="63"/>
      <c r="L7" s="63"/>
      <c r="M7" s="63"/>
      <c r="N7" s="63"/>
    </row>
    <row r="8" spans="1:14" x14ac:dyDescent="0.3">
      <c r="A8" s="18">
        <f>Table1515161726[[#This Row],[Full Name]]</f>
        <v>0</v>
      </c>
      <c r="B8" s="20" t="str">
        <f>IF(Table1515161726[[#This Row],[Full Name]]="","",IF(IFERROR(IFERROR(VLOOKUP(Table1515161726[[#This Row],[Full Name]],'Mens League'!B:B,1,FALSE),VLOOKUP(Table1515161726[[#This Row],[Full Name]],'Women''s League'!B:B,1,FALSE)),"NEEDS ADDING")="NEEDS ADDING","NEEDS ADDING","OK"))</f>
        <v/>
      </c>
      <c r="C8" s="20" t="str">
        <f>IF(Table1515161726[[#This Row],[Position]]="","",IF(Table1515161726[[#This Row],[Rank]]=1,30,IF(Table1515161726[[#This Row],[Rank]]=2,29,IF(Table1515161726[[#This Row],[Rank]]=3,28,IF(Table1515161726[[#This Row],[Rank]]=4,27,IF(Table1515161726[[#This Row],[Rank]]=5,26,IF(Table1515161726[[#This Row],[Rank]]=6,25,IF(Table1515161726[[#This Row],[Rank]]=7,24,IF(Table1515161726[[#This Row],[Rank]]=8,23,IF(Table1515161726[[#This Row],[Rank]]=9,22,IF(Table1515161726[[#This Row],[Rank]]=10,21,IF(Table1515161726[[#This Row],[Rank]]=11,20,IF(Table1515161726[[#This Row],[Rank]]=12,19,IF(Table1515161726[[#This Row],[Rank]]=13,18,IF(Table1515161726[[#This Row],[Rank]]=14,17,IF(Table1515161726[[#This Row],[Rank]]=15,16,IF(Table1515161726[[#This Row],[Rank]]=16,15,IF(Table1515161726[[#This Row],[Rank]]=17,14,IF(Table1515161726[[#This Row],[Rank]]=18,13,IF(Table1515161726[[#This Row],[Rank]]=19,12,IF(Table1515161726[[#This Row],[Rank]]=20,11,IF(Table1515161726[[#This Row],[Rank]]=21,10,IF(Table1515161726[[#This Row],[Rank]]=22,9,IF(Table1515161726[[#This Row],[Rank]]=23,8,IF(Table1515161726[[#This Row],[Rank]]=24,7,IF(Table1515161726[[#This Row],[Rank]]=25,6,IF(Table1515161726[[#This Row],[Rank]]=26,5,IF(Table1515161726[[#This Row],[Rank]]=27,4,IF(Table1515161726[[#This Row],[Rank]]=28,3,IF(Table1515161726[[#This Row],[Rank]]=29,2,IF(Table1515161726[[#This Row],[Rank]]=30,1,0)))))))))))))))))))))))))))))))</f>
        <v/>
      </c>
      <c r="D8" s="4" t="str">
        <f>IF(Table1515161726[[#This Row],[Category]]="","",IF(Table1515161726[[#This Row],[Category]]="M",COUNTIF($I$2:$I8,"M"),IF(Table1515161726[[#This Row],[Category]]="F",COUNTIF($I$2:$I8,"F"),0)))</f>
        <v/>
      </c>
      <c r="E8" s="26"/>
      <c r="F8" s="27"/>
      <c r="G8" s="28"/>
      <c r="H8" s="28"/>
      <c r="I8" s="44"/>
      <c r="J8" s="63"/>
      <c r="K8" s="63"/>
      <c r="L8" s="63"/>
      <c r="M8" s="63"/>
      <c r="N8" s="63"/>
    </row>
    <row r="9" spans="1:14" x14ac:dyDescent="0.3">
      <c r="A9" s="18">
        <f>Table1515161726[[#This Row],[Full Name]]</f>
        <v>0</v>
      </c>
      <c r="B9" s="20" t="str">
        <f>IF(Table1515161726[[#This Row],[Full Name]]="","",IF(IFERROR(IFERROR(VLOOKUP(Table1515161726[[#This Row],[Full Name]],'Mens League'!B:B,1,FALSE),VLOOKUP(Table1515161726[[#This Row],[Full Name]],'Women''s League'!B:B,1,FALSE)),"NEEDS ADDING")="NEEDS ADDING","NEEDS ADDING","OK"))</f>
        <v/>
      </c>
      <c r="C9" s="20" t="str">
        <f>IF(Table1515161726[[#This Row],[Position]]="","",IF(Table1515161726[[#This Row],[Rank]]=1,30,IF(Table1515161726[[#This Row],[Rank]]=2,29,IF(Table1515161726[[#This Row],[Rank]]=3,28,IF(Table1515161726[[#This Row],[Rank]]=4,27,IF(Table1515161726[[#This Row],[Rank]]=5,26,IF(Table1515161726[[#This Row],[Rank]]=6,25,IF(Table1515161726[[#This Row],[Rank]]=7,24,IF(Table1515161726[[#This Row],[Rank]]=8,23,IF(Table1515161726[[#This Row],[Rank]]=9,22,IF(Table1515161726[[#This Row],[Rank]]=10,21,IF(Table1515161726[[#This Row],[Rank]]=11,20,IF(Table1515161726[[#This Row],[Rank]]=12,19,IF(Table1515161726[[#This Row],[Rank]]=13,18,IF(Table1515161726[[#This Row],[Rank]]=14,17,IF(Table1515161726[[#This Row],[Rank]]=15,16,IF(Table1515161726[[#This Row],[Rank]]=16,15,IF(Table1515161726[[#This Row],[Rank]]=17,14,IF(Table1515161726[[#This Row],[Rank]]=18,13,IF(Table1515161726[[#This Row],[Rank]]=19,12,IF(Table1515161726[[#This Row],[Rank]]=20,11,IF(Table1515161726[[#This Row],[Rank]]=21,10,IF(Table1515161726[[#This Row],[Rank]]=22,9,IF(Table1515161726[[#This Row],[Rank]]=23,8,IF(Table1515161726[[#This Row],[Rank]]=24,7,IF(Table1515161726[[#This Row],[Rank]]=25,6,IF(Table1515161726[[#This Row],[Rank]]=26,5,IF(Table1515161726[[#This Row],[Rank]]=27,4,IF(Table1515161726[[#This Row],[Rank]]=28,3,IF(Table1515161726[[#This Row],[Rank]]=29,2,IF(Table1515161726[[#This Row],[Rank]]=30,1,0)))))))))))))))))))))))))))))))</f>
        <v/>
      </c>
      <c r="D9" s="4" t="str">
        <f>IF(Table1515161726[[#This Row],[Category]]="","",IF(Table1515161726[[#This Row],[Category]]="M",COUNTIF($I$2:$I9,"M"),IF(Table1515161726[[#This Row],[Category]]="F",COUNTIF($I$2:$I9,"F"),0)))</f>
        <v/>
      </c>
      <c r="E9" s="26"/>
      <c r="F9" s="27"/>
      <c r="G9" s="28"/>
      <c r="H9" s="28"/>
      <c r="I9" s="44"/>
      <c r="J9" s="63"/>
      <c r="K9" s="63"/>
      <c r="L9" s="63"/>
      <c r="M9" s="63"/>
      <c r="N9" s="63"/>
    </row>
    <row r="10" spans="1:14" x14ac:dyDescent="0.3">
      <c r="A10" s="18">
        <f>Table1515161726[[#This Row],[Full Name]]</f>
        <v>0</v>
      </c>
      <c r="B10" s="20" t="str">
        <f>IF(Table1515161726[[#This Row],[Full Name]]="","",IF(IFERROR(IFERROR(VLOOKUP(Table1515161726[[#This Row],[Full Name]],'Mens League'!B:B,1,FALSE),VLOOKUP(Table1515161726[[#This Row],[Full Name]],'Women''s League'!B:B,1,FALSE)),"NEEDS ADDING")="NEEDS ADDING","NEEDS ADDING","OK"))</f>
        <v/>
      </c>
      <c r="C10" s="20" t="str">
        <f>IF(Table1515161726[[#This Row],[Position]]="","",IF(Table1515161726[[#This Row],[Rank]]=1,30,IF(Table1515161726[[#This Row],[Rank]]=2,29,IF(Table1515161726[[#This Row],[Rank]]=3,28,IF(Table1515161726[[#This Row],[Rank]]=4,27,IF(Table1515161726[[#This Row],[Rank]]=5,26,IF(Table1515161726[[#This Row],[Rank]]=6,25,IF(Table1515161726[[#This Row],[Rank]]=7,24,IF(Table1515161726[[#This Row],[Rank]]=8,23,IF(Table1515161726[[#This Row],[Rank]]=9,22,IF(Table1515161726[[#This Row],[Rank]]=10,21,IF(Table1515161726[[#This Row],[Rank]]=11,20,IF(Table1515161726[[#This Row],[Rank]]=12,19,IF(Table1515161726[[#This Row],[Rank]]=13,18,IF(Table1515161726[[#This Row],[Rank]]=14,17,IF(Table1515161726[[#This Row],[Rank]]=15,16,IF(Table1515161726[[#This Row],[Rank]]=16,15,IF(Table1515161726[[#This Row],[Rank]]=17,14,IF(Table1515161726[[#This Row],[Rank]]=18,13,IF(Table1515161726[[#This Row],[Rank]]=19,12,IF(Table1515161726[[#This Row],[Rank]]=20,11,IF(Table1515161726[[#This Row],[Rank]]=21,10,IF(Table1515161726[[#This Row],[Rank]]=22,9,IF(Table1515161726[[#This Row],[Rank]]=23,8,IF(Table1515161726[[#This Row],[Rank]]=24,7,IF(Table1515161726[[#This Row],[Rank]]=25,6,IF(Table1515161726[[#This Row],[Rank]]=26,5,IF(Table1515161726[[#This Row],[Rank]]=27,4,IF(Table1515161726[[#This Row],[Rank]]=28,3,IF(Table1515161726[[#This Row],[Rank]]=29,2,IF(Table1515161726[[#This Row],[Rank]]=30,1,0)))))))))))))))))))))))))))))))</f>
        <v/>
      </c>
      <c r="D10" s="4" t="str">
        <f>IF(Table1515161726[[#This Row],[Category]]="","",IF(Table1515161726[[#This Row],[Category]]="M",COUNTIF($I$2:$I10,"M"),IF(Table1515161726[[#This Row],[Category]]="F",COUNTIF($I$2:$I10,"F"),0)))</f>
        <v/>
      </c>
      <c r="E10" s="26"/>
      <c r="F10" s="27"/>
      <c r="G10" s="28"/>
      <c r="H10" s="28"/>
      <c r="I10" s="44"/>
      <c r="J10" s="63"/>
      <c r="K10" s="63"/>
      <c r="L10" s="63"/>
      <c r="M10" s="63"/>
      <c r="N10" s="63"/>
    </row>
    <row r="11" spans="1:14" x14ac:dyDescent="0.3">
      <c r="A11" s="18">
        <f>Table1515161726[[#This Row],[Full Name]]</f>
        <v>0</v>
      </c>
      <c r="B11" s="21" t="str">
        <f>IF(Table1515161726[[#This Row],[Full Name]]="","",IF(IFERROR(IFERROR(VLOOKUP(Table1515161726[[#This Row],[Full Name]],'Mens League'!B:B,1,FALSE),VLOOKUP(Table1515161726[[#This Row],[Full Name]],'Women''s League'!B:B,1,FALSE)),"NEEDS ADDING")="NEEDS ADDING","NEEDS ADDING","OK"))</f>
        <v/>
      </c>
      <c r="C11" s="21" t="str">
        <f>IF(Table1515161726[[#This Row],[Position]]="","",IF(Table1515161726[[#This Row],[Rank]]=1,30,IF(Table1515161726[[#This Row],[Rank]]=2,29,IF(Table1515161726[[#This Row],[Rank]]=3,28,IF(Table1515161726[[#This Row],[Rank]]=4,27,IF(Table1515161726[[#This Row],[Rank]]=5,26,IF(Table1515161726[[#This Row],[Rank]]=6,25,IF(Table1515161726[[#This Row],[Rank]]=7,24,IF(Table1515161726[[#This Row],[Rank]]=8,23,IF(Table1515161726[[#This Row],[Rank]]=9,22,IF(Table1515161726[[#This Row],[Rank]]=10,21,IF(Table1515161726[[#This Row],[Rank]]=11,20,IF(Table1515161726[[#This Row],[Rank]]=12,19,IF(Table1515161726[[#This Row],[Rank]]=13,18,IF(Table1515161726[[#This Row],[Rank]]=14,17,IF(Table1515161726[[#This Row],[Rank]]=15,16,IF(Table1515161726[[#This Row],[Rank]]=16,15,IF(Table1515161726[[#This Row],[Rank]]=17,14,IF(Table1515161726[[#This Row],[Rank]]=18,13,IF(Table1515161726[[#This Row],[Rank]]=19,12,IF(Table1515161726[[#This Row],[Rank]]=20,11,IF(Table1515161726[[#This Row],[Rank]]=21,10,IF(Table1515161726[[#This Row],[Rank]]=22,9,IF(Table1515161726[[#This Row],[Rank]]=23,8,IF(Table1515161726[[#This Row],[Rank]]=24,7,IF(Table1515161726[[#This Row],[Rank]]=25,6,IF(Table1515161726[[#This Row],[Rank]]=26,5,IF(Table1515161726[[#This Row],[Rank]]=27,4,IF(Table1515161726[[#This Row],[Rank]]=28,3,IF(Table1515161726[[#This Row],[Rank]]=29,2,IF(Table1515161726[[#This Row],[Rank]]=30,1,0)))))))))))))))))))))))))))))))</f>
        <v/>
      </c>
      <c r="D11" s="49" t="str">
        <f>IF(Table1515161726[[#This Row],[Category]]="","",IF(Table1515161726[[#This Row],[Category]]="M",COUNTIF($I$2:$I11,"M"),IF(Table1515161726[[#This Row],[Category]]="F",COUNTIF($I$2:$I11,"F"),0)))</f>
        <v/>
      </c>
      <c r="E11" s="26"/>
      <c r="F11" s="45"/>
      <c r="G11" s="46"/>
      <c r="H11" s="46"/>
      <c r="I11" s="47"/>
      <c r="J11" s="63"/>
      <c r="K11" s="63"/>
      <c r="L11" s="63"/>
      <c r="M11" s="63"/>
      <c r="N11" s="63"/>
    </row>
    <row r="12" spans="1:14" x14ac:dyDescent="0.3">
      <c r="A12" s="18">
        <f>Table1515161726[[#This Row],[Full Name]]</f>
        <v>0</v>
      </c>
      <c r="B12" s="20" t="str">
        <f>IF(Table1515161726[[#This Row],[Full Name]]="","",IF(IFERROR(IFERROR(VLOOKUP(Table1515161726[[#This Row],[Full Name]],'Mens League'!B:B,1,FALSE),VLOOKUP(Table1515161726[[#This Row],[Full Name]],'Women''s League'!B:B,1,FALSE)),"NEEDS ADDING")="NEEDS ADDING","NEEDS ADDING","OK"))</f>
        <v/>
      </c>
      <c r="C12" s="20" t="str">
        <f>IF(Table1515161726[[#This Row],[Position]]="","",IF(Table1515161726[[#This Row],[Rank]]=1,30,IF(Table1515161726[[#This Row],[Rank]]=2,29,IF(Table1515161726[[#This Row],[Rank]]=3,28,IF(Table1515161726[[#This Row],[Rank]]=4,27,IF(Table1515161726[[#This Row],[Rank]]=5,26,IF(Table1515161726[[#This Row],[Rank]]=6,25,IF(Table1515161726[[#This Row],[Rank]]=7,24,IF(Table1515161726[[#This Row],[Rank]]=8,23,IF(Table1515161726[[#This Row],[Rank]]=9,22,IF(Table1515161726[[#This Row],[Rank]]=10,21,IF(Table1515161726[[#This Row],[Rank]]=11,20,IF(Table1515161726[[#This Row],[Rank]]=12,19,IF(Table1515161726[[#This Row],[Rank]]=13,18,IF(Table1515161726[[#This Row],[Rank]]=14,17,IF(Table1515161726[[#This Row],[Rank]]=15,16,IF(Table1515161726[[#This Row],[Rank]]=16,15,IF(Table1515161726[[#This Row],[Rank]]=17,14,IF(Table1515161726[[#This Row],[Rank]]=18,13,IF(Table1515161726[[#This Row],[Rank]]=19,12,IF(Table1515161726[[#This Row],[Rank]]=20,11,IF(Table1515161726[[#This Row],[Rank]]=21,10,IF(Table1515161726[[#This Row],[Rank]]=22,9,IF(Table1515161726[[#This Row],[Rank]]=23,8,IF(Table1515161726[[#This Row],[Rank]]=24,7,IF(Table1515161726[[#This Row],[Rank]]=25,6,IF(Table1515161726[[#This Row],[Rank]]=26,5,IF(Table1515161726[[#This Row],[Rank]]=27,4,IF(Table1515161726[[#This Row],[Rank]]=28,3,IF(Table1515161726[[#This Row],[Rank]]=29,2,IF(Table1515161726[[#This Row],[Rank]]=30,1,0)))))))))))))))))))))))))))))))</f>
        <v/>
      </c>
      <c r="D12" s="4" t="str">
        <f>IF(Table1515161726[[#This Row],[Category]]="","",IF(Table1515161726[[#This Row],[Category]]="M",COUNTIF($I$2:$I12,"M"),IF(Table1515161726[[#This Row],[Category]]="F",COUNTIF($I$2:$I12,"F"),0)))</f>
        <v/>
      </c>
      <c r="E12" s="26"/>
      <c r="F12" s="27"/>
      <c r="G12" s="28"/>
      <c r="H12" s="28"/>
      <c r="I12" s="44"/>
      <c r="J12" s="63"/>
      <c r="K12" s="63"/>
      <c r="L12" s="63"/>
      <c r="M12" s="63"/>
      <c r="N12" s="63"/>
    </row>
    <row r="13" spans="1:14" x14ac:dyDescent="0.3">
      <c r="A13" s="19">
        <f>Table1515161726[[#This Row],[Full Name]]</f>
        <v>0</v>
      </c>
      <c r="B13" s="21" t="str">
        <f>IF(Table1515161726[[#This Row],[Full Name]]="","",IF(IFERROR(IFERROR(VLOOKUP(Table1515161726[[#This Row],[Full Name]],'Mens League'!B:B,1,FALSE),VLOOKUP(Table1515161726[[#This Row],[Full Name]],'Women''s League'!B:B,1,FALSE)),"NEEDS ADDING")="NEEDS ADDING","NEEDS ADDING","OK"))</f>
        <v/>
      </c>
      <c r="C13" s="21" t="str">
        <f>IF(Table1515161726[[#This Row],[Position]]="","",IF(Table1515161726[[#This Row],[Rank]]=1,30,IF(Table1515161726[[#This Row],[Rank]]=2,29,IF(Table1515161726[[#This Row],[Rank]]=3,28,IF(Table1515161726[[#This Row],[Rank]]=4,27,IF(Table1515161726[[#This Row],[Rank]]=5,26,IF(Table1515161726[[#This Row],[Rank]]=6,25,IF(Table1515161726[[#This Row],[Rank]]=7,24,IF(Table1515161726[[#This Row],[Rank]]=8,23,IF(Table1515161726[[#This Row],[Rank]]=9,22,IF(Table1515161726[[#This Row],[Rank]]=10,21,IF(Table1515161726[[#This Row],[Rank]]=11,20,IF(Table1515161726[[#This Row],[Rank]]=12,19,IF(Table1515161726[[#This Row],[Rank]]=13,18,IF(Table1515161726[[#This Row],[Rank]]=14,17,IF(Table1515161726[[#This Row],[Rank]]=15,16,IF(Table1515161726[[#This Row],[Rank]]=16,15,IF(Table1515161726[[#This Row],[Rank]]=17,14,IF(Table1515161726[[#This Row],[Rank]]=18,13,IF(Table1515161726[[#This Row],[Rank]]=19,12,IF(Table1515161726[[#This Row],[Rank]]=20,11,IF(Table1515161726[[#This Row],[Rank]]=21,10,IF(Table1515161726[[#This Row],[Rank]]=22,9,IF(Table1515161726[[#This Row],[Rank]]=23,8,IF(Table1515161726[[#This Row],[Rank]]=24,7,IF(Table1515161726[[#This Row],[Rank]]=25,6,IF(Table1515161726[[#This Row],[Rank]]=26,5,IF(Table1515161726[[#This Row],[Rank]]=27,4,IF(Table1515161726[[#This Row],[Rank]]=28,3,IF(Table1515161726[[#This Row],[Rank]]=29,2,IF(Table1515161726[[#This Row],[Rank]]=30,1,0)))))))))))))))))))))))))))))))</f>
        <v/>
      </c>
      <c r="D13" s="4" t="str">
        <f>IF(Table1515161726[[#This Row],[Category]]="","",IF(Table1515161726[[#This Row],[Category]]="M",COUNTIF($I$2:$I13,"M"),IF(Table1515161726[[#This Row],[Category]]="F",COUNTIF($I$2:$I13,"F"),0)))</f>
        <v/>
      </c>
      <c r="E13" s="26"/>
      <c r="F13" s="27"/>
      <c r="G13" s="28"/>
      <c r="H13" s="28"/>
      <c r="I13" s="44"/>
      <c r="J13" s="63"/>
      <c r="K13" s="63"/>
      <c r="L13" s="63"/>
      <c r="M13" s="63"/>
      <c r="N13" s="63"/>
    </row>
    <row r="14" spans="1:14" x14ac:dyDescent="0.3">
      <c r="A14" s="19">
        <f>Table1515161726[[#This Row],[Full Name]]</f>
        <v>0</v>
      </c>
      <c r="B14" s="21" t="str">
        <f>IF(Table1515161726[[#This Row],[Full Name]]="","",IF(IFERROR(IFERROR(VLOOKUP(Table1515161726[[#This Row],[Full Name]],'Mens League'!B:B,1,FALSE),VLOOKUP(Table1515161726[[#This Row],[Full Name]],'Women''s League'!B:B,1,FALSE)),"NEEDS ADDING")="NEEDS ADDING","NEEDS ADDING","OK"))</f>
        <v/>
      </c>
      <c r="C14" s="21" t="str">
        <f>IF(Table1515161726[[#This Row],[Position]]="","",IF(Table1515161726[[#This Row],[Rank]]=1,30,IF(Table1515161726[[#This Row],[Rank]]=2,29,IF(Table1515161726[[#This Row],[Rank]]=3,28,IF(Table1515161726[[#This Row],[Rank]]=4,27,IF(Table1515161726[[#This Row],[Rank]]=5,26,IF(Table1515161726[[#This Row],[Rank]]=6,25,IF(Table1515161726[[#This Row],[Rank]]=7,24,IF(Table1515161726[[#This Row],[Rank]]=8,23,IF(Table1515161726[[#This Row],[Rank]]=9,22,IF(Table1515161726[[#This Row],[Rank]]=10,21,IF(Table1515161726[[#This Row],[Rank]]=11,20,IF(Table1515161726[[#This Row],[Rank]]=12,19,IF(Table1515161726[[#This Row],[Rank]]=13,18,IF(Table1515161726[[#This Row],[Rank]]=14,17,IF(Table1515161726[[#This Row],[Rank]]=15,16,IF(Table1515161726[[#This Row],[Rank]]=16,15,IF(Table1515161726[[#This Row],[Rank]]=17,14,IF(Table1515161726[[#This Row],[Rank]]=18,13,IF(Table1515161726[[#This Row],[Rank]]=19,12,IF(Table1515161726[[#This Row],[Rank]]=20,11,IF(Table1515161726[[#This Row],[Rank]]=21,10,IF(Table1515161726[[#This Row],[Rank]]=22,9,IF(Table1515161726[[#This Row],[Rank]]=23,8,IF(Table1515161726[[#This Row],[Rank]]=24,7,IF(Table1515161726[[#This Row],[Rank]]=25,6,IF(Table1515161726[[#This Row],[Rank]]=26,5,IF(Table1515161726[[#This Row],[Rank]]=27,4,IF(Table1515161726[[#This Row],[Rank]]=28,3,IF(Table1515161726[[#This Row],[Rank]]=29,2,IF(Table1515161726[[#This Row],[Rank]]=30,1,0)))))))))))))))))))))))))))))))</f>
        <v/>
      </c>
      <c r="D14" s="4" t="str">
        <f>IF(Table1515161726[[#This Row],[Category]]="","",IF(Table1515161726[[#This Row],[Category]]="M",COUNTIF($I$2:$I14,"M"),IF(Table1515161726[[#This Row],[Category]]="F",COUNTIF($I$2:$I14,"F"),0)))</f>
        <v/>
      </c>
      <c r="E14" s="26"/>
      <c r="F14" s="27"/>
      <c r="G14" s="28"/>
      <c r="H14" s="28"/>
      <c r="I14" s="44"/>
      <c r="J14" s="63"/>
      <c r="K14" s="63"/>
      <c r="L14" s="63"/>
      <c r="M14" s="63"/>
      <c r="N14" s="63"/>
    </row>
    <row r="15" spans="1:14" x14ac:dyDescent="0.3">
      <c r="A15" s="19">
        <f>Table1515161726[[#This Row],[Full Name]]</f>
        <v>0</v>
      </c>
      <c r="B15" s="21" t="str">
        <f>IF(Table1515161726[[#This Row],[Full Name]]="","",IF(IFERROR(IFERROR(VLOOKUP(Table1515161726[[#This Row],[Full Name]],'Mens League'!B:B,1,FALSE),VLOOKUP(Table1515161726[[#This Row],[Full Name]],'Women''s League'!B:B,1,FALSE)),"NEEDS ADDING")="NEEDS ADDING","NEEDS ADDING","OK"))</f>
        <v/>
      </c>
      <c r="C15" s="21" t="str">
        <f>IF(Table1515161726[[#This Row],[Position]]="","",IF(Table1515161726[[#This Row],[Rank]]=1,30,IF(Table1515161726[[#This Row],[Rank]]=2,29,IF(Table1515161726[[#This Row],[Rank]]=3,28,IF(Table1515161726[[#This Row],[Rank]]=4,27,IF(Table1515161726[[#This Row],[Rank]]=5,26,IF(Table1515161726[[#This Row],[Rank]]=6,25,IF(Table1515161726[[#This Row],[Rank]]=7,24,IF(Table1515161726[[#This Row],[Rank]]=8,23,IF(Table1515161726[[#This Row],[Rank]]=9,22,IF(Table1515161726[[#This Row],[Rank]]=10,21,IF(Table1515161726[[#This Row],[Rank]]=11,20,IF(Table1515161726[[#This Row],[Rank]]=12,19,IF(Table1515161726[[#This Row],[Rank]]=13,18,IF(Table1515161726[[#This Row],[Rank]]=14,17,IF(Table1515161726[[#This Row],[Rank]]=15,16,IF(Table1515161726[[#This Row],[Rank]]=16,15,IF(Table1515161726[[#This Row],[Rank]]=17,14,IF(Table1515161726[[#This Row],[Rank]]=18,13,IF(Table1515161726[[#This Row],[Rank]]=19,12,IF(Table1515161726[[#This Row],[Rank]]=20,11,IF(Table1515161726[[#This Row],[Rank]]=21,10,IF(Table1515161726[[#This Row],[Rank]]=22,9,IF(Table1515161726[[#This Row],[Rank]]=23,8,IF(Table1515161726[[#This Row],[Rank]]=24,7,IF(Table1515161726[[#This Row],[Rank]]=25,6,IF(Table1515161726[[#This Row],[Rank]]=26,5,IF(Table1515161726[[#This Row],[Rank]]=27,4,IF(Table1515161726[[#This Row],[Rank]]=28,3,IF(Table1515161726[[#This Row],[Rank]]=29,2,IF(Table1515161726[[#This Row],[Rank]]=30,1,0)))))))))))))))))))))))))))))))</f>
        <v/>
      </c>
      <c r="D15" s="4" t="str">
        <f>IF(Table1515161726[[#This Row],[Category]]="","",IF(Table1515161726[[#This Row],[Category]]="M",COUNTIF($I$2:$I15,"M"),IF(Table1515161726[[#This Row],[Category]]="F",COUNTIF($I$2:$I15,"F"),0)))</f>
        <v/>
      </c>
      <c r="E15" s="26"/>
      <c r="F15" s="27"/>
      <c r="G15" s="28"/>
      <c r="H15" s="28"/>
      <c r="I15" s="44"/>
      <c r="J15" s="63"/>
      <c r="K15" s="63"/>
      <c r="L15" s="63"/>
      <c r="M15" s="63"/>
      <c r="N15" s="63"/>
    </row>
    <row r="16" spans="1:14" x14ac:dyDescent="0.3">
      <c r="A16" s="19">
        <f>Table1515161726[[#This Row],[Full Name]]</f>
        <v>0</v>
      </c>
      <c r="B16" s="21" t="str">
        <f>IF(Table1515161726[[#This Row],[Full Name]]="","",IF(IFERROR(IFERROR(VLOOKUP(Table1515161726[[#This Row],[Full Name]],'Mens League'!B:B,1,FALSE),VLOOKUP(Table1515161726[[#This Row],[Full Name]],'Women''s League'!B:B,1,FALSE)),"NEEDS ADDING")="NEEDS ADDING","NEEDS ADDING","OK"))</f>
        <v/>
      </c>
      <c r="C16" s="21" t="str">
        <f>IF(Table1515161726[[#This Row],[Position]]="","",IF(Table1515161726[[#This Row],[Rank]]=1,30,IF(Table1515161726[[#This Row],[Rank]]=2,29,IF(Table1515161726[[#This Row],[Rank]]=3,28,IF(Table1515161726[[#This Row],[Rank]]=4,27,IF(Table1515161726[[#This Row],[Rank]]=5,26,IF(Table1515161726[[#This Row],[Rank]]=6,25,IF(Table1515161726[[#This Row],[Rank]]=7,24,IF(Table1515161726[[#This Row],[Rank]]=8,23,IF(Table1515161726[[#This Row],[Rank]]=9,22,IF(Table1515161726[[#This Row],[Rank]]=10,21,IF(Table1515161726[[#This Row],[Rank]]=11,20,IF(Table1515161726[[#This Row],[Rank]]=12,19,IF(Table1515161726[[#This Row],[Rank]]=13,18,IF(Table1515161726[[#This Row],[Rank]]=14,17,IF(Table1515161726[[#This Row],[Rank]]=15,16,IF(Table1515161726[[#This Row],[Rank]]=16,15,IF(Table1515161726[[#This Row],[Rank]]=17,14,IF(Table1515161726[[#This Row],[Rank]]=18,13,IF(Table1515161726[[#This Row],[Rank]]=19,12,IF(Table1515161726[[#This Row],[Rank]]=20,11,IF(Table1515161726[[#This Row],[Rank]]=21,10,IF(Table1515161726[[#This Row],[Rank]]=22,9,IF(Table1515161726[[#This Row],[Rank]]=23,8,IF(Table1515161726[[#This Row],[Rank]]=24,7,IF(Table1515161726[[#This Row],[Rank]]=25,6,IF(Table1515161726[[#This Row],[Rank]]=26,5,IF(Table1515161726[[#This Row],[Rank]]=27,4,IF(Table1515161726[[#This Row],[Rank]]=28,3,IF(Table1515161726[[#This Row],[Rank]]=29,2,IF(Table1515161726[[#This Row],[Rank]]=30,1,0)))))))))))))))))))))))))))))))</f>
        <v/>
      </c>
      <c r="D16" s="4" t="str">
        <f>IF(Table1515161726[[#This Row],[Category]]="","",IF(Table1515161726[[#This Row],[Category]]="M",COUNTIF($I$2:$I16,"M"),IF(Table1515161726[[#This Row],[Category]]="F",COUNTIF($I$2:$I16,"F"),0)))</f>
        <v/>
      </c>
      <c r="E16" s="26"/>
      <c r="F16" s="27"/>
      <c r="G16" s="28"/>
      <c r="H16" s="28"/>
      <c r="I16" s="44"/>
      <c r="J16" s="63"/>
      <c r="K16" s="63"/>
      <c r="L16" s="63"/>
      <c r="M16" s="63"/>
      <c r="N16" s="63"/>
    </row>
    <row r="17" spans="1:14" x14ac:dyDescent="0.3">
      <c r="A17" s="19">
        <f>Table1515161726[[#This Row],[Full Name]]</f>
        <v>0</v>
      </c>
      <c r="B17" s="21" t="str">
        <f>IF(Table1515161726[[#This Row],[Full Name]]="","",IF(IFERROR(IFERROR(VLOOKUP(Table1515161726[[#This Row],[Full Name]],'Mens League'!B:B,1,FALSE),VLOOKUP(Table1515161726[[#This Row],[Full Name]],'Women''s League'!B:B,1,FALSE)),"NEEDS ADDING")="NEEDS ADDING","NEEDS ADDING","OK"))</f>
        <v/>
      </c>
      <c r="C17" s="21" t="str">
        <f>IF(Table1515161726[[#This Row],[Position]]="","",IF(Table1515161726[[#This Row],[Rank]]=1,30,IF(Table1515161726[[#This Row],[Rank]]=2,29,IF(Table1515161726[[#This Row],[Rank]]=3,28,IF(Table1515161726[[#This Row],[Rank]]=4,27,IF(Table1515161726[[#This Row],[Rank]]=5,26,IF(Table1515161726[[#This Row],[Rank]]=6,25,IF(Table1515161726[[#This Row],[Rank]]=7,24,IF(Table1515161726[[#This Row],[Rank]]=8,23,IF(Table1515161726[[#This Row],[Rank]]=9,22,IF(Table1515161726[[#This Row],[Rank]]=10,21,IF(Table1515161726[[#This Row],[Rank]]=11,20,IF(Table1515161726[[#This Row],[Rank]]=12,19,IF(Table1515161726[[#This Row],[Rank]]=13,18,IF(Table1515161726[[#This Row],[Rank]]=14,17,IF(Table1515161726[[#This Row],[Rank]]=15,16,IF(Table1515161726[[#This Row],[Rank]]=16,15,IF(Table1515161726[[#This Row],[Rank]]=17,14,IF(Table1515161726[[#This Row],[Rank]]=18,13,IF(Table1515161726[[#This Row],[Rank]]=19,12,IF(Table1515161726[[#This Row],[Rank]]=20,11,IF(Table1515161726[[#This Row],[Rank]]=21,10,IF(Table1515161726[[#This Row],[Rank]]=22,9,IF(Table1515161726[[#This Row],[Rank]]=23,8,IF(Table1515161726[[#This Row],[Rank]]=24,7,IF(Table1515161726[[#This Row],[Rank]]=25,6,IF(Table1515161726[[#This Row],[Rank]]=26,5,IF(Table1515161726[[#This Row],[Rank]]=27,4,IF(Table1515161726[[#This Row],[Rank]]=28,3,IF(Table1515161726[[#This Row],[Rank]]=29,2,IF(Table1515161726[[#This Row],[Rank]]=30,1,0)))))))))))))))))))))))))))))))</f>
        <v/>
      </c>
      <c r="D17" s="4" t="str">
        <f>IF(Table1515161726[[#This Row],[Category]]="","",IF(Table1515161726[[#This Row],[Category]]="M",COUNTIF($I$2:$I17,"M"),IF(Table1515161726[[#This Row],[Category]]="F",COUNTIF($I$2:$I17,"F"),0)))</f>
        <v/>
      </c>
      <c r="E17" s="26"/>
      <c r="F17" s="27"/>
      <c r="G17" s="28"/>
      <c r="H17" s="28"/>
      <c r="I17" s="44"/>
      <c r="J17" s="63"/>
      <c r="K17" s="63"/>
      <c r="L17" s="63"/>
      <c r="M17" s="63"/>
      <c r="N17" s="63"/>
    </row>
    <row r="18" spans="1:14" x14ac:dyDescent="0.3">
      <c r="A18" s="19">
        <f>Table1515161726[[#This Row],[Full Name]]</f>
        <v>0</v>
      </c>
      <c r="B18" s="21" t="str">
        <f>IF(Table1515161726[[#This Row],[Full Name]]="","",IF(IFERROR(IFERROR(VLOOKUP(Table1515161726[[#This Row],[Full Name]],'Mens League'!B:B,1,FALSE),VLOOKUP(Table1515161726[[#This Row],[Full Name]],'Women''s League'!B:B,1,FALSE)),"NEEDS ADDING")="NEEDS ADDING","NEEDS ADDING","OK"))</f>
        <v/>
      </c>
      <c r="C18" s="21" t="str">
        <f>IF(Table1515161726[[#This Row],[Position]]="","",IF(Table1515161726[[#This Row],[Rank]]=1,30,IF(Table1515161726[[#This Row],[Rank]]=2,29,IF(Table1515161726[[#This Row],[Rank]]=3,28,IF(Table1515161726[[#This Row],[Rank]]=4,27,IF(Table1515161726[[#This Row],[Rank]]=5,26,IF(Table1515161726[[#This Row],[Rank]]=6,25,IF(Table1515161726[[#This Row],[Rank]]=7,24,IF(Table1515161726[[#This Row],[Rank]]=8,23,IF(Table1515161726[[#This Row],[Rank]]=9,22,IF(Table1515161726[[#This Row],[Rank]]=10,21,IF(Table1515161726[[#This Row],[Rank]]=11,20,IF(Table1515161726[[#This Row],[Rank]]=12,19,IF(Table1515161726[[#This Row],[Rank]]=13,18,IF(Table1515161726[[#This Row],[Rank]]=14,17,IF(Table1515161726[[#This Row],[Rank]]=15,16,IF(Table1515161726[[#This Row],[Rank]]=16,15,IF(Table1515161726[[#This Row],[Rank]]=17,14,IF(Table1515161726[[#This Row],[Rank]]=18,13,IF(Table1515161726[[#This Row],[Rank]]=19,12,IF(Table1515161726[[#This Row],[Rank]]=20,11,IF(Table1515161726[[#This Row],[Rank]]=21,10,IF(Table1515161726[[#This Row],[Rank]]=22,9,IF(Table1515161726[[#This Row],[Rank]]=23,8,IF(Table1515161726[[#This Row],[Rank]]=24,7,IF(Table1515161726[[#This Row],[Rank]]=25,6,IF(Table1515161726[[#This Row],[Rank]]=26,5,IF(Table1515161726[[#This Row],[Rank]]=27,4,IF(Table1515161726[[#This Row],[Rank]]=28,3,IF(Table1515161726[[#This Row],[Rank]]=29,2,IF(Table1515161726[[#This Row],[Rank]]=30,1,0)))))))))))))))))))))))))))))))</f>
        <v/>
      </c>
      <c r="D18" s="4" t="str">
        <f>IF(Table1515161726[[#This Row],[Category]]="","",IF(Table1515161726[[#This Row],[Category]]="M",COUNTIF($I$2:$I18,"M"),IF(Table1515161726[[#This Row],[Category]]="F",COUNTIF($I$2:$I18,"F"),0)))</f>
        <v/>
      </c>
      <c r="E18" s="26"/>
      <c r="F18" s="27"/>
      <c r="G18" s="28"/>
      <c r="H18" s="28"/>
      <c r="I18" s="44"/>
      <c r="J18" s="63"/>
      <c r="K18" s="63"/>
      <c r="L18" s="63"/>
      <c r="M18" s="63"/>
      <c r="N18" s="63"/>
    </row>
    <row r="19" spans="1:14" x14ac:dyDescent="0.3">
      <c r="A19" s="19">
        <f>Table1515161726[[#This Row],[Full Name]]</f>
        <v>0</v>
      </c>
      <c r="B19" s="21" t="str">
        <f>IF(Table1515161726[[#This Row],[Full Name]]="","",IF(IFERROR(IFERROR(VLOOKUP(Table1515161726[[#This Row],[Full Name]],'Mens League'!B:B,1,FALSE),VLOOKUP(Table1515161726[[#This Row],[Full Name]],'Women''s League'!B:B,1,FALSE)),"NEEDS ADDING")="NEEDS ADDING","NEEDS ADDING","OK"))</f>
        <v/>
      </c>
      <c r="C19" s="21" t="str">
        <f>IF(Table1515161726[[#This Row],[Position]]="","",IF(Table1515161726[[#This Row],[Rank]]=1,30,IF(Table1515161726[[#This Row],[Rank]]=2,29,IF(Table1515161726[[#This Row],[Rank]]=3,28,IF(Table1515161726[[#This Row],[Rank]]=4,27,IF(Table1515161726[[#This Row],[Rank]]=5,26,IF(Table1515161726[[#This Row],[Rank]]=6,25,IF(Table1515161726[[#This Row],[Rank]]=7,24,IF(Table1515161726[[#This Row],[Rank]]=8,23,IF(Table1515161726[[#This Row],[Rank]]=9,22,IF(Table1515161726[[#This Row],[Rank]]=10,21,IF(Table1515161726[[#This Row],[Rank]]=11,20,IF(Table1515161726[[#This Row],[Rank]]=12,19,IF(Table1515161726[[#This Row],[Rank]]=13,18,IF(Table1515161726[[#This Row],[Rank]]=14,17,IF(Table1515161726[[#This Row],[Rank]]=15,16,IF(Table1515161726[[#This Row],[Rank]]=16,15,IF(Table1515161726[[#This Row],[Rank]]=17,14,IF(Table1515161726[[#This Row],[Rank]]=18,13,IF(Table1515161726[[#This Row],[Rank]]=19,12,IF(Table1515161726[[#This Row],[Rank]]=20,11,IF(Table1515161726[[#This Row],[Rank]]=21,10,IF(Table1515161726[[#This Row],[Rank]]=22,9,IF(Table1515161726[[#This Row],[Rank]]=23,8,IF(Table1515161726[[#This Row],[Rank]]=24,7,IF(Table1515161726[[#This Row],[Rank]]=25,6,IF(Table1515161726[[#This Row],[Rank]]=26,5,IF(Table1515161726[[#This Row],[Rank]]=27,4,IF(Table1515161726[[#This Row],[Rank]]=28,3,IF(Table1515161726[[#This Row],[Rank]]=29,2,IF(Table1515161726[[#This Row],[Rank]]=30,1,0)))))))))))))))))))))))))))))))</f>
        <v/>
      </c>
      <c r="D19" s="4" t="str">
        <f>IF(Table1515161726[[#This Row],[Category]]="","",IF(Table1515161726[[#This Row],[Category]]="M",COUNTIF($I$2:$I19,"M"),IF(Table1515161726[[#This Row],[Category]]="F",COUNTIF($I$2:$I19,"F"),0)))</f>
        <v/>
      </c>
      <c r="E19" s="26"/>
      <c r="F19" s="27"/>
      <c r="G19" s="28"/>
      <c r="H19" s="28"/>
      <c r="I19" s="44"/>
      <c r="J19" s="63"/>
      <c r="K19" s="63"/>
      <c r="L19" s="63"/>
      <c r="M19" s="63"/>
      <c r="N19" s="63"/>
    </row>
    <row r="20" spans="1:14" x14ac:dyDescent="0.3">
      <c r="A20" s="19">
        <f>Table1515161726[[#This Row],[Full Name]]</f>
        <v>0</v>
      </c>
      <c r="B20" s="21" t="str">
        <f>IF(Table1515161726[[#This Row],[Full Name]]="","",IF(IFERROR(IFERROR(VLOOKUP(Table1515161726[[#This Row],[Full Name]],'Mens League'!B:B,1,FALSE),VLOOKUP(Table1515161726[[#This Row],[Full Name]],'Women''s League'!B:B,1,FALSE)),"NEEDS ADDING")="NEEDS ADDING","NEEDS ADDING","OK"))</f>
        <v/>
      </c>
      <c r="C20" s="21" t="str">
        <f>IF(Table1515161726[[#This Row],[Position]]="","",IF(Table1515161726[[#This Row],[Rank]]=1,30,IF(Table1515161726[[#This Row],[Rank]]=2,29,IF(Table1515161726[[#This Row],[Rank]]=3,28,IF(Table1515161726[[#This Row],[Rank]]=4,27,IF(Table1515161726[[#This Row],[Rank]]=5,26,IF(Table1515161726[[#This Row],[Rank]]=6,25,IF(Table1515161726[[#This Row],[Rank]]=7,24,IF(Table1515161726[[#This Row],[Rank]]=8,23,IF(Table1515161726[[#This Row],[Rank]]=9,22,IF(Table1515161726[[#This Row],[Rank]]=10,21,IF(Table1515161726[[#This Row],[Rank]]=11,20,IF(Table1515161726[[#This Row],[Rank]]=12,19,IF(Table1515161726[[#This Row],[Rank]]=13,18,IF(Table1515161726[[#This Row],[Rank]]=14,17,IF(Table1515161726[[#This Row],[Rank]]=15,16,IF(Table1515161726[[#This Row],[Rank]]=16,15,IF(Table1515161726[[#This Row],[Rank]]=17,14,IF(Table1515161726[[#This Row],[Rank]]=18,13,IF(Table1515161726[[#This Row],[Rank]]=19,12,IF(Table1515161726[[#This Row],[Rank]]=20,11,IF(Table1515161726[[#This Row],[Rank]]=21,10,IF(Table1515161726[[#This Row],[Rank]]=22,9,IF(Table1515161726[[#This Row],[Rank]]=23,8,IF(Table1515161726[[#This Row],[Rank]]=24,7,IF(Table1515161726[[#This Row],[Rank]]=25,6,IF(Table1515161726[[#This Row],[Rank]]=26,5,IF(Table1515161726[[#This Row],[Rank]]=27,4,IF(Table1515161726[[#This Row],[Rank]]=28,3,IF(Table1515161726[[#This Row],[Rank]]=29,2,IF(Table1515161726[[#This Row],[Rank]]=30,1,0)))))))))))))))))))))))))))))))</f>
        <v/>
      </c>
      <c r="D20" s="4" t="str">
        <f>IF(Table1515161726[[#This Row],[Category]]="","",IF(Table1515161726[[#This Row],[Category]]="M",COUNTIF($I$2:$I20,"M"),IF(Table1515161726[[#This Row],[Category]]="F",COUNTIF($I$2:$I20,"F"),0)))</f>
        <v/>
      </c>
      <c r="E20" s="26"/>
      <c r="F20" s="27"/>
      <c r="G20" s="28"/>
      <c r="H20" s="28"/>
      <c r="I20" s="44"/>
      <c r="J20" s="63"/>
      <c r="K20" s="63"/>
      <c r="L20" s="63"/>
      <c r="M20" s="63"/>
      <c r="N20" s="63"/>
    </row>
    <row r="21" spans="1:14" x14ac:dyDescent="0.3">
      <c r="A21" s="19">
        <f>Table1515161726[[#This Row],[Full Name]]</f>
        <v>0</v>
      </c>
      <c r="B21" s="21" t="str">
        <f>IF(Table1515161726[[#This Row],[Full Name]]="","",IF(IFERROR(IFERROR(VLOOKUP(Table1515161726[[#This Row],[Full Name]],'Mens League'!B:B,1,FALSE),VLOOKUP(Table1515161726[[#This Row],[Full Name]],'Women''s League'!B:B,1,FALSE)),"NEEDS ADDING")="NEEDS ADDING","NEEDS ADDING","OK"))</f>
        <v/>
      </c>
      <c r="C21" s="21" t="str">
        <f>IF(Table1515161726[[#This Row],[Position]]="","",IF(Table1515161726[[#This Row],[Rank]]=1,30,IF(Table1515161726[[#This Row],[Rank]]=2,29,IF(Table1515161726[[#This Row],[Rank]]=3,28,IF(Table1515161726[[#This Row],[Rank]]=4,27,IF(Table1515161726[[#This Row],[Rank]]=5,26,IF(Table1515161726[[#This Row],[Rank]]=6,25,IF(Table1515161726[[#This Row],[Rank]]=7,24,IF(Table1515161726[[#This Row],[Rank]]=8,23,IF(Table1515161726[[#This Row],[Rank]]=9,22,IF(Table1515161726[[#This Row],[Rank]]=10,21,IF(Table1515161726[[#This Row],[Rank]]=11,20,IF(Table1515161726[[#This Row],[Rank]]=12,19,IF(Table1515161726[[#This Row],[Rank]]=13,18,IF(Table1515161726[[#This Row],[Rank]]=14,17,IF(Table1515161726[[#This Row],[Rank]]=15,16,IF(Table1515161726[[#This Row],[Rank]]=16,15,IF(Table1515161726[[#This Row],[Rank]]=17,14,IF(Table1515161726[[#This Row],[Rank]]=18,13,IF(Table1515161726[[#This Row],[Rank]]=19,12,IF(Table1515161726[[#This Row],[Rank]]=20,11,IF(Table1515161726[[#This Row],[Rank]]=21,10,IF(Table1515161726[[#This Row],[Rank]]=22,9,IF(Table1515161726[[#This Row],[Rank]]=23,8,IF(Table1515161726[[#This Row],[Rank]]=24,7,IF(Table1515161726[[#This Row],[Rank]]=25,6,IF(Table1515161726[[#This Row],[Rank]]=26,5,IF(Table1515161726[[#This Row],[Rank]]=27,4,IF(Table1515161726[[#This Row],[Rank]]=28,3,IF(Table1515161726[[#This Row],[Rank]]=29,2,IF(Table1515161726[[#This Row],[Rank]]=30,1,0)))))))))))))))))))))))))))))))</f>
        <v/>
      </c>
      <c r="D21" s="4" t="str">
        <f>IF(Table1515161726[[#This Row],[Category]]="","",IF(Table1515161726[[#This Row],[Category]]="M",COUNTIF($I$2:$I21,"M"),IF(Table1515161726[[#This Row],[Category]]="F",COUNTIF($I$2:$I21,"F"),0)))</f>
        <v/>
      </c>
      <c r="E21" s="26"/>
      <c r="F21" s="27"/>
      <c r="G21" s="28"/>
      <c r="H21" s="28"/>
      <c r="I21" s="44"/>
      <c r="J21" s="63"/>
      <c r="K21" s="63"/>
      <c r="L21" s="63"/>
      <c r="M21" s="63"/>
      <c r="N21" s="63"/>
    </row>
    <row r="22" spans="1:14" x14ac:dyDescent="0.3">
      <c r="A22" s="19">
        <f>Table1515161726[[#This Row],[Full Name]]</f>
        <v>0</v>
      </c>
      <c r="B22" s="21" t="str">
        <f>IF(Table1515161726[[#This Row],[Full Name]]="","",IF(IFERROR(IFERROR(VLOOKUP(Table1515161726[[#This Row],[Full Name]],'Mens League'!B:B,1,FALSE),VLOOKUP(Table1515161726[[#This Row],[Full Name]],'Women''s League'!B:B,1,FALSE)),"NEEDS ADDING")="NEEDS ADDING","NEEDS ADDING","OK"))</f>
        <v/>
      </c>
      <c r="C22" s="21" t="str">
        <f>IF(Table1515161726[[#This Row],[Position]]="","",IF(Table1515161726[[#This Row],[Rank]]=1,30,IF(Table1515161726[[#This Row],[Rank]]=2,29,IF(Table1515161726[[#This Row],[Rank]]=3,28,IF(Table1515161726[[#This Row],[Rank]]=4,27,IF(Table1515161726[[#This Row],[Rank]]=5,26,IF(Table1515161726[[#This Row],[Rank]]=6,25,IF(Table1515161726[[#This Row],[Rank]]=7,24,IF(Table1515161726[[#This Row],[Rank]]=8,23,IF(Table1515161726[[#This Row],[Rank]]=9,22,IF(Table1515161726[[#This Row],[Rank]]=10,21,IF(Table1515161726[[#This Row],[Rank]]=11,20,IF(Table1515161726[[#This Row],[Rank]]=12,19,IF(Table1515161726[[#This Row],[Rank]]=13,18,IF(Table1515161726[[#This Row],[Rank]]=14,17,IF(Table1515161726[[#This Row],[Rank]]=15,16,IF(Table1515161726[[#This Row],[Rank]]=16,15,IF(Table1515161726[[#This Row],[Rank]]=17,14,IF(Table1515161726[[#This Row],[Rank]]=18,13,IF(Table1515161726[[#This Row],[Rank]]=19,12,IF(Table1515161726[[#This Row],[Rank]]=20,11,IF(Table1515161726[[#This Row],[Rank]]=21,10,IF(Table1515161726[[#This Row],[Rank]]=22,9,IF(Table1515161726[[#This Row],[Rank]]=23,8,IF(Table1515161726[[#This Row],[Rank]]=24,7,IF(Table1515161726[[#This Row],[Rank]]=25,6,IF(Table1515161726[[#This Row],[Rank]]=26,5,IF(Table1515161726[[#This Row],[Rank]]=27,4,IF(Table1515161726[[#This Row],[Rank]]=28,3,IF(Table1515161726[[#This Row],[Rank]]=29,2,IF(Table1515161726[[#This Row],[Rank]]=30,1,0)))))))))))))))))))))))))))))))</f>
        <v/>
      </c>
      <c r="D22" s="4" t="str">
        <f>IF(Table1515161726[[#This Row],[Category]]="","",IF(Table1515161726[[#This Row],[Category]]="M",COUNTIF($I$2:$I22,"M"),IF(Table1515161726[[#This Row],[Category]]="F",COUNTIF($I$2:$I22,"F"),0)))</f>
        <v/>
      </c>
      <c r="E22" s="26"/>
      <c r="F22" s="27"/>
      <c r="G22" s="28"/>
      <c r="H22" s="28"/>
      <c r="I22" s="44"/>
      <c r="J22" s="63"/>
      <c r="K22" s="63"/>
      <c r="L22" s="63"/>
      <c r="M22" s="63"/>
      <c r="N22" s="63"/>
    </row>
    <row r="23" spans="1:14" x14ac:dyDescent="0.3">
      <c r="A23" s="19">
        <f>Table1515161726[[#This Row],[Full Name]]</f>
        <v>0</v>
      </c>
      <c r="B23" s="21" t="str">
        <f>IF(Table1515161726[[#This Row],[Full Name]]="","",IF(IFERROR(IFERROR(VLOOKUP(Table1515161726[[#This Row],[Full Name]],'Mens League'!B:B,1,FALSE),VLOOKUP(Table1515161726[[#This Row],[Full Name]],'Women''s League'!B:B,1,FALSE)),"NEEDS ADDING")="NEEDS ADDING","NEEDS ADDING","OK"))</f>
        <v/>
      </c>
      <c r="C23" s="21" t="str">
        <f>IF(Table1515161726[[#This Row],[Position]]="","",IF(Table1515161726[[#This Row],[Rank]]=1,30,IF(Table1515161726[[#This Row],[Rank]]=2,29,IF(Table1515161726[[#This Row],[Rank]]=3,28,IF(Table1515161726[[#This Row],[Rank]]=4,27,IF(Table1515161726[[#This Row],[Rank]]=5,26,IF(Table1515161726[[#This Row],[Rank]]=6,25,IF(Table1515161726[[#This Row],[Rank]]=7,24,IF(Table1515161726[[#This Row],[Rank]]=8,23,IF(Table1515161726[[#This Row],[Rank]]=9,22,IF(Table1515161726[[#This Row],[Rank]]=10,21,IF(Table1515161726[[#This Row],[Rank]]=11,20,IF(Table1515161726[[#This Row],[Rank]]=12,19,IF(Table1515161726[[#This Row],[Rank]]=13,18,IF(Table1515161726[[#This Row],[Rank]]=14,17,IF(Table1515161726[[#This Row],[Rank]]=15,16,IF(Table1515161726[[#This Row],[Rank]]=16,15,IF(Table1515161726[[#This Row],[Rank]]=17,14,IF(Table1515161726[[#This Row],[Rank]]=18,13,IF(Table1515161726[[#This Row],[Rank]]=19,12,IF(Table1515161726[[#This Row],[Rank]]=20,11,IF(Table1515161726[[#This Row],[Rank]]=21,10,IF(Table1515161726[[#This Row],[Rank]]=22,9,IF(Table1515161726[[#This Row],[Rank]]=23,8,IF(Table1515161726[[#This Row],[Rank]]=24,7,IF(Table1515161726[[#This Row],[Rank]]=25,6,IF(Table1515161726[[#This Row],[Rank]]=26,5,IF(Table1515161726[[#This Row],[Rank]]=27,4,IF(Table1515161726[[#This Row],[Rank]]=28,3,IF(Table1515161726[[#This Row],[Rank]]=29,2,IF(Table1515161726[[#This Row],[Rank]]=30,1,0)))))))))))))))))))))))))))))))</f>
        <v/>
      </c>
      <c r="D23" s="4" t="str">
        <f>IF(Table1515161726[[#This Row],[Category]]="","",IF(Table1515161726[[#This Row],[Category]]="M",COUNTIF($I$2:$I23,"M"),IF(Table1515161726[[#This Row],[Category]]="F",COUNTIF($I$2:$I23,"F"),0)))</f>
        <v/>
      </c>
      <c r="E23" s="26"/>
      <c r="F23" s="27"/>
      <c r="G23" s="28"/>
      <c r="H23" s="28"/>
      <c r="I23" s="44"/>
      <c r="J23" s="63"/>
      <c r="K23" s="63"/>
      <c r="L23" s="63"/>
      <c r="M23" s="63"/>
      <c r="N23" s="63"/>
    </row>
    <row r="24" spans="1:14" x14ac:dyDescent="0.3">
      <c r="A24" s="19">
        <f>Table1515161726[[#This Row],[Full Name]]</f>
        <v>0</v>
      </c>
      <c r="B24" s="21" t="str">
        <f>IF(Table1515161726[[#This Row],[Full Name]]="","",IF(IFERROR(IFERROR(VLOOKUP(Table1515161726[[#This Row],[Full Name]],'Mens League'!B:B,1,FALSE),VLOOKUP(Table1515161726[[#This Row],[Full Name]],'Women''s League'!B:B,1,FALSE)),"NEEDS ADDING")="NEEDS ADDING","NEEDS ADDING","OK"))</f>
        <v/>
      </c>
      <c r="C24" s="21" t="str">
        <f>IF(Table1515161726[[#This Row],[Position]]="","",IF(Table1515161726[[#This Row],[Rank]]=1,30,IF(Table1515161726[[#This Row],[Rank]]=2,29,IF(Table1515161726[[#This Row],[Rank]]=3,28,IF(Table1515161726[[#This Row],[Rank]]=4,27,IF(Table1515161726[[#This Row],[Rank]]=5,26,IF(Table1515161726[[#This Row],[Rank]]=6,25,IF(Table1515161726[[#This Row],[Rank]]=7,24,IF(Table1515161726[[#This Row],[Rank]]=8,23,IF(Table1515161726[[#This Row],[Rank]]=9,22,IF(Table1515161726[[#This Row],[Rank]]=10,21,IF(Table1515161726[[#This Row],[Rank]]=11,20,IF(Table1515161726[[#This Row],[Rank]]=12,19,IF(Table1515161726[[#This Row],[Rank]]=13,18,IF(Table1515161726[[#This Row],[Rank]]=14,17,IF(Table1515161726[[#This Row],[Rank]]=15,16,IF(Table1515161726[[#This Row],[Rank]]=16,15,IF(Table1515161726[[#This Row],[Rank]]=17,14,IF(Table1515161726[[#This Row],[Rank]]=18,13,IF(Table1515161726[[#This Row],[Rank]]=19,12,IF(Table1515161726[[#This Row],[Rank]]=20,11,IF(Table1515161726[[#This Row],[Rank]]=21,10,IF(Table1515161726[[#This Row],[Rank]]=22,9,IF(Table1515161726[[#This Row],[Rank]]=23,8,IF(Table1515161726[[#This Row],[Rank]]=24,7,IF(Table1515161726[[#This Row],[Rank]]=25,6,IF(Table1515161726[[#This Row],[Rank]]=26,5,IF(Table1515161726[[#This Row],[Rank]]=27,4,IF(Table1515161726[[#This Row],[Rank]]=28,3,IF(Table1515161726[[#This Row],[Rank]]=29,2,IF(Table1515161726[[#This Row],[Rank]]=30,1,0)))))))))))))))))))))))))))))))</f>
        <v/>
      </c>
      <c r="D24" s="4" t="str">
        <f>IF(Table1515161726[[#This Row],[Category]]="","",IF(Table1515161726[[#This Row],[Category]]="M",COUNTIF($I$2:$I24,"M"),IF(Table1515161726[[#This Row],[Category]]="F",COUNTIF($I$2:$I24,"F"),0)))</f>
        <v/>
      </c>
      <c r="E24" s="26"/>
      <c r="F24" s="27"/>
      <c r="G24" s="28"/>
      <c r="H24" s="28"/>
      <c r="I24" s="44"/>
      <c r="J24" s="63"/>
      <c r="K24" s="63"/>
      <c r="L24" s="63"/>
      <c r="M24" s="63"/>
      <c r="N24" s="63"/>
    </row>
    <row r="25" spans="1:14" x14ac:dyDescent="0.3">
      <c r="A25" s="19">
        <f>Table1515161726[[#This Row],[Full Name]]</f>
        <v>0</v>
      </c>
      <c r="B25" s="21" t="str">
        <f>IF(Table1515161726[[#This Row],[Full Name]]="","",IF(IFERROR(IFERROR(VLOOKUP(Table1515161726[[#This Row],[Full Name]],'Mens League'!B:B,1,FALSE),VLOOKUP(Table1515161726[[#This Row],[Full Name]],'Women''s League'!B:B,1,FALSE)),"NEEDS ADDING")="NEEDS ADDING","NEEDS ADDING","OK"))</f>
        <v/>
      </c>
      <c r="C25" s="21" t="str">
        <f>IF(Table1515161726[[#This Row],[Position]]="","",IF(Table1515161726[[#This Row],[Rank]]=1,30,IF(Table1515161726[[#This Row],[Rank]]=2,29,IF(Table1515161726[[#This Row],[Rank]]=3,28,IF(Table1515161726[[#This Row],[Rank]]=4,27,IF(Table1515161726[[#This Row],[Rank]]=5,26,IF(Table1515161726[[#This Row],[Rank]]=6,25,IF(Table1515161726[[#This Row],[Rank]]=7,24,IF(Table1515161726[[#This Row],[Rank]]=8,23,IF(Table1515161726[[#This Row],[Rank]]=9,22,IF(Table1515161726[[#This Row],[Rank]]=10,21,IF(Table1515161726[[#This Row],[Rank]]=11,20,IF(Table1515161726[[#This Row],[Rank]]=12,19,IF(Table1515161726[[#This Row],[Rank]]=13,18,IF(Table1515161726[[#This Row],[Rank]]=14,17,IF(Table1515161726[[#This Row],[Rank]]=15,16,IF(Table1515161726[[#This Row],[Rank]]=16,15,IF(Table1515161726[[#This Row],[Rank]]=17,14,IF(Table1515161726[[#This Row],[Rank]]=18,13,IF(Table1515161726[[#This Row],[Rank]]=19,12,IF(Table1515161726[[#This Row],[Rank]]=20,11,IF(Table1515161726[[#This Row],[Rank]]=21,10,IF(Table1515161726[[#This Row],[Rank]]=22,9,IF(Table1515161726[[#This Row],[Rank]]=23,8,IF(Table1515161726[[#This Row],[Rank]]=24,7,IF(Table1515161726[[#This Row],[Rank]]=25,6,IF(Table1515161726[[#This Row],[Rank]]=26,5,IF(Table1515161726[[#This Row],[Rank]]=27,4,IF(Table1515161726[[#This Row],[Rank]]=28,3,IF(Table1515161726[[#This Row],[Rank]]=29,2,IF(Table1515161726[[#This Row],[Rank]]=30,1,0)))))))))))))))))))))))))))))))</f>
        <v/>
      </c>
      <c r="D25" s="4" t="str">
        <f>IF(Table1515161726[[#This Row],[Category]]="","",IF(Table1515161726[[#This Row],[Category]]="M",COUNTIF($I$2:$I25,"M"),IF(Table1515161726[[#This Row],[Category]]="F",COUNTIF($I$2:$I25,"F"),0)))</f>
        <v/>
      </c>
      <c r="E25" s="26"/>
      <c r="F25" s="27"/>
      <c r="G25" s="28"/>
      <c r="H25" s="28"/>
      <c r="I25" s="44"/>
      <c r="J25" s="63"/>
      <c r="K25" s="63"/>
      <c r="L25" s="63"/>
      <c r="M25" s="63"/>
      <c r="N25" s="63"/>
    </row>
    <row r="26" spans="1:14" x14ac:dyDescent="0.3">
      <c r="A26" s="19">
        <f>Table1515161726[[#This Row],[Full Name]]</f>
        <v>0</v>
      </c>
      <c r="B26" s="21" t="str">
        <f>IF(Table1515161726[[#This Row],[Full Name]]="","",IF(IFERROR(IFERROR(VLOOKUP(Table1515161726[[#This Row],[Full Name]],'Mens League'!B:B,1,FALSE),VLOOKUP(Table1515161726[[#This Row],[Full Name]],'Women''s League'!B:B,1,FALSE)),"NEEDS ADDING")="NEEDS ADDING","NEEDS ADDING","OK"))</f>
        <v/>
      </c>
      <c r="C26" s="21" t="str">
        <f>IF(Table1515161726[[#This Row],[Position]]="","",IF(Table1515161726[[#This Row],[Rank]]=1,30,IF(Table1515161726[[#This Row],[Rank]]=2,29,IF(Table1515161726[[#This Row],[Rank]]=3,28,IF(Table1515161726[[#This Row],[Rank]]=4,27,IF(Table1515161726[[#This Row],[Rank]]=5,26,IF(Table1515161726[[#This Row],[Rank]]=6,25,IF(Table1515161726[[#This Row],[Rank]]=7,24,IF(Table1515161726[[#This Row],[Rank]]=8,23,IF(Table1515161726[[#This Row],[Rank]]=9,22,IF(Table1515161726[[#This Row],[Rank]]=10,21,IF(Table1515161726[[#This Row],[Rank]]=11,20,IF(Table1515161726[[#This Row],[Rank]]=12,19,IF(Table1515161726[[#This Row],[Rank]]=13,18,IF(Table1515161726[[#This Row],[Rank]]=14,17,IF(Table1515161726[[#This Row],[Rank]]=15,16,IF(Table1515161726[[#This Row],[Rank]]=16,15,IF(Table1515161726[[#This Row],[Rank]]=17,14,IF(Table1515161726[[#This Row],[Rank]]=18,13,IF(Table1515161726[[#This Row],[Rank]]=19,12,IF(Table1515161726[[#This Row],[Rank]]=20,11,IF(Table1515161726[[#This Row],[Rank]]=21,10,IF(Table1515161726[[#This Row],[Rank]]=22,9,IF(Table1515161726[[#This Row],[Rank]]=23,8,IF(Table1515161726[[#This Row],[Rank]]=24,7,IF(Table1515161726[[#This Row],[Rank]]=25,6,IF(Table1515161726[[#This Row],[Rank]]=26,5,IF(Table1515161726[[#This Row],[Rank]]=27,4,IF(Table1515161726[[#This Row],[Rank]]=28,3,IF(Table1515161726[[#This Row],[Rank]]=29,2,IF(Table1515161726[[#This Row],[Rank]]=30,1,0)))))))))))))))))))))))))))))))</f>
        <v/>
      </c>
      <c r="D26" s="4" t="str">
        <f>IF(Table1515161726[[#This Row],[Category]]="","",IF(Table1515161726[[#This Row],[Category]]="M",COUNTIF($I$2:$I26,"M"),IF(Table1515161726[[#This Row],[Category]]="F",COUNTIF($I$2:$I26,"F"),0)))</f>
        <v/>
      </c>
      <c r="E26" s="26"/>
      <c r="F26" s="27"/>
      <c r="G26" s="28"/>
      <c r="H26" s="28"/>
      <c r="I26" s="44"/>
      <c r="J26" s="63"/>
      <c r="K26" s="63"/>
      <c r="L26" s="63"/>
      <c r="M26" s="63"/>
      <c r="N26" s="63"/>
    </row>
    <row r="27" spans="1:14" x14ac:dyDescent="0.3">
      <c r="A27" s="19">
        <f>Table1515161726[[#This Row],[Full Name]]</f>
        <v>0</v>
      </c>
      <c r="B27" s="21" t="str">
        <f>IF(Table1515161726[[#This Row],[Full Name]]="","",IF(IFERROR(IFERROR(VLOOKUP(Table1515161726[[#This Row],[Full Name]],'Mens League'!B:B,1,FALSE),VLOOKUP(Table1515161726[[#This Row],[Full Name]],'Women''s League'!B:B,1,FALSE)),"NEEDS ADDING")="NEEDS ADDING","NEEDS ADDING","OK"))</f>
        <v/>
      </c>
      <c r="C27" s="21" t="str">
        <f>IF(Table1515161726[[#This Row],[Position]]="","",IF(Table1515161726[[#This Row],[Rank]]=1,30,IF(Table1515161726[[#This Row],[Rank]]=2,29,IF(Table1515161726[[#This Row],[Rank]]=3,28,IF(Table1515161726[[#This Row],[Rank]]=4,27,IF(Table1515161726[[#This Row],[Rank]]=5,26,IF(Table1515161726[[#This Row],[Rank]]=6,25,IF(Table1515161726[[#This Row],[Rank]]=7,24,IF(Table1515161726[[#This Row],[Rank]]=8,23,IF(Table1515161726[[#This Row],[Rank]]=9,22,IF(Table1515161726[[#This Row],[Rank]]=10,21,IF(Table1515161726[[#This Row],[Rank]]=11,20,IF(Table1515161726[[#This Row],[Rank]]=12,19,IF(Table1515161726[[#This Row],[Rank]]=13,18,IF(Table1515161726[[#This Row],[Rank]]=14,17,IF(Table1515161726[[#This Row],[Rank]]=15,16,IF(Table1515161726[[#This Row],[Rank]]=16,15,IF(Table1515161726[[#This Row],[Rank]]=17,14,IF(Table1515161726[[#This Row],[Rank]]=18,13,IF(Table1515161726[[#This Row],[Rank]]=19,12,IF(Table1515161726[[#This Row],[Rank]]=20,11,IF(Table1515161726[[#This Row],[Rank]]=21,10,IF(Table1515161726[[#This Row],[Rank]]=22,9,IF(Table1515161726[[#This Row],[Rank]]=23,8,IF(Table1515161726[[#This Row],[Rank]]=24,7,IF(Table1515161726[[#This Row],[Rank]]=25,6,IF(Table1515161726[[#This Row],[Rank]]=26,5,IF(Table1515161726[[#This Row],[Rank]]=27,4,IF(Table1515161726[[#This Row],[Rank]]=28,3,IF(Table1515161726[[#This Row],[Rank]]=29,2,IF(Table1515161726[[#This Row],[Rank]]=30,1,0)))))))))))))))))))))))))))))))</f>
        <v/>
      </c>
      <c r="D27" s="4" t="str">
        <f>IF(Table1515161726[[#This Row],[Category]]="","",IF(Table1515161726[[#This Row],[Category]]="M",COUNTIF($I$2:$I27,"M"),IF(Table1515161726[[#This Row],[Category]]="F",COUNTIF($I$2:$I27,"F"),0)))</f>
        <v/>
      </c>
      <c r="E27" s="26"/>
      <c r="F27" s="27"/>
      <c r="G27" s="28"/>
      <c r="H27" s="28"/>
      <c r="I27" s="44"/>
      <c r="J27" s="63"/>
      <c r="K27" s="63"/>
      <c r="L27" s="63"/>
      <c r="M27" s="63"/>
      <c r="N27" s="63"/>
    </row>
    <row r="28" spans="1:14" x14ac:dyDescent="0.3">
      <c r="A28" s="19">
        <f>Table1515161726[[#This Row],[Full Name]]</f>
        <v>0</v>
      </c>
      <c r="B28" s="21" t="str">
        <f>IF(Table1515161726[[#This Row],[Full Name]]="","",IF(IFERROR(IFERROR(VLOOKUP(Table1515161726[[#This Row],[Full Name]],'Mens League'!B:B,1,FALSE),VLOOKUP(Table1515161726[[#This Row],[Full Name]],'Women''s League'!B:B,1,FALSE)),"NEEDS ADDING")="NEEDS ADDING","NEEDS ADDING","OK"))</f>
        <v/>
      </c>
      <c r="C28" s="21" t="str">
        <f>IF(Table1515161726[[#This Row],[Position]]="","",IF(Table1515161726[[#This Row],[Rank]]=1,30,IF(Table1515161726[[#This Row],[Rank]]=2,29,IF(Table1515161726[[#This Row],[Rank]]=3,28,IF(Table1515161726[[#This Row],[Rank]]=4,27,IF(Table1515161726[[#This Row],[Rank]]=5,26,IF(Table1515161726[[#This Row],[Rank]]=6,25,IF(Table1515161726[[#This Row],[Rank]]=7,24,IF(Table1515161726[[#This Row],[Rank]]=8,23,IF(Table1515161726[[#This Row],[Rank]]=9,22,IF(Table1515161726[[#This Row],[Rank]]=10,21,IF(Table1515161726[[#This Row],[Rank]]=11,20,IF(Table1515161726[[#This Row],[Rank]]=12,19,IF(Table1515161726[[#This Row],[Rank]]=13,18,IF(Table1515161726[[#This Row],[Rank]]=14,17,IF(Table1515161726[[#This Row],[Rank]]=15,16,IF(Table1515161726[[#This Row],[Rank]]=16,15,IF(Table1515161726[[#This Row],[Rank]]=17,14,IF(Table1515161726[[#This Row],[Rank]]=18,13,IF(Table1515161726[[#This Row],[Rank]]=19,12,IF(Table1515161726[[#This Row],[Rank]]=20,11,IF(Table1515161726[[#This Row],[Rank]]=21,10,IF(Table1515161726[[#This Row],[Rank]]=22,9,IF(Table1515161726[[#This Row],[Rank]]=23,8,IF(Table1515161726[[#This Row],[Rank]]=24,7,IF(Table1515161726[[#This Row],[Rank]]=25,6,IF(Table1515161726[[#This Row],[Rank]]=26,5,IF(Table1515161726[[#This Row],[Rank]]=27,4,IF(Table1515161726[[#This Row],[Rank]]=28,3,IF(Table1515161726[[#This Row],[Rank]]=29,2,IF(Table1515161726[[#This Row],[Rank]]=30,1,0)))))))))))))))))))))))))))))))</f>
        <v/>
      </c>
      <c r="D28" s="4" t="str">
        <f>IF(Table1515161726[[#This Row],[Category]]="","",IF(Table1515161726[[#This Row],[Category]]="M",COUNTIF($I$2:$I28,"M"),IF(Table1515161726[[#This Row],[Category]]="F",COUNTIF($I$2:$I28,"F"),0)))</f>
        <v/>
      </c>
      <c r="E28" s="26"/>
      <c r="F28" s="27"/>
      <c r="G28" s="28"/>
      <c r="H28" s="28"/>
      <c r="I28" s="44"/>
      <c r="J28" s="63"/>
      <c r="K28" s="63"/>
      <c r="L28" s="63"/>
      <c r="M28" s="63"/>
      <c r="N28" s="63"/>
    </row>
    <row r="29" spans="1:14" x14ac:dyDescent="0.3">
      <c r="A29" s="19">
        <f>Table1515161726[[#This Row],[Full Name]]</f>
        <v>0</v>
      </c>
      <c r="B29" s="21" t="str">
        <f>IF(Table1515161726[[#This Row],[Full Name]]="","",IF(IFERROR(IFERROR(VLOOKUP(Table1515161726[[#This Row],[Full Name]],'Mens League'!B:B,1,FALSE),VLOOKUP(Table1515161726[[#This Row],[Full Name]],'Women''s League'!B:B,1,FALSE)),"NEEDS ADDING")="NEEDS ADDING","NEEDS ADDING","OK"))</f>
        <v/>
      </c>
      <c r="C29" s="21" t="str">
        <f>IF(Table1515161726[[#This Row],[Position]]="","",IF(Table1515161726[[#This Row],[Rank]]=1,30,IF(Table1515161726[[#This Row],[Rank]]=2,29,IF(Table1515161726[[#This Row],[Rank]]=3,28,IF(Table1515161726[[#This Row],[Rank]]=4,27,IF(Table1515161726[[#This Row],[Rank]]=5,26,IF(Table1515161726[[#This Row],[Rank]]=6,25,IF(Table1515161726[[#This Row],[Rank]]=7,24,IF(Table1515161726[[#This Row],[Rank]]=8,23,IF(Table1515161726[[#This Row],[Rank]]=9,22,IF(Table1515161726[[#This Row],[Rank]]=10,21,IF(Table1515161726[[#This Row],[Rank]]=11,20,IF(Table1515161726[[#This Row],[Rank]]=12,19,IF(Table1515161726[[#This Row],[Rank]]=13,18,IF(Table1515161726[[#This Row],[Rank]]=14,17,IF(Table1515161726[[#This Row],[Rank]]=15,16,IF(Table1515161726[[#This Row],[Rank]]=16,15,IF(Table1515161726[[#This Row],[Rank]]=17,14,IF(Table1515161726[[#This Row],[Rank]]=18,13,IF(Table1515161726[[#This Row],[Rank]]=19,12,IF(Table1515161726[[#This Row],[Rank]]=20,11,IF(Table1515161726[[#This Row],[Rank]]=21,10,IF(Table1515161726[[#This Row],[Rank]]=22,9,IF(Table1515161726[[#This Row],[Rank]]=23,8,IF(Table1515161726[[#This Row],[Rank]]=24,7,IF(Table1515161726[[#This Row],[Rank]]=25,6,IF(Table1515161726[[#This Row],[Rank]]=26,5,IF(Table1515161726[[#This Row],[Rank]]=27,4,IF(Table1515161726[[#This Row],[Rank]]=28,3,IF(Table1515161726[[#This Row],[Rank]]=29,2,IF(Table1515161726[[#This Row],[Rank]]=30,1,0)))))))))))))))))))))))))))))))</f>
        <v/>
      </c>
      <c r="D29" s="4" t="str">
        <f>IF(Table1515161726[[#This Row],[Category]]="","",IF(Table1515161726[[#This Row],[Category]]="M",COUNTIF($I$2:$I29,"M"),IF(Table1515161726[[#This Row],[Category]]="F",COUNTIF($I$2:$I29,"F"),0)))</f>
        <v/>
      </c>
      <c r="E29" s="26"/>
      <c r="F29" s="27"/>
      <c r="G29" s="28"/>
      <c r="H29" s="28"/>
      <c r="I29" s="44"/>
      <c r="J29" s="63"/>
      <c r="K29" s="63"/>
      <c r="L29" s="63"/>
      <c r="M29" s="63"/>
      <c r="N29" s="63"/>
    </row>
    <row r="30" spans="1:14" x14ac:dyDescent="0.3">
      <c r="A30" s="19">
        <f>Table1515161726[[#This Row],[Full Name]]</f>
        <v>0</v>
      </c>
      <c r="B30" s="21" t="str">
        <f>IF(Table1515161726[[#This Row],[Full Name]]="","",IF(IFERROR(IFERROR(VLOOKUP(Table1515161726[[#This Row],[Full Name]],'Mens League'!B:B,1,FALSE),VLOOKUP(Table1515161726[[#This Row],[Full Name]],'Women''s League'!B:B,1,FALSE)),"NEEDS ADDING")="NEEDS ADDING","NEEDS ADDING","OK"))</f>
        <v/>
      </c>
      <c r="C30" s="21" t="str">
        <f>IF(Table1515161726[[#This Row],[Position]]="","",IF(Table1515161726[[#This Row],[Rank]]=1,30,IF(Table1515161726[[#This Row],[Rank]]=2,29,IF(Table1515161726[[#This Row],[Rank]]=3,28,IF(Table1515161726[[#This Row],[Rank]]=4,27,IF(Table1515161726[[#This Row],[Rank]]=5,26,IF(Table1515161726[[#This Row],[Rank]]=6,25,IF(Table1515161726[[#This Row],[Rank]]=7,24,IF(Table1515161726[[#This Row],[Rank]]=8,23,IF(Table1515161726[[#This Row],[Rank]]=9,22,IF(Table1515161726[[#This Row],[Rank]]=10,21,IF(Table1515161726[[#This Row],[Rank]]=11,20,IF(Table1515161726[[#This Row],[Rank]]=12,19,IF(Table1515161726[[#This Row],[Rank]]=13,18,IF(Table1515161726[[#This Row],[Rank]]=14,17,IF(Table1515161726[[#This Row],[Rank]]=15,16,IF(Table1515161726[[#This Row],[Rank]]=16,15,IF(Table1515161726[[#This Row],[Rank]]=17,14,IF(Table1515161726[[#This Row],[Rank]]=18,13,IF(Table1515161726[[#This Row],[Rank]]=19,12,IF(Table1515161726[[#This Row],[Rank]]=20,11,IF(Table1515161726[[#This Row],[Rank]]=21,10,IF(Table1515161726[[#This Row],[Rank]]=22,9,IF(Table1515161726[[#This Row],[Rank]]=23,8,IF(Table1515161726[[#This Row],[Rank]]=24,7,IF(Table1515161726[[#This Row],[Rank]]=25,6,IF(Table1515161726[[#This Row],[Rank]]=26,5,IF(Table1515161726[[#This Row],[Rank]]=27,4,IF(Table1515161726[[#This Row],[Rank]]=28,3,IF(Table1515161726[[#This Row],[Rank]]=29,2,IF(Table1515161726[[#This Row],[Rank]]=30,1,0)))))))))))))))))))))))))))))))</f>
        <v/>
      </c>
      <c r="D30" s="4" t="str">
        <f>IF(Table1515161726[[#This Row],[Category]]="","",IF(Table1515161726[[#This Row],[Category]]="M",COUNTIF($I$2:$I30,"M"),IF(Table1515161726[[#This Row],[Category]]="F",COUNTIF($I$2:$I30,"F"),0)))</f>
        <v/>
      </c>
      <c r="E30" s="26"/>
      <c r="F30" s="27"/>
      <c r="G30" s="28"/>
      <c r="H30" s="28"/>
      <c r="I30" s="29"/>
      <c r="J30" s="63"/>
      <c r="K30" s="63"/>
      <c r="L30" s="63"/>
      <c r="M30" s="63"/>
      <c r="N30" s="63"/>
    </row>
    <row r="31" spans="1:14" x14ac:dyDescent="0.3">
      <c r="A31" s="19">
        <f>Table1515161726[[#This Row],[Full Name]]</f>
        <v>0</v>
      </c>
      <c r="B31" s="21" t="str">
        <f>IF(Table1515161726[[#This Row],[Full Name]]="","",IF(IFERROR(IFERROR(VLOOKUP(Table1515161726[[#This Row],[Full Name]],'Mens League'!B:B,1,FALSE),VLOOKUP(Table1515161726[[#This Row],[Full Name]],'Women''s League'!B:B,1,FALSE)),"NEEDS ADDING")="NEEDS ADDING","NEEDS ADDING","OK"))</f>
        <v/>
      </c>
      <c r="C31" s="21" t="str">
        <f>IF(Table1515161726[[#This Row],[Position]]="","",IF(Table1515161726[[#This Row],[Rank]]=1,30,IF(Table1515161726[[#This Row],[Rank]]=2,29,IF(Table1515161726[[#This Row],[Rank]]=3,28,IF(Table1515161726[[#This Row],[Rank]]=4,27,IF(Table1515161726[[#This Row],[Rank]]=5,26,IF(Table1515161726[[#This Row],[Rank]]=6,25,IF(Table1515161726[[#This Row],[Rank]]=7,24,IF(Table1515161726[[#This Row],[Rank]]=8,23,IF(Table1515161726[[#This Row],[Rank]]=9,22,IF(Table1515161726[[#This Row],[Rank]]=10,21,IF(Table1515161726[[#This Row],[Rank]]=11,20,IF(Table1515161726[[#This Row],[Rank]]=12,19,IF(Table1515161726[[#This Row],[Rank]]=13,18,IF(Table1515161726[[#This Row],[Rank]]=14,17,IF(Table1515161726[[#This Row],[Rank]]=15,16,IF(Table1515161726[[#This Row],[Rank]]=16,15,IF(Table1515161726[[#This Row],[Rank]]=17,14,IF(Table1515161726[[#This Row],[Rank]]=18,13,IF(Table1515161726[[#This Row],[Rank]]=19,12,IF(Table1515161726[[#This Row],[Rank]]=20,11,IF(Table1515161726[[#This Row],[Rank]]=21,10,IF(Table1515161726[[#This Row],[Rank]]=22,9,IF(Table1515161726[[#This Row],[Rank]]=23,8,IF(Table1515161726[[#This Row],[Rank]]=24,7,IF(Table1515161726[[#This Row],[Rank]]=25,6,IF(Table1515161726[[#This Row],[Rank]]=26,5,IF(Table1515161726[[#This Row],[Rank]]=27,4,IF(Table1515161726[[#This Row],[Rank]]=28,3,IF(Table1515161726[[#This Row],[Rank]]=29,2,IF(Table1515161726[[#This Row],[Rank]]=30,1,0)))))))))))))))))))))))))))))))</f>
        <v/>
      </c>
      <c r="D31" s="4" t="str">
        <f>IF(Table1515161726[[#This Row],[Category]]="","",IF(Table1515161726[[#This Row],[Category]]="M",COUNTIF($I$2:$I31,"M"),IF(Table1515161726[[#This Row],[Category]]="F",COUNTIF($I$2:$I31,"F"),0)))</f>
        <v/>
      </c>
      <c r="E31" s="26"/>
      <c r="F31" s="27"/>
      <c r="G31" s="28"/>
      <c r="H31" s="28"/>
      <c r="I31" s="29"/>
      <c r="J31" s="63"/>
      <c r="K31" s="63"/>
      <c r="L31" s="63"/>
      <c r="M31" s="63"/>
      <c r="N31" s="63"/>
    </row>
    <row r="32" spans="1:14" x14ac:dyDescent="0.3">
      <c r="A32" s="19">
        <f>Table1515161726[[#This Row],[Full Name]]</f>
        <v>0</v>
      </c>
      <c r="B32" s="21" t="str">
        <f>IF(Table1515161726[[#This Row],[Full Name]]="","",IF(IFERROR(IFERROR(VLOOKUP(Table1515161726[[#This Row],[Full Name]],'Mens League'!B:B,1,FALSE),VLOOKUP(Table1515161726[[#This Row],[Full Name]],'Women''s League'!B:B,1,FALSE)),"NEEDS ADDING")="NEEDS ADDING","NEEDS ADDING","OK"))</f>
        <v/>
      </c>
      <c r="C32" s="21" t="str">
        <f>IF(Table1515161726[[#This Row],[Position]]="","",IF(Table1515161726[[#This Row],[Rank]]=1,30,IF(Table1515161726[[#This Row],[Rank]]=2,29,IF(Table1515161726[[#This Row],[Rank]]=3,28,IF(Table1515161726[[#This Row],[Rank]]=4,27,IF(Table1515161726[[#This Row],[Rank]]=5,26,IF(Table1515161726[[#This Row],[Rank]]=6,25,IF(Table1515161726[[#This Row],[Rank]]=7,24,IF(Table1515161726[[#This Row],[Rank]]=8,23,IF(Table1515161726[[#This Row],[Rank]]=9,22,IF(Table1515161726[[#This Row],[Rank]]=10,21,IF(Table1515161726[[#This Row],[Rank]]=11,20,IF(Table1515161726[[#This Row],[Rank]]=12,19,IF(Table1515161726[[#This Row],[Rank]]=13,18,IF(Table1515161726[[#This Row],[Rank]]=14,17,IF(Table1515161726[[#This Row],[Rank]]=15,16,IF(Table1515161726[[#This Row],[Rank]]=16,15,IF(Table1515161726[[#This Row],[Rank]]=17,14,IF(Table1515161726[[#This Row],[Rank]]=18,13,IF(Table1515161726[[#This Row],[Rank]]=19,12,IF(Table1515161726[[#This Row],[Rank]]=20,11,IF(Table1515161726[[#This Row],[Rank]]=21,10,IF(Table1515161726[[#This Row],[Rank]]=22,9,IF(Table1515161726[[#This Row],[Rank]]=23,8,IF(Table1515161726[[#This Row],[Rank]]=24,7,IF(Table1515161726[[#This Row],[Rank]]=25,6,IF(Table1515161726[[#This Row],[Rank]]=26,5,IF(Table1515161726[[#This Row],[Rank]]=27,4,IF(Table1515161726[[#This Row],[Rank]]=28,3,IF(Table1515161726[[#This Row],[Rank]]=29,2,IF(Table1515161726[[#This Row],[Rank]]=30,1,0)))))))))))))))))))))))))))))))</f>
        <v/>
      </c>
      <c r="D32" s="4" t="str">
        <f>IF(Table1515161726[[#This Row],[Category]]="","",IF(Table1515161726[[#This Row],[Category]]="M",COUNTIF($I$2:$I32,"M"),IF(Table1515161726[[#This Row],[Category]]="F",COUNTIF($I$2:$I32,"F"),0)))</f>
        <v/>
      </c>
      <c r="E32" s="26"/>
      <c r="F32" s="27"/>
      <c r="G32" s="28"/>
      <c r="H32" s="28"/>
      <c r="I32" s="29"/>
      <c r="J32" s="63"/>
      <c r="K32" s="63"/>
      <c r="L32" s="63"/>
      <c r="M32" s="63"/>
      <c r="N32" s="63"/>
    </row>
    <row r="33" spans="1:14" x14ac:dyDescent="0.3">
      <c r="A33" s="19">
        <f>Table1515161726[[#This Row],[Full Name]]</f>
        <v>0</v>
      </c>
      <c r="B33" s="21" t="str">
        <f>IF(Table1515161726[[#This Row],[Full Name]]="","",IF(IFERROR(IFERROR(VLOOKUP(Table1515161726[[#This Row],[Full Name]],'Mens League'!B:B,1,FALSE),VLOOKUP(Table1515161726[[#This Row],[Full Name]],'Women''s League'!B:B,1,FALSE)),"NEEDS ADDING")="NEEDS ADDING","NEEDS ADDING","OK"))</f>
        <v/>
      </c>
      <c r="C33" s="21" t="str">
        <f>IF(Table1515161726[[#This Row],[Position]]="","",IF(Table1515161726[[#This Row],[Rank]]=1,30,IF(Table1515161726[[#This Row],[Rank]]=2,29,IF(Table1515161726[[#This Row],[Rank]]=3,28,IF(Table1515161726[[#This Row],[Rank]]=4,27,IF(Table1515161726[[#This Row],[Rank]]=5,26,IF(Table1515161726[[#This Row],[Rank]]=6,25,IF(Table1515161726[[#This Row],[Rank]]=7,24,IF(Table1515161726[[#This Row],[Rank]]=8,23,IF(Table1515161726[[#This Row],[Rank]]=9,22,IF(Table1515161726[[#This Row],[Rank]]=10,21,IF(Table1515161726[[#This Row],[Rank]]=11,20,IF(Table1515161726[[#This Row],[Rank]]=12,19,IF(Table1515161726[[#This Row],[Rank]]=13,18,IF(Table1515161726[[#This Row],[Rank]]=14,17,IF(Table1515161726[[#This Row],[Rank]]=15,16,IF(Table1515161726[[#This Row],[Rank]]=16,15,IF(Table1515161726[[#This Row],[Rank]]=17,14,IF(Table1515161726[[#This Row],[Rank]]=18,13,IF(Table1515161726[[#This Row],[Rank]]=19,12,IF(Table1515161726[[#This Row],[Rank]]=20,11,IF(Table1515161726[[#This Row],[Rank]]=21,10,IF(Table1515161726[[#This Row],[Rank]]=22,9,IF(Table1515161726[[#This Row],[Rank]]=23,8,IF(Table1515161726[[#This Row],[Rank]]=24,7,IF(Table1515161726[[#This Row],[Rank]]=25,6,IF(Table1515161726[[#This Row],[Rank]]=26,5,IF(Table1515161726[[#This Row],[Rank]]=27,4,IF(Table1515161726[[#This Row],[Rank]]=28,3,IF(Table1515161726[[#This Row],[Rank]]=29,2,IF(Table1515161726[[#This Row],[Rank]]=30,1,0)))))))))))))))))))))))))))))))</f>
        <v/>
      </c>
      <c r="D33" s="4" t="str">
        <f>IF(Table1515161726[[#This Row],[Category]]="","",IF(Table1515161726[[#This Row],[Category]]="M",COUNTIF($I$2:$I33,"M"),IF(Table1515161726[[#This Row],[Category]]="F",COUNTIF($I$2:$I33,"F"),0)))</f>
        <v/>
      </c>
      <c r="E33" s="26"/>
      <c r="F33" s="27"/>
      <c r="G33" s="28"/>
      <c r="H33" s="28"/>
      <c r="I33" s="29"/>
      <c r="J33" s="63"/>
      <c r="K33" s="63"/>
      <c r="L33" s="63"/>
      <c r="M33" s="63"/>
      <c r="N33" s="63"/>
    </row>
    <row r="34" spans="1:14" x14ac:dyDescent="0.3">
      <c r="A34" s="19">
        <f>Table1515161726[[#This Row],[Full Name]]</f>
        <v>0</v>
      </c>
      <c r="B34" s="21" t="str">
        <f>IF(Table1515161726[[#This Row],[Full Name]]="","",IF(IFERROR(IFERROR(VLOOKUP(Table1515161726[[#This Row],[Full Name]],'Mens League'!B:B,1,FALSE),VLOOKUP(Table1515161726[[#This Row],[Full Name]],'Women''s League'!B:B,1,FALSE)),"NEEDS ADDING")="NEEDS ADDING","NEEDS ADDING","OK"))</f>
        <v/>
      </c>
      <c r="C34" s="21" t="str">
        <f>IF(Table1515161726[[#This Row],[Position]]="","",IF(Table1515161726[[#This Row],[Rank]]=1,30,IF(Table1515161726[[#This Row],[Rank]]=2,29,IF(Table1515161726[[#This Row],[Rank]]=3,28,IF(Table1515161726[[#This Row],[Rank]]=4,27,IF(Table1515161726[[#This Row],[Rank]]=5,26,IF(Table1515161726[[#This Row],[Rank]]=6,25,IF(Table1515161726[[#This Row],[Rank]]=7,24,IF(Table1515161726[[#This Row],[Rank]]=8,23,IF(Table1515161726[[#This Row],[Rank]]=9,22,IF(Table1515161726[[#This Row],[Rank]]=10,21,IF(Table1515161726[[#This Row],[Rank]]=11,20,IF(Table1515161726[[#This Row],[Rank]]=12,19,IF(Table1515161726[[#This Row],[Rank]]=13,18,IF(Table1515161726[[#This Row],[Rank]]=14,17,IF(Table1515161726[[#This Row],[Rank]]=15,16,IF(Table1515161726[[#This Row],[Rank]]=16,15,IF(Table1515161726[[#This Row],[Rank]]=17,14,IF(Table1515161726[[#This Row],[Rank]]=18,13,IF(Table1515161726[[#This Row],[Rank]]=19,12,IF(Table1515161726[[#This Row],[Rank]]=20,11,IF(Table1515161726[[#This Row],[Rank]]=21,10,IF(Table1515161726[[#This Row],[Rank]]=22,9,IF(Table1515161726[[#This Row],[Rank]]=23,8,IF(Table1515161726[[#This Row],[Rank]]=24,7,IF(Table1515161726[[#This Row],[Rank]]=25,6,IF(Table1515161726[[#This Row],[Rank]]=26,5,IF(Table1515161726[[#This Row],[Rank]]=27,4,IF(Table1515161726[[#This Row],[Rank]]=28,3,IF(Table1515161726[[#This Row],[Rank]]=29,2,IF(Table1515161726[[#This Row],[Rank]]=30,1,0)))))))))))))))))))))))))))))))</f>
        <v/>
      </c>
      <c r="D34" s="4" t="str">
        <f>IF(Table1515161726[[#This Row],[Category]]="","",IF(Table1515161726[[#This Row],[Category]]="M",COUNTIF($I$2:$I34,"M"),IF(Table1515161726[[#This Row],[Category]]="F",COUNTIF($I$2:$I34,"F"),0)))</f>
        <v/>
      </c>
      <c r="E34" s="26"/>
      <c r="F34" s="27"/>
      <c r="G34" s="28"/>
      <c r="H34" s="28"/>
      <c r="I34" s="29"/>
      <c r="J34" s="63"/>
      <c r="K34" s="63"/>
      <c r="L34" s="63"/>
      <c r="M34" s="63"/>
      <c r="N34" s="63"/>
    </row>
    <row r="35" spans="1:14" x14ac:dyDescent="0.3">
      <c r="A35" s="19">
        <f>Table1515161726[[#This Row],[Full Name]]</f>
        <v>0</v>
      </c>
      <c r="B35" s="21" t="str">
        <f>IF(Table1515161726[[#This Row],[Full Name]]="","",IF(IFERROR(IFERROR(VLOOKUP(Table1515161726[[#This Row],[Full Name]],'Mens League'!B:B,1,FALSE),VLOOKUP(Table1515161726[[#This Row],[Full Name]],'Women''s League'!B:B,1,FALSE)),"NEEDS ADDING")="NEEDS ADDING","NEEDS ADDING","OK"))</f>
        <v/>
      </c>
      <c r="C35" s="21" t="str">
        <f>IF(Table1515161726[[#This Row],[Position]]="","",IF(Table1515161726[[#This Row],[Rank]]=1,30,IF(Table1515161726[[#This Row],[Rank]]=2,29,IF(Table1515161726[[#This Row],[Rank]]=3,28,IF(Table1515161726[[#This Row],[Rank]]=4,27,IF(Table1515161726[[#This Row],[Rank]]=5,26,IF(Table1515161726[[#This Row],[Rank]]=6,25,IF(Table1515161726[[#This Row],[Rank]]=7,24,IF(Table1515161726[[#This Row],[Rank]]=8,23,IF(Table1515161726[[#This Row],[Rank]]=9,22,IF(Table1515161726[[#This Row],[Rank]]=10,21,IF(Table1515161726[[#This Row],[Rank]]=11,20,IF(Table1515161726[[#This Row],[Rank]]=12,19,IF(Table1515161726[[#This Row],[Rank]]=13,18,IF(Table1515161726[[#This Row],[Rank]]=14,17,IF(Table1515161726[[#This Row],[Rank]]=15,16,IF(Table1515161726[[#This Row],[Rank]]=16,15,IF(Table1515161726[[#This Row],[Rank]]=17,14,IF(Table1515161726[[#This Row],[Rank]]=18,13,IF(Table1515161726[[#This Row],[Rank]]=19,12,IF(Table1515161726[[#This Row],[Rank]]=20,11,IF(Table1515161726[[#This Row],[Rank]]=21,10,IF(Table1515161726[[#This Row],[Rank]]=22,9,IF(Table1515161726[[#This Row],[Rank]]=23,8,IF(Table1515161726[[#This Row],[Rank]]=24,7,IF(Table1515161726[[#This Row],[Rank]]=25,6,IF(Table1515161726[[#This Row],[Rank]]=26,5,IF(Table1515161726[[#This Row],[Rank]]=27,4,IF(Table1515161726[[#This Row],[Rank]]=28,3,IF(Table1515161726[[#This Row],[Rank]]=29,2,IF(Table1515161726[[#This Row],[Rank]]=30,1,0)))))))))))))))))))))))))))))))</f>
        <v/>
      </c>
      <c r="D35" s="4" t="str">
        <f>IF(Table1515161726[[#This Row],[Category]]="","",IF(Table1515161726[[#This Row],[Category]]="M",COUNTIF($I$2:$I35,"M"),IF(Table1515161726[[#This Row],[Category]]="F",COUNTIF($I$2:$I35,"F"),0)))</f>
        <v/>
      </c>
      <c r="E35" s="26"/>
      <c r="F35" s="27"/>
      <c r="G35" s="28"/>
      <c r="H35" s="28"/>
      <c r="I35" s="29"/>
      <c r="J35" s="63"/>
      <c r="K35" s="63"/>
      <c r="L35" s="63"/>
      <c r="M35" s="63"/>
      <c r="N35" s="63"/>
    </row>
    <row r="36" spans="1:14" x14ac:dyDescent="0.3">
      <c r="A36" s="19">
        <f>Table1515161726[[#This Row],[Full Name]]</f>
        <v>0</v>
      </c>
      <c r="B36" s="21" t="str">
        <f>IF(Table1515161726[[#This Row],[Full Name]]="","",IF(IFERROR(IFERROR(VLOOKUP(Table1515161726[[#This Row],[Full Name]],'Mens League'!B:B,1,FALSE),VLOOKUP(Table1515161726[[#This Row],[Full Name]],'Women''s League'!B:B,1,FALSE)),"NEEDS ADDING")="NEEDS ADDING","NEEDS ADDING","OK"))</f>
        <v/>
      </c>
      <c r="C36" s="21" t="str">
        <f>IF(Table1515161726[[#This Row],[Position]]="","",IF(Table1515161726[[#This Row],[Rank]]=1,30,IF(Table1515161726[[#This Row],[Rank]]=2,29,IF(Table1515161726[[#This Row],[Rank]]=3,28,IF(Table1515161726[[#This Row],[Rank]]=4,27,IF(Table1515161726[[#This Row],[Rank]]=5,26,IF(Table1515161726[[#This Row],[Rank]]=6,25,IF(Table1515161726[[#This Row],[Rank]]=7,24,IF(Table1515161726[[#This Row],[Rank]]=8,23,IF(Table1515161726[[#This Row],[Rank]]=9,22,IF(Table1515161726[[#This Row],[Rank]]=10,21,IF(Table1515161726[[#This Row],[Rank]]=11,20,IF(Table1515161726[[#This Row],[Rank]]=12,19,IF(Table1515161726[[#This Row],[Rank]]=13,18,IF(Table1515161726[[#This Row],[Rank]]=14,17,IF(Table1515161726[[#This Row],[Rank]]=15,16,IF(Table1515161726[[#This Row],[Rank]]=16,15,IF(Table1515161726[[#This Row],[Rank]]=17,14,IF(Table1515161726[[#This Row],[Rank]]=18,13,IF(Table1515161726[[#This Row],[Rank]]=19,12,IF(Table1515161726[[#This Row],[Rank]]=20,11,IF(Table1515161726[[#This Row],[Rank]]=21,10,IF(Table1515161726[[#This Row],[Rank]]=22,9,IF(Table1515161726[[#This Row],[Rank]]=23,8,IF(Table1515161726[[#This Row],[Rank]]=24,7,IF(Table1515161726[[#This Row],[Rank]]=25,6,IF(Table1515161726[[#This Row],[Rank]]=26,5,IF(Table1515161726[[#This Row],[Rank]]=27,4,IF(Table1515161726[[#This Row],[Rank]]=28,3,IF(Table1515161726[[#This Row],[Rank]]=29,2,IF(Table1515161726[[#This Row],[Rank]]=30,1,0)))))))))))))))))))))))))))))))</f>
        <v/>
      </c>
      <c r="D36" s="4" t="str">
        <f>IF(Table1515161726[[#This Row],[Category]]="","",IF(Table1515161726[[#This Row],[Category]]="M",COUNTIF($I$2:$I36,"M"),IF(Table1515161726[[#This Row],[Category]]="F",COUNTIF($I$2:$I36,"F"),0)))</f>
        <v/>
      </c>
      <c r="E36" s="26"/>
      <c r="F36" s="27"/>
      <c r="G36" s="28"/>
      <c r="H36" s="28"/>
      <c r="I36" s="29"/>
      <c r="J36" s="63"/>
      <c r="K36" s="63"/>
      <c r="L36" s="63"/>
      <c r="M36" s="63"/>
      <c r="N36" s="63"/>
    </row>
    <row r="37" spans="1:14" x14ac:dyDescent="0.3">
      <c r="A37" s="19">
        <f>Table1515161726[[#This Row],[Full Name]]</f>
        <v>0</v>
      </c>
      <c r="B37" s="21" t="str">
        <f>IF(Table1515161726[[#This Row],[Full Name]]="","",IF(IFERROR(IFERROR(VLOOKUP(Table1515161726[[#This Row],[Full Name]],'Mens League'!B:B,1,FALSE),VLOOKUP(Table1515161726[[#This Row],[Full Name]],'Women''s League'!B:B,1,FALSE)),"NEEDS ADDING")="NEEDS ADDING","NEEDS ADDING","OK"))</f>
        <v/>
      </c>
      <c r="C37" s="21" t="str">
        <f>IF(Table1515161726[[#This Row],[Position]]="","",IF(Table1515161726[[#This Row],[Rank]]=1,30,IF(Table1515161726[[#This Row],[Rank]]=2,29,IF(Table1515161726[[#This Row],[Rank]]=3,28,IF(Table1515161726[[#This Row],[Rank]]=4,27,IF(Table1515161726[[#This Row],[Rank]]=5,26,IF(Table1515161726[[#This Row],[Rank]]=6,25,IF(Table1515161726[[#This Row],[Rank]]=7,24,IF(Table1515161726[[#This Row],[Rank]]=8,23,IF(Table1515161726[[#This Row],[Rank]]=9,22,IF(Table1515161726[[#This Row],[Rank]]=10,21,IF(Table1515161726[[#This Row],[Rank]]=11,20,IF(Table1515161726[[#This Row],[Rank]]=12,19,IF(Table1515161726[[#This Row],[Rank]]=13,18,IF(Table1515161726[[#This Row],[Rank]]=14,17,IF(Table1515161726[[#This Row],[Rank]]=15,16,IF(Table1515161726[[#This Row],[Rank]]=16,15,IF(Table1515161726[[#This Row],[Rank]]=17,14,IF(Table1515161726[[#This Row],[Rank]]=18,13,IF(Table1515161726[[#This Row],[Rank]]=19,12,IF(Table1515161726[[#This Row],[Rank]]=20,11,IF(Table1515161726[[#This Row],[Rank]]=21,10,IF(Table1515161726[[#This Row],[Rank]]=22,9,IF(Table1515161726[[#This Row],[Rank]]=23,8,IF(Table1515161726[[#This Row],[Rank]]=24,7,IF(Table1515161726[[#This Row],[Rank]]=25,6,IF(Table1515161726[[#This Row],[Rank]]=26,5,IF(Table1515161726[[#This Row],[Rank]]=27,4,IF(Table1515161726[[#This Row],[Rank]]=28,3,IF(Table1515161726[[#This Row],[Rank]]=29,2,IF(Table1515161726[[#This Row],[Rank]]=30,1,0)))))))))))))))))))))))))))))))</f>
        <v/>
      </c>
      <c r="D37" s="4" t="str">
        <f>IF(Table1515161726[[#This Row],[Category]]="","",IF(Table1515161726[[#This Row],[Category]]="M",COUNTIF($I$2:$I37,"M"),IF(Table1515161726[[#This Row],[Category]]="F",COUNTIF($I$2:$I37,"F"),0)))</f>
        <v/>
      </c>
      <c r="E37" s="26"/>
      <c r="F37" s="27"/>
      <c r="G37" s="28"/>
      <c r="H37" s="28"/>
      <c r="I37" s="29"/>
      <c r="J37" s="63"/>
      <c r="K37" s="63"/>
      <c r="L37" s="63"/>
      <c r="M37" s="63"/>
      <c r="N37" s="63"/>
    </row>
    <row r="38" spans="1:14" x14ac:dyDescent="0.3">
      <c r="A38" s="19">
        <f>Table1515161726[[#This Row],[Full Name]]</f>
        <v>0</v>
      </c>
      <c r="B38" s="21" t="str">
        <f>IF(Table1515161726[[#This Row],[Full Name]]="","",IF(IFERROR(IFERROR(VLOOKUP(Table1515161726[[#This Row],[Full Name]],'Mens League'!B:B,1,FALSE),VLOOKUP(Table1515161726[[#This Row],[Full Name]],'Women''s League'!B:B,1,FALSE)),"NEEDS ADDING")="NEEDS ADDING","NEEDS ADDING","OK"))</f>
        <v/>
      </c>
      <c r="C38" s="21" t="str">
        <f>IF(Table1515161726[[#This Row],[Position]]="","",IF(Table1515161726[[#This Row],[Rank]]=1,30,IF(Table1515161726[[#This Row],[Rank]]=2,29,IF(Table1515161726[[#This Row],[Rank]]=3,28,IF(Table1515161726[[#This Row],[Rank]]=4,27,IF(Table1515161726[[#This Row],[Rank]]=5,26,IF(Table1515161726[[#This Row],[Rank]]=6,25,IF(Table1515161726[[#This Row],[Rank]]=7,24,IF(Table1515161726[[#This Row],[Rank]]=8,23,IF(Table1515161726[[#This Row],[Rank]]=9,22,IF(Table1515161726[[#This Row],[Rank]]=10,21,IF(Table1515161726[[#This Row],[Rank]]=11,20,IF(Table1515161726[[#This Row],[Rank]]=12,19,IF(Table1515161726[[#This Row],[Rank]]=13,18,IF(Table1515161726[[#This Row],[Rank]]=14,17,IF(Table1515161726[[#This Row],[Rank]]=15,16,IF(Table1515161726[[#This Row],[Rank]]=16,15,IF(Table1515161726[[#This Row],[Rank]]=17,14,IF(Table1515161726[[#This Row],[Rank]]=18,13,IF(Table1515161726[[#This Row],[Rank]]=19,12,IF(Table1515161726[[#This Row],[Rank]]=20,11,IF(Table1515161726[[#This Row],[Rank]]=21,10,IF(Table1515161726[[#This Row],[Rank]]=22,9,IF(Table1515161726[[#This Row],[Rank]]=23,8,IF(Table1515161726[[#This Row],[Rank]]=24,7,IF(Table1515161726[[#This Row],[Rank]]=25,6,IF(Table1515161726[[#This Row],[Rank]]=26,5,IF(Table1515161726[[#This Row],[Rank]]=27,4,IF(Table1515161726[[#This Row],[Rank]]=28,3,IF(Table1515161726[[#This Row],[Rank]]=29,2,IF(Table1515161726[[#This Row],[Rank]]=30,1,0)))))))))))))))))))))))))))))))</f>
        <v/>
      </c>
      <c r="D38" s="4" t="str">
        <f>IF(Table1515161726[[#This Row],[Category]]="","",IF(Table1515161726[[#This Row],[Category]]="M",COUNTIF($I$2:$I38,"M"),IF(Table1515161726[[#This Row],[Category]]="F",COUNTIF($I$2:$I38,"F"),0)))</f>
        <v/>
      </c>
      <c r="E38" s="26"/>
      <c r="F38" s="27"/>
      <c r="G38" s="28"/>
      <c r="H38" s="28"/>
      <c r="I38" s="29"/>
      <c r="J38" s="63"/>
      <c r="K38" s="63"/>
      <c r="L38" s="63"/>
      <c r="M38" s="63"/>
      <c r="N38" s="63"/>
    </row>
    <row r="39" spans="1:14" x14ac:dyDescent="0.3">
      <c r="A39" s="19">
        <f>Table1515161726[[#This Row],[Full Name]]</f>
        <v>0</v>
      </c>
      <c r="B39" s="21" t="str">
        <f>IF(Table1515161726[[#This Row],[Full Name]]="","",IF(IFERROR(IFERROR(VLOOKUP(Table1515161726[[#This Row],[Full Name]],'Mens League'!B:B,1,FALSE),VLOOKUP(Table1515161726[[#This Row],[Full Name]],'Women''s League'!B:B,1,FALSE)),"NEEDS ADDING")="NEEDS ADDING","NEEDS ADDING","OK"))</f>
        <v/>
      </c>
      <c r="C39" s="21" t="str">
        <f>IF(Table1515161726[[#This Row],[Position]]="","",IF(Table1515161726[[#This Row],[Rank]]=1,30,IF(Table1515161726[[#This Row],[Rank]]=2,29,IF(Table1515161726[[#This Row],[Rank]]=3,28,IF(Table1515161726[[#This Row],[Rank]]=4,27,IF(Table1515161726[[#This Row],[Rank]]=5,26,IF(Table1515161726[[#This Row],[Rank]]=6,25,IF(Table1515161726[[#This Row],[Rank]]=7,24,IF(Table1515161726[[#This Row],[Rank]]=8,23,IF(Table1515161726[[#This Row],[Rank]]=9,22,IF(Table1515161726[[#This Row],[Rank]]=10,21,IF(Table1515161726[[#This Row],[Rank]]=11,20,IF(Table1515161726[[#This Row],[Rank]]=12,19,IF(Table1515161726[[#This Row],[Rank]]=13,18,IF(Table1515161726[[#This Row],[Rank]]=14,17,IF(Table1515161726[[#This Row],[Rank]]=15,16,IF(Table1515161726[[#This Row],[Rank]]=16,15,IF(Table1515161726[[#This Row],[Rank]]=17,14,IF(Table1515161726[[#This Row],[Rank]]=18,13,IF(Table1515161726[[#This Row],[Rank]]=19,12,IF(Table1515161726[[#This Row],[Rank]]=20,11,IF(Table1515161726[[#This Row],[Rank]]=21,10,IF(Table1515161726[[#This Row],[Rank]]=22,9,IF(Table1515161726[[#This Row],[Rank]]=23,8,IF(Table1515161726[[#This Row],[Rank]]=24,7,IF(Table1515161726[[#This Row],[Rank]]=25,6,IF(Table1515161726[[#This Row],[Rank]]=26,5,IF(Table1515161726[[#This Row],[Rank]]=27,4,IF(Table1515161726[[#This Row],[Rank]]=28,3,IF(Table1515161726[[#This Row],[Rank]]=29,2,IF(Table1515161726[[#This Row],[Rank]]=30,1,0)))))))))))))))))))))))))))))))</f>
        <v/>
      </c>
      <c r="D39" s="4" t="str">
        <f>IF(Table1515161726[[#This Row],[Category]]="","",IF(Table1515161726[[#This Row],[Category]]="M",COUNTIF($I$2:$I39,"M"),IF(Table1515161726[[#This Row],[Category]]="F",COUNTIF($I$2:$I39,"F"),0)))</f>
        <v/>
      </c>
      <c r="E39" s="26"/>
      <c r="F39" s="27"/>
      <c r="G39" s="28"/>
      <c r="H39" s="28"/>
      <c r="I39" s="29"/>
      <c r="J39" s="63"/>
      <c r="K39" s="63"/>
      <c r="L39" s="63"/>
      <c r="M39" s="63"/>
      <c r="N39" s="63"/>
    </row>
    <row r="40" spans="1:14" x14ac:dyDescent="0.3">
      <c r="A40" s="19">
        <f>Table1515161726[[#This Row],[Full Name]]</f>
        <v>0</v>
      </c>
      <c r="B40" s="21" t="str">
        <f>IF(Table1515161726[[#This Row],[Full Name]]="","",IF(IFERROR(IFERROR(VLOOKUP(Table1515161726[[#This Row],[Full Name]],'Mens League'!B:B,1,FALSE),VLOOKUP(Table1515161726[[#This Row],[Full Name]],'Women''s League'!B:B,1,FALSE)),"NEEDS ADDING")="NEEDS ADDING","NEEDS ADDING","OK"))</f>
        <v/>
      </c>
      <c r="C40" s="21" t="str">
        <f>IF(Table1515161726[[#This Row],[Position]]="","",IF(Table1515161726[[#This Row],[Rank]]=1,30,IF(Table1515161726[[#This Row],[Rank]]=2,29,IF(Table1515161726[[#This Row],[Rank]]=3,28,IF(Table1515161726[[#This Row],[Rank]]=4,27,IF(Table1515161726[[#This Row],[Rank]]=5,26,IF(Table1515161726[[#This Row],[Rank]]=6,25,IF(Table1515161726[[#This Row],[Rank]]=7,24,IF(Table1515161726[[#This Row],[Rank]]=8,23,IF(Table1515161726[[#This Row],[Rank]]=9,22,IF(Table1515161726[[#This Row],[Rank]]=10,21,IF(Table1515161726[[#This Row],[Rank]]=11,20,IF(Table1515161726[[#This Row],[Rank]]=12,19,IF(Table1515161726[[#This Row],[Rank]]=13,18,IF(Table1515161726[[#This Row],[Rank]]=14,17,IF(Table1515161726[[#This Row],[Rank]]=15,16,IF(Table1515161726[[#This Row],[Rank]]=16,15,IF(Table1515161726[[#This Row],[Rank]]=17,14,IF(Table1515161726[[#This Row],[Rank]]=18,13,IF(Table1515161726[[#This Row],[Rank]]=19,12,IF(Table1515161726[[#This Row],[Rank]]=20,11,IF(Table1515161726[[#This Row],[Rank]]=21,10,IF(Table1515161726[[#This Row],[Rank]]=22,9,IF(Table1515161726[[#This Row],[Rank]]=23,8,IF(Table1515161726[[#This Row],[Rank]]=24,7,IF(Table1515161726[[#This Row],[Rank]]=25,6,IF(Table1515161726[[#This Row],[Rank]]=26,5,IF(Table1515161726[[#This Row],[Rank]]=27,4,IF(Table1515161726[[#This Row],[Rank]]=28,3,IF(Table1515161726[[#This Row],[Rank]]=29,2,IF(Table1515161726[[#This Row],[Rank]]=30,1,0)))))))))))))))))))))))))))))))</f>
        <v/>
      </c>
      <c r="D40" s="4" t="str">
        <f>IF(Table1515161726[[#This Row],[Category]]="","",IF(Table1515161726[[#This Row],[Category]]="M",COUNTIF($I$2:$I40,"M"),IF(Table1515161726[[#This Row],[Category]]="F",COUNTIF($I$2:$I40,"F"),0)))</f>
        <v/>
      </c>
      <c r="E40" s="26"/>
      <c r="F40" s="27"/>
      <c r="G40" s="28"/>
      <c r="H40" s="28"/>
      <c r="I40" s="29"/>
      <c r="J40" s="63"/>
      <c r="K40" s="63"/>
      <c r="L40" s="63"/>
      <c r="M40" s="63"/>
      <c r="N40" s="63"/>
    </row>
    <row r="41" spans="1:14" x14ac:dyDescent="0.3">
      <c r="A41" s="19">
        <f>Table1515161726[[#This Row],[Full Name]]</f>
        <v>0</v>
      </c>
      <c r="B41" s="21" t="str">
        <f>IF(Table1515161726[[#This Row],[Full Name]]="","",IF(IFERROR(IFERROR(VLOOKUP(Table1515161726[[#This Row],[Full Name]],'Mens League'!B:B,1,FALSE),VLOOKUP(Table1515161726[[#This Row],[Full Name]],'Women''s League'!B:B,1,FALSE)),"NEEDS ADDING")="NEEDS ADDING","NEEDS ADDING","OK"))</f>
        <v/>
      </c>
      <c r="C41" s="21" t="str">
        <f>IF(Table1515161726[[#This Row],[Position]]="","",IF(Table1515161726[[#This Row],[Rank]]=1,30,IF(Table1515161726[[#This Row],[Rank]]=2,29,IF(Table1515161726[[#This Row],[Rank]]=3,28,IF(Table1515161726[[#This Row],[Rank]]=4,27,IF(Table1515161726[[#This Row],[Rank]]=5,26,IF(Table1515161726[[#This Row],[Rank]]=6,25,IF(Table1515161726[[#This Row],[Rank]]=7,24,IF(Table1515161726[[#This Row],[Rank]]=8,23,IF(Table1515161726[[#This Row],[Rank]]=9,22,IF(Table1515161726[[#This Row],[Rank]]=10,21,IF(Table1515161726[[#This Row],[Rank]]=11,20,IF(Table1515161726[[#This Row],[Rank]]=12,19,IF(Table1515161726[[#This Row],[Rank]]=13,18,IF(Table1515161726[[#This Row],[Rank]]=14,17,IF(Table1515161726[[#This Row],[Rank]]=15,16,IF(Table1515161726[[#This Row],[Rank]]=16,15,IF(Table1515161726[[#This Row],[Rank]]=17,14,IF(Table1515161726[[#This Row],[Rank]]=18,13,IF(Table1515161726[[#This Row],[Rank]]=19,12,IF(Table1515161726[[#This Row],[Rank]]=20,11,IF(Table1515161726[[#This Row],[Rank]]=21,10,IF(Table1515161726[[#This Row],[Rank]]=22,9,IF(Table1515161726[[#This Row],[Rank]]=23,8,IF(Table1515161726[[#This Row],[Rank]]=24,7,IF(Table1515161726[[#This Row],[Rank]]=25,6,IF(Table1515161726[[#This Row],[Rank]]=26,5,IF(Table1515161726[[#This Row],[Rank]]=27,4,IF(Table1515161726[[#This Row],[Rank]]=28,3,IF(Table1515161726[[#This Row],[Rank]]=29,2,IF(Table1515161726[[#This Row],[Rank]]=30,1,0)))))))))))))))))))))))))))))))</f>
        <v/>
      </c>
      <c r="D41" s="4" t="str">
        <f>IF(Table1515161726[[#This Row],[Category]]="","",IF(Table1515161726[[#This Row],[Category]]="M",COUNTIF($I$2:$I41,"M"),IF(Table1515161726[[#This Row],[Category]]="F",COUNTIF($I$2:$I41,"F"),0)))</f>
        <v/>
      </c>
      <c r="E41" s="26"/>
      <c r="F41" s="27"/>
      <c r="G41" s="28"/>
      <c r="H41" s="28"/>
      <c r="I41" s="29"/>
      <c r="J41" s="63"/>
      <c r="K41" s="63"/>
      <c r="L41" s="63"/>
      <c r="M41" s="63"/>
      <c r="N41" s="63"/>
    </row>
    <row r="42" spans="1:14" x14ac:dyDescent="0.3">
      <c r="A42" s="19">
        <f>Table1515161726[[#This Row],[Full Name]]</f>
        <v>0</v>
      </c>
      <c r="B42" s="21" t="str">
        <f>IF(Table1515161726[[#This Row],[Full Name]]="","",IF(IFERROR(IFERROR(VLOOKUP(Table1515161726[[#This Row],[Full Name]],'Mens League'!B:B,1,FALSE),VLOOKUP(Table1515161726[[#This Row],[Full Name]],'Women''s League'!B:B,1,FALSE)),"NEEDS ADDING")="NEEDS ADDING","NEEDS ADDING","OK"))</f>
        <v/>
      </c>
      <c r="C42" s="21" t="str">
        <f>IF(Table1515161726[[#This Row],[Position]]="","",IF(Table1515161726[[#This Row],[Rank]]=1,30,IF(Table1515161726[[#This Row],[Rank]]=2,29,IF(Table1515161726[[#This Row],[Rank]]=3,28,IF(Table1515161726[[#This Row],[Rank]]=4,27,IF(Table1515161726[[#This Row],[Rank]]=5,26,IF(Table1515161726[[#This Row],[Rank]]=6,25,IF(Table1515161726[[#This Row],[Rank]]=7,24,IF(Table1515161726[[#This Row],[Rank]]=8,23,IF(Table1515161726[[#This Row],[Rank]]=9,22,IF(Table1515161726[[#This Row],[Rank]]=10,21,IF(Table1515161726[[#This Row],[Rank]]=11,20,IF(Table1515161726[[#This Row],[Rank]]=12,19,IF(Table1515161726[[#This Row],[Rank]]=13,18,IF(Table1515161726[[#This Row],[Rank]]=14,17,IF(Table1515161726[[#This Row],[Rank]]=15,16,IF(Table1515161726[[#This Row],[Rank]]=16,15,IF(Table1515161726[[#This Row],[Rank]]=17,14,IF(Table1515161726[[#This Row],[Rank]]=18,13,IF(Table1515161726[[#This Row],[Rank]]=19,12,IF(Table1515161726[[#This Row],[Rank]]=20,11,IF(Table1515161726[[#This Row],[Rank]]=21,10,IF(Table1515161726[[#This Row],[Rank]]=22,9,IF(Table1515161726[[#This Row],[Rank]]=23,8,IF(Table1515161726[[#This Row],[Rank]]=24,7,IF(Table1515161726[[#This Row],[Rank]]=25,6,IF(Table1515161726[[#This Row],[Rank]]=26,5,IF(Table1515161726[[#This Row],[Rank]]=27,4,IF(Table1515161726[[#This Row],[Rank]]=28,3,IF(Table1515161726[[#This Row],[Rank]]=29,2,IF(Table1515161726[[#This Row],[Rank]]=30,1,0)))))))))))))))))))))))))))))))</f>
        <v/>
      </c>
      <c r="D42" s="4" t="str">
        <f>IF(Table1515161726[[#This Row],[Category]]="","",IF(Table1515161726[[#This Row],[Category]]="M",COUNTIF($I$2:$I42,"M"),IF(Table1515161726[[#This Row],[Category]]="F",COUNTIF($I$2:$I42,"F"),0)))</f>
        <v/>
      </c>
      <c r="E42" s="26"/>
      <c r="F42" s="27"/>
      <c r="G42" s="28"/>
      <c r="H42" s="28"/>
      <c r="I42" s="29"/>
      <c r="J42" s="63"/>
      <c r="K42" s="63"/>
      <c r="L42" s="63"/>
      <c r="M42" s="63"/>
      <c r="N42" s="63"/>
    </row>
    <row r="43" spans="1:14" x14ac:dyDescent="0.3">
      <c r="A43" s="19">
        <f>Table1515161726[[#This Row],[Full Name]]</f>
        <v>0</v>
      </c>
      <c r="B43" s="21" t="str">
        <f>IF(Table1515161726[[#This Row],[Full Name]]="","",IF(IFERROR(IFERROR(VLOOKUP(Table1515161726[[#This Row],[Full Name]],'Mens League'!B:B,1,FALSE),VLOOKUP(Table1515161726[[#This Row],[Full Name]],'Women''s League'!B:B,1,FALSE)),"NEEDS ADDING")="NEEDS ADDING","NEEDS ADDING","OK"))</f>
        <v/>
      </c>
      <c r="C43" s="21" t="str">
        <f>IF(Table1515161726[[#This Row],[Position]]="","",IF(Table1515161726[[#This Row],[Rank]]=1,30,IF(Table1515161726[[#This Row],[Rank]]=2,29,IF(Table1515161726[[#This Row],[Rank]]=3,28,IF(Table1515161726[[#This Row],[Rank]]=4,27,IF(Table1515161726[[#This Row],[Rank]]=5,26,IF(Table1515161726[[#This Row],[Rank]]=6,25,IF(Table1515161726[[#This Row],[Rank]]=7,24,IF(Table1515161726[[#This Row],[Rank]]=8,23,IF(Table1515161726[[#This Row],[Rank]]=9,22,IF(Table1515161726[[#This Row],[Rank]]=10,21,IF(Table1515161726[[#This Row],[Rank]]=11,20,IF(Table1515161726[[#This Row],[Rank]]=12,19,IF(Table1515161726[[#This Row],[Rank]]=13,18,IF(Table1515161726[[#This Row],[Rank]]=14,17,IF(Table1515161726[[#This Row],[Rank]]=15,16,IF(Table1515161726[[#This Row],[Rank]]=16,15,IF(Table1515161726[[#This Row],[Rank]]=17,14,IF(Table1515161726[[#This Row],[Rank]]=18,13,IF(Table1515161726[[#This Row],[Rank]]=19,12,IF(Table1515161726[[#This Row],[Rank]]=20,11,IF(Table1515161726[[#This Row],[Rank]]=21,10,IF(Table1515161726[[#This Row],[Rank]]=22,9,IF(Table1515161726[[#This Row],[Rank]]=23,8,IF(Table1515161726[[#This Row],[Rank]]=24,7,IF(Table1515161726[[#This Row],[Rank]]=25,6,IF(Table1515161726[[#This Row],[Rank]]=26,5,IF(Table1515161726[[#This Row],[Rank]]=27,4,IF(Table1515161726[[#This Row],[Rank]]=28,3,IF(Table1515161726[[#This Row],[Rank]]=29,2,IF(Table1515161726[[#This Row],[Rank]]=30,1,0)))))))))))))))))))))))))))))))</f>
        <v/>
      </c>
      <c r="D43" s="4" t="str">
        <f>IF(Table1515161726[[#This Row],[Category]]="","",IF(Table1515161726[[#This Row],[Category]]="M",COUNTIF($I$2:$I43,"M"),IF(Table1515161726[[#This Row],[Category]]="F",COUNTIF($I$2:$I43,"F"),0)))</f>
        <v/>
      </c>
      <c r="E43" s="26"/>
      <c r="F43" s="27"/>
      <c r="G43" s="28"/>
      <c r="H43" s="28"/>
      <c r="I43" s="29"/>
      <c r="J43" s="63"/>
      <c r="K43" s="63"/>
      <c r="L43" s="63"/>
      <c r="M43" s="63"/>
      <c r="N43" s="63"/>
    </row>
    <row r="44" spans="1:14" x14ac:dyDescent="0.3">
      <c r="A44" s="19">
        <f>Table1515161726[[#This Row],[Full Name]]</f>
        <v>0</v>
      </c>
      <c r="B44" s="21" t="str">
        <f>IF(Table1515161726[[#This Row],[Full Name]]="","",IF(IFERROR(IFERROR(VLOOKUP(Table1515161726[[#This Row],[Full Name]],'Mens League'!B:B,1,FALSE),VLOOKUP(Table1515161726[[#This Row],[Full Name]],'Women''s League'!B:B,1,FALSE)),"NEEDS ADDING")="NEEDS ADDING","NEEDS ADDING","OK"))</f>
        <v/>
      </c>
      <c r="C44" s="21" t="str">
        <f>IF(Table1515161726[[#This Row],[Position]]="","",IF(Table1515161726[[#This Row],[Rank]]=1,30,IF(Table1515161726[[#This Row],[Rank]]=2,29,IF(Table1515161726[[#This Row],[Rank]]=3,28,IF(Table1515161726[[#This Row],[Rank]]=4,27,IF(Table1515161726[[#This Row],[Rank]]=5,26,IF(Table1515161726[[#This Row],[Rank]]=6,25,IF(Table1515161726[[#This Row],[Rank]]=7,24,IF(Table1515161726[[#This Row],[Rank]]=8,23,IF(Table1515161726[[#This Row],[Rank]]=9,22,IF(Table1515161726[[#This Row],[Rank]]=10,21,IF(Table1515161726[[#This Row],[Rank]]=11,20,IF(Table1515161726[[#This Row],[Rank]]=12,19,IF(Table1515161726[[#This Row],[Rank]]=13,18,IF(Table1515161726[[#This Row],[Rank]]=14,17,IF(Table1515161726[[#This Row],[Rank]]=15,16,IF(Table1515161726[[#This Row],[Rank]]=16,15,IF(Table1515161726[[#This Row],[Rank]]=17,14,IF(Table1515161726[[#This Row],[Rank]]=18,13,IF(Table1515161726[[#This Row],[Rank]]=19,12,IF(Table1515161726[[#This Row],[Rank]]=20,11,IF(Table1515161726[[#This Row],[Rank]]=21,10,IF(Table1515161726[[#This Row],[Rank]]=22,9,IF(Table1515161726[[#This Row],[Rank]]=23,8,IF(Table1515161726[[#This Row],[Rank]]=24,7,IF(Table1515161726[[#This Row],[Rank]]=25,6,IF(Table1515161726[[#This Row],[Rank]]=26,5,IF(Table1515161726[[#This Row],[Rank]]=27,4,IF(Table1515161726[[#This Row],[Rank]]=28,3,IF(Table1515161726[[#This Row],[Rank]]=29,2,IF(Table1515161726[[#This Row],[Rank]]=30,1,0)))))))))))))))))))))))))))))))</f>
        <v/>
      </c>
      <c r="D44" s="4" t="str">
        <f>IF(Table1515161726[[#This Row],[Category]]="","",IF(Table1515161726[[#This Row],[Category]]="M",COUNTIF($I$2:$I44,"M"),IF(Table1515161726[[#This Row],[Category]]="F",COUNTIF($I$2:$I44,"F"),0)))</f>
        <v/>
      </c>
      <c r="E44" s="26"/>
      <c r="F44" s="27"/>
      <c r="G44" s="28"/>
      <c r="H44" s="28"/>
      <c r="I44" s="29"/>
      <c r="J44" s="63"/>
      <c r="K44" s="63"/>
      <c r="L44" s="63"/>
      <c r="M44" s="63"/>
      <c r="N44" s="63"/>
    </row>
    <row r="45" spans="1:14" x14ac:dyDescent="0.3">
      <c r="A45" s="19">
        <f>Table1515161726[[#This Row],[Full Name]]</f>
        <v>0</v>
      </c>
      <c r="B45" s="21" t="str">
        <f>IF(Table1515161726[[#This Row],[Full Name]]="","",IF(IFERROR(IFERROR(VLOOKUP(Table1515161726[[#This Row],[Full Name]],'Mens League'!B:B,1,FALSE),VLOOKUP(Table1515161726[[#This Row],[Full Name]],'Women''s League'!B:B,1,FALSE)),"NEEDS ADDING")="NEEDS ADDING","NEEDS ADDING","OK"))</f>
        <v/>
      </c>
      <c r="C45" s="21" t="str">
        <f>IF(Table1515161726[[#This Row],[Position]]="","",IF(Table1515161726[[#This Row],[Rank]]=1,30,IF(Table1515161726[[#This Row],[Rank]]=2,29,IF(Table1515161726[[#This Row],[Rank]]=3,28,IF(Table1515161726[[#This Row],[Rank]]=4,27,IF(Table1515161726[[#This Row],[Rank]]=5,26,IF(Table1515161726[[#This Row],[Rank]]=6,25,IF(Table1515161726[[#This Row],[Rank]]=7,24,IF(Table1515161726[[#This Row],[Rank]]=8,23,IF(Table1515161726[[#This Row],[Rank]]=9,22,IF(Table1515161726[[#This Row],[Rank]]=10,21,IF(Table1515161726[[#This Row],[Rank]]=11,20,IF(Table1515161726[[#This Row],[Rank]]=12,19,IF(Table1515161726[[#This Row],[Rank]]=13,18,IF(Table1515161726[[#This Row],[Rank]]=14,17,IF(Table1515161726[[#This Row],[Rank]]=15,16,IF(Table1515161726[[#This Row],[Rank]]=16,15,IF(Table1515161726[[#This Row],[Rank]]=17,14,IF(Table1515161726[[#This Row],[Rank]]=18,13,IF(Table1515161726[[#This Row],[Rank]]=19,12,IF(Table1515161726[[#This Row],[Rank]]=20,11,IF(Table1515161726[[#This Row],[Rank]]=21,10,IF(Table1515161726[[#This Row],[Rank]]=22,9,IF(Table1515161726[[#This Row],[Rank]]=23,8,IF(Table1515161726[[#This Row],[Rank]]=24,7,IF(Table1515161726[[#This Row],[Rank]]=25,6,IF(Table1515161726[[#This Row],[Rank]]=26,5,IF(Table1515161726[[#This Row],[Rank]]=27,4,IF(Table1515161726[[#This Row],[Rank]]=28,3,IF(Table1515161726[[#This Row],[Rank]]=29,2,IF(Table1515161726[[#This Row],[Rank]]=30,1,0)))))))))))))))))))))))))))))))</f>
        <v/>
      </c>
      <c r="D45" s="4" t="str">
        <f>IF(Table1515161726[[#This Row],[Category]]="","",IF(Table1515161726[[#This Row],[Category]]="M",COUNTIF($I$2:$I45,"M"),IF(Table1515161726[[#This Row],[Category]]="F",COUNTIF($I$2:$I45,"F"),0)))</f>
        <v/>
      </c>
      <c r="E45" s="26"/>
      <c r="F45" s="27"/>
      <c r="G45" s="28"/>
      <c r="H45" s="28"/>
      <c r="I45" s="29"/>
      <c r="J45" s="63"/>
      <c r="K45" s="63"/>
      <c r="L45" s="63"/>
      <c r="M45" s="63"/>
      <c r="N45" s="63"/>
    </row>
    <row r="46" spans="1:14" x14ac:dyDescent="0.3">
      <c r="A46" s="19">
        <f>Table1515161726[[#This Row],[Full Name]]</f>
        <v>0</v>
      </c>
      <c r="B46" s="21" t="str">
        <f>IF(Table1515161726[[#This Row],[Full Name]]="","",IF(IFERROR(IFERROR(VLOOKUP(Table1515161726[[#This Row],[Full Name]],'Mens League'!B:B,1,FALSE),VLOOKUP(Table1515161726[[#This Row],[Full Name]],'Women''s League'!B:B,1,FALSE)),"NEEDS ADDING")="NEEDS ADDING","NEEDS ADDING","OK"))</f>
        <v/>
      </c>
      <c r="C46" s="21" t="str">
        <f>IF(Table1515161726[[#This Row],[Position]]="","",IF(Table1515161726[[#This Row],[Rank]]=1,30,IF(Table1515161726[[#This Row],[Rank]]=2,29,IF(Table1515161726[[#This Row],[Rank]]=3,28,IF(Table1515161726[[#This Row],[Rank]]=4,27,IF(Table1515161726[[#This Row],[Rank]]=5,26,IF(Table1515161726[[#This Row],[Rank]]=6,25,IF(Table1515161726[[#This Row],[Rank]]=7,24,IF(Table1515161726[[#This Row],[Rank]]=8,23,IF(Table1515161726[[#This Row],[Rank]]=9,22,IF(Table1515161726[[#This Row],[Rank]]=10,21,IF(Table1515161726[[#This Row],[Rank]]=11,20,IF(Table1515161726[[#This Row],[Rank]]=12,19,IF(Table1515161726[[#This Row],[Rank]]=13,18,IF(Table1515161726[[#This Row],[Rank]]=14,17,IF(Table1515161726[[#This Row],[Rank]]=15,16,IF(Table1515161726[[#This Row],[Rank]]=16,15,IF(Table1515161726[[#This Row],[Rank]]=17,14,IF(Table1515161726[[#This Row],[Rank]]=18,13,IF(Table1515161726[[#This Row],[Rank]]=19,12,IF(Table1515161726[[#This Row],[Rank]]=20,11,IF(Table1515161726[[#This Row],[Rank]]=21,10,IF(Table1515161726[[#This Row],[Rank]]=22,9,IF(Table1515161726[[#This Row],[Rank]]=23,8,IF(Table1515161726[[#This Row],[Rank]]=24,7,IF(Table1515161726[[#This Row],[Rank]]=25,6,IF(Table1515161726[[#This Row],[Rank]]=26,5,IF(Table1515161726[[#This Row],[Rank]]=27,4,IF(Table1515161726[[#This Row],[Rank]]=28,3,IF(Table1515161726[[#This Row],[Rank]]=29,2,IF(Table1515161726[[#This Row],[Rank]]=30,1,0)))))))))))))))))))))))))))))))</f>
        <v/>
      </c>
      <c r="D46" s="4" t="str">
        <f>IF(Table1515161726[[#This Row],[Category]]="","",IF(Table1515161726[[#This Row],[Category]]="M",COUNTIF($I$2:$I46,"M"),IF(Table1515161726[[#This Row],[Category]]="F",COUNTIF($I$2:$I46,"F"),0)))</f>
        <v/>
      </c>
      <c r="E46" s="26"/>
      <c r="F46" s="27"/>
      <c r="G46" s="28"/>
      <c r="H46" s="28"/>
      <c r="I46" s="29"/>
      <c r="J46" s="63"/>
      <c r="K46" s="63"/>
      <c r="L46" s="63"/>
      <c r="M46" s="63"/>
      <c r="N46" s="63"/>
    </row>
    <row r="47" spans="1:14" x14ac:dyDescent="0.3">
      <c r="A47" s="19">
        <f>Table1515161726[[#This Row],[Full Name]]</f>
        <v>0</v>
      </c>
      <c r="B47" s="21" t="str">
        <f>IF(Table1515161726[[#This Row],[Full Name]]="","",IF(IFERROR(IFERROR(VLOOKUP(Table1515161726[[#This Row],[Full Name]],'Mens League'!B:B,1,FALSE),VLOOKUP(Table1515161726[[#This Row],[Full Name]],'Women''s League'!B:B,1,FALSE)),"NEEDS ADDING")="NEEDS ADDING","NEEDS ADDING","OK"))</f>
        <v/>
      </c>
      <c r="C47" s="21" t="str">
        <f>IF(Table1515161726[[#This Row],[Position]]="","",IF(Table1515161726[[#This Row],[Rank]]=1,30,IF(Table1515161726[[#This Row],[Rank]]=2,29,IF(Table1515161726[[#This Row],[Rank]]=3,28,IF(Table1515161726[[#This Row],[Rank]]=4,27,IF(Table1515161726[[#This Row],[Rank]]=5,26,IF(Table1515161726[[#This Row],[Rank]]=6,25,IF(Table1515161726[[#This Row],[Rank]]=7,24,IF(Table1515161726[[#This Row],[Rank]]=8,23,IF(Table1515161726[[#This Row],[Rank]]=9,22,IF(Table1515161726[[#This Row],[Rank]]=10,21,IF(Table1515161726[[#This Row],[Rank]]=11,20,IF(Table1515161726[[#This Row],[Rank]]=12,19,IF(Table1515161726[[#This Row],[Rank]]=13,18,IF(Table1515161726[[#This Row],[Rank]]=14,17,IF(Table1515161726[[#This Row],[Rank]]=15,16,IF(Table1515161726[[#This Row],[Rank]]=16,15,IF(Table1515161726[[#This Row],[Rank]]=17,14,IF(Table1515161726[[#This Row],[Rank]]=18,13,IF(Table1515161726[[#This Row],[Rank]]=19,12,IF(Table1515161726[[#This Row],[Rank]]=20,11,IF(Table1515161726[[#This Row],[Rank]]=21,10,IF(Table1515161726[[#This Row],[Rank]]=22,9,IF(Table1515161726[[#This Row],[Rank]]=23,8,IF(Table1515161726[[#This Row],[Rank]]=24,7,IF(Table1515161726[[#This Row],[Rank]]=25,6,IF(Table1515161726[[#This Row],[Rank]]=26,5,IF(Table1515161726[[#This Row],[Rank]]=27,4,IF(Table1515161726[[#This Row],[Rank]]=28,3,IF(Table1515161726[[#This Row],[Rank]]=29,2,IF(Table1515161726[[#This Row],[Rank]]=30,1,0)))))))))))))))))))))))))))))))</f>
        <v/>
      </c>
      <c r="D47" s="4" t="str">
        <f>IF(Table1515161726[[#This Row],[Category]]="","",IF(Table1515161726[[#This Row],[Category]]="M",COUNTIF($I$2:$I47,"M"),IF(Table1515161726[[#This Row],[Category]]="F",COUNTIF($I$2:$I47,"F"),0)))</f>
        <v/>
      </c>
      <c r="E47" s="26"/>
      <c r="F47" s="27"/>
      <c r="G47" s="28"/>
      <c r="H47" s="28"/>
      <c r="I47" s="29"/>
      <c r="J47" s="63"/>
      <c r="K47" s="63"/>
      <c r="L47" s="63"/>
      <c r="M47" s="63"/>
      <c r="N47" s="63"/>
    </row>
  </sheetData>
  <phoneticPr fontId="5" type="noConversion"/>
  <conditionalFormatting sqref="B2:B47">
    <cfRule type="containsText" dxfId="3" priority="1" operator="containsText" text="OK">
      <formula>NOT(ISERROR(SEARCH("OK",B2)))</formula>
    </cfRule>
    <cfRule type="containsText" dxfId="2" priority="2" operator="containsText" text="NEEDS ADDING">
      <formula>NOT(ISERROR(SEARCH("NEEDS ADDING",B2)))</formula>
    </cfRule>
  </conditionalFormatting>
  <pageMargins left="0.7" right="0.7" top="0.75" bottom="0.75" header="0.3" footer="0.3"/>
  <tableParts count="1">
    <tablePart r:id="rId1"/>
  </tablePart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B27DCC-F52B-4054-B6C1-4CD753DF2C4F}">
  <sheetPr>
    <tabColor rgb="FF00B0F0"/>
  </sheetPr>
  <dimension ref="A1:M47"/>
  <sheetViews>
    <sheetView topLeftCell="B1" workbookViewId="0"/>
  </sheetViews>
  <sheetFormatPr defaultRowHeight="14.4" x14ac:dyDescent="0.3"/>
  <cols>
    <col min="1" max="1" width="23.33203125" hidden="1" customWidth="1"/>
    <col min="2" max="2" width="23.33203125" customWidth="1"/>
    <col min="3" max="4" width="13.6640625" customWidth="1"/>
    <col min="5" max="5" width="16" bestFit="1" customWidth="1"/>
    <col min="6" max="6" width="12.109375" style="13" bestFit="1" customWidth="1"/>
    <col min="7" max="7" width="12" bestFit="1" customWidth="1"/>
    <col min="8" max="8" width="23.33203125" bestFit="1" customWidth="1"/>
    <col min="9" max="9" width="17.33203125" bestFit="1" customWidth="1"/>
  </cols>
  <sheetData>
    <row r="1" spans="1:13" ht="33.6" x14ac:dyDescent="0.3">
      <c r="A1" s="14" t="s">
        <v>17</v>
      </c>
      <c r="B1" s="14" t="s">
        <v>84</v>
      </c>
      <c r="C1" s="14" t="s">
        <v>22</v>
      </c>
      <c r="D1" s="14" t="s">
        <v>83</v>
      </c>
      <c r="E1" s="15" t="s">
        <v>18</v>
      </c>
      <c r="F1" s="16" t="s">
        <v>24</v>
      </c>
      <c r="G1" s="15" t="s">
        <v>23</v>
      </c>
      <c r="H1" s="15" t="s">
        <v>0</v>
      </c>
      <c r="I1" s="17" t="s">
        <v>25</v>
      </c>
      <c r="J1" s="64" t="s">
        <v>161</v>
      </c>
      <c r="K1" s="64" t="s">
        <v>162</v>
      </c>
      <c r="L1" s="64" t="s">
        <v>163</v>
      </c>
      <c r="M1" s="64" t="s">
        <v>164</v>
      </c>
    </row>
    <row r="2" spans="1:13" x14ac:dyDescent="0.3">
      <c r="A2" s="18">
        <f>Table151516172627[[#This Row],[Full Name]]</f>
        <v>0</v>
      </c>
      <c r="B2" s="20" t="str">
        <f>IF(Table151516172627[[#This Row],[Full Name]]="","",IF(IFERROR(IFERROR(VLOOKUP(Table151516172627[[#This Row],[Full Name]],'Mens League'!B:B,1,FALSE),VLOOKUP(Table151516172627[[#This Row],[Full Name]],'Women''s League'!B:B,1,FALSE)),"NEEDS ADDING")="NEEDS ADDING","NEEDS ADDING","OK"))</f>
        <v/>
      </c>
      <c r="C2" s="20" t="str">
        <f>IF(Table151516172627[[#This Row],[Position]]="","",IF(Table151516172627[[#This Row],[Rank]]=1,30,IF(Table151516172627[[#This Row],[Rank]]=2,29,IF(Table151516172627[[#This Row],[Rank]]=3,28,IF(Table151516172627[[#This Row],[Rank]]=4,27,IF(Table151516172627[[#This Row],[Rank]]=5,26,IF(Table151516172627[[#This Row],[Rank]]=6,25,IF(Table151516172627[[#This Row],[Rank]]=7,24,IF(Table151516172627[[#This Row],[Rank]]=8,23,IF(Table151516172627[[#This Row],[Rank]]=9,22,IF(Table151516172627[[#This Row],[Rank]]=10,21,IF(Table151516172627[[#This Row],[Rank]]=11,20,IF(Table151516172627[[#This Row],[Rank]]=12,19,IF(Table151516172627[[#This Row],[Rank]]=13,18,IF(Table151516172627[[#This Row],[Rank]]=14,17,IF(Table151516172627[[#This Row],[Rank]]=15,16,IF(Table151516172627[[#This Row],[Rank]]=16,15,IF(Table151516172627[[#This Row],[Rank]]=17,14,IF(Table151516172627[[#This Row],[Rank]]=18,13,IF(Table151516172627[[#This Row],[Rank]]=19,12,IF(Table151516172627[[#This Row],[Rank]]=20,11,IF(Table151516172627[[#This Row],[Rank]]=21,10,IF(Table151516172627[[#This Row],[Rank]]=22,9,IF(Table151516172627[[#This Row],[Rank]]=23,8,IF(Table151516172627[[#This Row],[Rank]]=24,7,IF(Table151516172627[[#This Row],[Rank]]=25,6,IF(Table151516172627[[#This Row],[Rank]]=26,5,IF(Table151516172627[[#This Row],[Rank]]=27,4,IF(Table151516172627[[#This Row],[Rank]]=28,3,IF(Table151516172627[[#This Row],[Rank]]=29,2,IF(Table151516172627[[#This Row],[Rank]]=30,1,0)))))))))))))))))))))))))))))))</f>
        <v/>
      </c>
      <c r="D2" s="4" t="str">
        <f>IF(Table151516172627[[#This Row],[Category]]="","",IF(Table151516172627[[#This Row],[Category]]="M",COUNTIF($I$2:$I2,"M"),IF(Table151516172627[[#This Row],[Category]]="F",COUNTIF($I$2:$I2,"F"),0)))</f>
        <v/>
      </c>
      <c r="E2" s="26"/>
      <c r="F2" s="27"/>
      <c r="G2" s="28"/>
      <c r="H2" s="28"/>
      <c r="I2" s="44"/>
      <c r="J2" s="63"/>
      <c r="K2" s="63"/>
      <c r="L2" s="63"/>
      <c r="M2" s="63"/>
    </row>
    <row r="3" spans="1:13" x14ac:dyDescent="0.3">
      <c r="A3" s="18">
        <f>Table151516172627[[#This Row],[Full Name]]</f>
        <v>0</v>
      </c>
      <c r="B3" s="20" t="str">
        <f>IF(Table151516172627[[#This Row],[Full Name]]="","",IF(IFERROR(IFERROR(VLOOKUP(Table151516172627[[#This Row],[Full Name]],'Mens League'!B:B,1,FALSE),VLOOKUP(Table151516172627[[#This Row],[Full Name]],'Women''s League'!B:B,1,FALSE)),"NEEDS ADDING")="NEEDS ADDING","NEEDS ADDING","OK"))</f>
        <v/>
      </c>
      <c r="C3" s="20" t="str">
        <f>IF(Table151516172627[[#This Row],[Position]]="","",IF(Table151516172627[[#This Row],[Rank]]=1,30,IF(Table151516172627[[#This Row],[Rank]]=2,29,IF(Table151516172627[[#This Row],[Rank]]=3,28,IF(Table151516172627[[#This Row],[Rank]]=4,27,IF(Table151516172627[[#This Row],[Rank]]=5,26,IF(Table151516172627[[#This Row],[Rank]]=6,25,IF(Table151516172627[[#This Row],[Rank]]=7,24,IF(Table151516172627[[#This Row],[Rank]]=8,23,IF(Table151516172627[[#This Row],[Rank]]=9,22,IF(Table151516172627[[#This Row],[Rank]]=10,21,IF(Table151516172627[[#This Row],[Rank]]=11,20,IF(Table151516172627[[#This Row],[Rank]]=12,19,IF(Table151516172627[[#This Row],[Rank]]=13,18,IF(Table151516172627[[#This Row],[Rank]]=14,17,IF(Table151516172627[[#This Row],[Rank]]=15,16,IF(Table151516172627[[#This Row],[Rank]]=16,15,IF(Table151516172627[[#This Row],[Rank]]=17,14,IF(Table151516172627[[#This Row],[Rank]]=18,13,IF(Table151516172627[[#This Row],[Rank]]=19,12,IF(Table151516172627[[#This Row],[Rank]]=20,11,IF(Table151516172627[[#This Row],[Rank]]=21,10,IF(Table151516172627[[#This Row],[Rank]]=22,9,IF(Table151516172627[[#This Row],[Rank]]=23,8,IF(Table151516172627[[#This Row],[Rank]]=24,7,IF(Table151516172627[[#This Row],[Rank]]=25,6,IF(Table151516172627[[#This Row],[Rank]]=26,5,IF(Table151516172627[[#This Row],[Rank]]=27,4,IF(Table151516172627[[#This Row],[Rank]]=28,3,IF(Table151516172627[[#This Row],[Rank]]=29,2,IF(Table151516172627[[#This Row],[Rank]]=30,1,0)))))))))))))))))))))))))))))))</f>
        <v/>
      </c>
      <c r="D3" s="4" t="str">
        <f>IF(Table151516172627[[#This Row],[Category]]="","",IF(Table151516172627[[#This Row],[Category]]="M",COUNTIF($I$2:$I3,"M"),IF(Table151516172627[[#This Row],[Category]]="F",COUNTIF($I$2:$I3,"F"),0)))</f>
        <v/>
      </c>
      <c r="E3" s="26"/>
      <c r="F3" s="27"/>
      <c r="G3" s="28"/>
      <c r="H3" s="28"/>
      <c r="I3" s="44"/>
      <c r="J3" s="63"/>
      <c r="K3" s="63"/>
      <c r="L3" s="63"/>
      <c r="M3" s="63"/>
    </row>
    <row r="4" spans="1:13" x14ac:dyDescent="0.3">
      <c r="A4" s="18">
        <f>Table151516172627[[#This Row],[Full Name]]</f>
        <v>0</v>
      </c>
      <c r="B4" s="20" t="str">
        <f>IF(Table151516172627[[#This Row],[Full Name]]="","",IF(IFERROR(IFERROR(VLOOKUP(Table151516172627[[#This Row],[Full Name]],'Mens League'!B:B,1,FALSE),VLOOKUP(Table151516172627[[#This Row],[Full Name]],'Women''s League'!B:B,1,FALSE)),"NEEDS ADDING")="NEEDS ADDING","NEEDS ADDING","OK"))</f>
        <v/>
      </c>
      <c r="C4" s="20" t="str">
        <f>IF(Table151516172627[[#This Row],[Position]]="","",IF(Table151516172627[[#This Row],[Rank]]=1,30,IF(Table151516172627[[#This Row],[Rank]]=2,29,IF(Table151516172627[[#This Row],[Rank]]=3,28,IF(Table151516172627[[#This Row],[Rank]]=4,27,IF(Table151516172627[[#This Row],[Rank]]=5,26,IF(Table151516172627[[#This Row],[Rank]]=6,25,IF(Table151516172627[[#This Row],[Rank]]=7,24,IF(Table151516172627[[#This Row],[Rank]]=8,23,IF(Table151516172627[[#This Row],[Rank]]=9,22,IF(Table151516172627[[#This Row],[Rank]]=10,21,IF(Table151516172627[[#This Row],[Rank]]=11,20,IF(Table151516172627[[#This Row],[Rank]]=12,19,IF(Table151516172627[[#This Row],[Rank]]=13,18,IF(Table151516172627[[#This Row],[Rank]]=14,17,IF(Table151516172627[[#This Row],[Rank]]=15,16,IF(Table151516172627[[#This Row],[Rank]]=16,15,IF(Table151516172627[[#This Row],[Rank]]=17,14,IF(Table151516172627[[#This Row],[Rank]]=18,13,IF(Table151516172627[[#This Row],[Rank]]=19,12,IF(Table151516172627[[#This Row],[Rank]]=20,11,IF(Table151516172627[[#This Row],[Rank]]=21,10,IF(Table151516172627[[#This Row],[Rank]]=22,9,IF(Table151516172627[[#This Row],[Rank]]=23,8,IF(Table151516172627[[#This Row],[Rank]]=24,7,IF(Table151516172627[[#This Row],[Rank]]=25,6,IF(Table151516172627[[#This Row],[Rank]]=26,5,IF(Table151516172627[[#This Row],[Rank]]=27,4,IF(Table151516172627[[#This Row],[Rank]]=28,3,IF(Table151516172627[[#This Row],[Rank]]=29,2,IF(Table151516172627[[#This Row],[Rank]]=30,1,0)))))))))))))))))))))))))))))))</f>
        <v/>
      </c>
      <c r="D4" s="4" t="str">
        <f>IF(Table151516172627[[#This Row],[Category]]="","",IF(Table151516172627[[#This Row],[Category]]="M",COUNTIF($I$2:$I4,"M"),IF(Table151516172627[[#This Row],[Category]]="F",COUNTIF($I$2:$I4,"F"),0)))</f>
        <v/>
      </c>
      <c r="E4" s="26"/>
      <c r="F4" s="27"/>
      <c r="G4" s="28"/>
      <c r="H4" s="28"/>
      <c r="I4" s="44"/>
      <c r="J4" s="63"/>
      <c r="K4" s="63"/>
      <c r="L4" s="63"/>
      <c r="M4" s="63"/>
    </row>
    <row r="5" spans="1:13" x14ac:dyDescent="0.3">
      <c r="A5" s="18">
        <f>Table151516172627[[#This Row],[Full Name]]</f>
        <v>0</v>
      </c>
      <c r="B5" s="20" t="str">
        <f>IF(Table151516172627[[#This Row],[Full Name]]="","",IF(IFERROR(IFERROR(VLOOKUP(Table151516172627[[#This Row],[Full Name]],'Mens League'!B:B,1,FALSE),VLOOKUP(Table151516172627[[#This Row],[Full Name]],'Women''s League'!B:B,1,FALSE)),"NEEDS ADDING")="NEEDS ADDING","NEEDS ADDING","OK"))</f>
        <v/>
      </c>
      <c r="C5" s="20" t="str">
        <f>IF(Table151516172627[[#This Row],[Position]]="","",IF(Table151516172627[[#This Row],[Rank]]=1,30,IF(Table151516172627[[#This Row],[Rank]]=2,29,IF(Table151516172627[[#This Row],[Rank]]=3,28,IF(Table151516172627[[#This Row],[Rank]]=4,27,IF(Table151516172627[[#This Row],[Rank]]=5,26,IF(Table151516172627[[#This Row],[Rank]]=6,25,IF(Table151516172627[[#This Row],[Rank]]=7,24,IF(Table151516172627[[#This Row],[Rank]]=8,23,IF(Table151516172627[[#This Row],[Rank]]=9,22,IF(Table151516172627[[#This Row],[Rank]]=10,21,IF(Table151516172627[[#This Row],[Rank]]=11,20,IF(Table151516172627[[#This Row],[Rank]]=12,19,IF(Table151516172627[[#This Row],[Rank]]=13,18,IF(Table151516172627[[#This Row],[Rank]]=14,17,IF(Table151516172627[[#This Row],[Rank]]=15,16,IF(Table151516172627[[#This Row],[Rank]]=16,15,IF(Table151516172627[[#This Row],[Rank]]=17,14,IF(Table151516172627[[#This Row],[Rank]]=18,13,IF(Table151516172627[[#This Row],[Rank]]=19,12,IF(Table151516172627[[#This Row],[Rank]]=20,11,IF(Table151516172627[[#This Row],[Rank]]=21,10,IF(Table151516172627[[#This Row],[Rank]]=22,9,IF(Table151516172627[[#This Row],[Rank]]=23,8,IF(Table151516172627[[#This Row],[Rank]]=24,7,IF(Table151516172627[[#This Row],[Rank]]=25,6,IF(Table151516172627[[#This Row],[Rank]]=26,5,IF(Table151516172627[[#This Row],[Rank]]=27,4,IF(Table151516172627[[#This Row],[Rank]]=28,3,IF(Table151516172627[[#This Row],[Rank]]=29,2,IF(Table151516172627[[#This Row],[Rank]]=30,1,0)))))))))))))))))))))))))))))))</f>
        <v/>
      </c>
      <c r="D5" s="4" t="str">
        <f>IF(Table151516172627[[#This Row],[Category]]="","",IF(Table151516172627[[#This Row],[Category]]="M",COUNTIF($I$2:$I5,"M"),IF(Table151516172627[[#This Row],[Category]]="F",COUNTIF($I$2:$I5,"F"),0)))</f>
        <v/>
      </c>
      <c r="E5" s="26"/>
      <c r="F5" s="27"/>
      <c r="G5" s="28"/>
      <c r="H5" s="28"/>
      <c r="I5" s="44"/>
      <c r="J5" s="63"/>
      <c r="K5" s="63"/>
      <c r="L5" s="63"/>
      <c r="M5" s="63"/>
    </row>
    <row r="6" spans="1:13" x14ac:dyDescent="0.3">
      <c r="A6" s="18">
        <f>Table151516172627[[#This Row],[Full Name]]</f>
        <v>0</v>
      </c>
      <c r="B6" s="20" t="str">
        <f>IF(Table151516172627[[#This Row],[Full Name]]="","",IF(IFERROR(IFERROR(VLOOKUP(Table151516172627[[#This Row],[Full Name]],'Mens League'!B:B,1,FALSE),VLOOKUP(Table151516172627[[#This Row],[Full Name]],'Women''s League'!B:B,1,FALSE)),"NEEDS ADDING")="NEEDS ADDING","NEEDS ADDING","OK"))</f>
        <v/>
      </c>
      <c r="C6" s="20" t="str">
        <f>IF(Table151516172627[[#This Row],[Position]]="","",IF(Table151516172627[[#This Row],[Rank]]=1,30,IF(Table151516172627[[#This Row],[Rank]]=2,29,IF(Table151516172627[[#This Row],[Rank]]=3,28,IF(Table151516172627[[#This Row],[Rank]]=4,27,IF(Table151516172627[[#This Row],[Rank]]=5,26,IF(Table151516172627[[#This Row],[Rank]]=6,25,IF(Table151516172627[[#This Row],[Rank]]=7,24,IF(Table151516172627[[#This Row],[Rank]]=8,23,IF(Table151516172627[[#This Row],[Rank]]=9,22,IF(Table151516172627[[#This Row],[Rank]]=10,21,IF(Table151516172627[[#This Row],[Rank]]=11,20,IF(Table151516172627[[#This Row],[Rank]]=12,19,IF(Table151516172627[[#This Row],[Rank]]=13,18,IF(Table151516172627[[#This Row],[Rank]]=14,17,IF(Table151516172627[[#This Row],[Rank]]=15,16,IF(Table151516172627[[#This Row],[Rank]]=16,15,IF(Table151516172627[[#This Row],[Rank]]=17,14,IF(Table151516172627[[#This Row],[Rank]]=18,13,IF(Table151516172627[[#This Row],[Rank]]=19,12,IF(Table151516172627[[#This Row],[Rank]]=20,11,IF(Table151516172627[[#This Row],[Rank]]=21,10,IF(Table151516172627[[#This Row],[Rank]]=22,9,IF(Table151516172627[[#This Row],[Rank]]=23,8,IF(Table151516172627[[#This Row],[Rank]]=24,7,IF(Table151516172627[[#This Row],[Rank]]=25,6,IF(Table151516172627[[#This Row],[Rank]]=26,5,IF(Table151516172627[[#This Row],[Rank]]=27,4,IF(Table151516172627[[#This Row],[Rank]]=28,3,IF(Table151516172627[[#This Row],[Rank]]=29,2,IF(Table151516172627[[#This Row],[Rank]]=30,1,0)))))))))))))))))))))))))))))))</f>
        <v/>
      </c>
      <c r="D6" s="4" t="str">
        <f>IF(Table151516172627[[#This Row],[Category]]="","",IF(Table151516172627[[#This Row],[Category]]="M",COUNTIF($I$2:$I6,"M"),IF(Table151516172627[[#This Row],[Category]]="F",COUNTIF($I$2:$I6,"F"),0)))</f>
        <v/>
      </c>
      <c r="E6" s="26"/>
      <c r="F6" s="27"/>
      <c r="G6" s="28"/>
      <c r="H6" s="28"/>
      <c r="I6" s="44"/>
      <c r="J6" s="63"/>
      <c r="K6" s="63"/>
      <c r="L6" s="63"/>
      <c r="M6" s="63"/>
    </row>
    <row r="7" spans="1:13" x14ac:dyDescent="0.3">
      <c r="A7" s="18">
        <f>Table151516172627[[#This Row],[Full Name]]</f>
        <v>0</v>
      </c>
      <c r="B7" s="20" t="str">
        <f>IF(Table151516172627[[#This Row],[Full Name]]="","",IF(IFERROR(IFERROR(VLOOKUP(Table151516172627[[#This Row],[Full Name]],'Mens League'!B:B,1,FALSE),VLOOKUP(Table151516172627[[#This Row],[Full Name]],'Women''s League'!B:B,1,FALSE)),"NEEDS ADDING")="NEEDS ADDING","NEEDS ADDING","OK"))</f>
        <v/>
      </c>
      <c r="C7" s="20" t="str">
        <f>IF(Table151516172627[[#This Row],[Position]]="","",IF(Table151516172627[[#This Row],[Rank]]=1,30,IF(Table151516172627[[#This Row],[Rank]]=2,29,IF(Table151516172627[[#This Row],[Rank]]=3,28,IF(Table151516172627[[#This Row],[Rank]]=4,27,IF(Table151516172627[[#This Row],[Rank]]=5,26,IF(Table151516172627[[#This Row],[Rank]]=6,25,IF(Table151516172627[[#This Row],[Rank]]=7,24,IF(Table151516172627[[#This Row],[Rank]]=8,23,IF(Table151516172627[[#This Row],[Rank]]=9,22,IF(Table151516172627[[#This Row],[Rank]]=10,21,IF(Table151516172627[[#This Row],[Rank]]=11,20,IF(Table151516172627[[#This Row],[Rank]]=12,19,IF(Table151516172627[[#This Row],[Rank]]=13,18,IF(Table151516172627[[#This Row],[Rank]]=14,17,IF(Table151516172627[[#This Row],[Rank]]=15,16,IF(Table151516172627[[#This Row],[Rank]]=16,15,IF(Table151516172627[[#This Row],[Rank]]=17,14,IF(Table151516172627[[#This Row],[Rank]]=18,13,IF(Table151516172627[[#This Row],[Rank]]=19,12,IF(Table151516172627[[#This Row],[Rank]]=20,11,IF(Table151516172627[[#This Row],[Rank]]=21,10,IF(Table151516172627[[#This Row],[Rank]]=22,9,IF(Table151516172627[[#This Row],[Rank]]=23,8,IF(Table151516172627[[#This Row],[Rank]]=24,7,IF(Table151516172627[[#This Row],[Rank]]=25,6,IF(Table151516172627[[#This Row],[Rank]]=26,5,IF(Table151516172627[[#This Row],[Rank]]=27,4,IF(Table151516172627[[#This Row],[Rank]]=28,3,IF(Table151516172627[[#This Row],[Rank]]=29,2,IF(Table151516172627[[#This Row],[Rank]]=30,1,0)))))))))))))))))))))))))))))))</f>
        <v/>
      </c>
      <c r="D7" s="4" t="str">
        <f>IF(Table151516172627[[#This Row],[Category]]="","",IF(Table151516172627[[#This Row],[Category]]="M",COUNTIF($I$2:$I7,"M"),IF(Table151516172627[[#This Row],[Category]]="F",COUNTIF($I$2:$I7,"F"),0)))</f>
        <v/>
      </c>
      <c r="E7" s="26"/>
      <c r="F7" s="27"/>
      <c r="G7" s="28"/>
      <c r="H7" s="28"/>
      <c r="I7" s="44"/>
      <c r="J7" s="63"/>
      <c r="K7" s="63"/>
      <c r="L7" s="63"/>
      <c r="M7" s="63"/>
    </row>
    <row r="8" spans="1:13" x14ac:dyDescent="0.3">
      <c r="A8" s="18">
        <f>Table151516172627[[#This Row],[Full Name]]</f>
        <v>0</v>
      </c>
      <c r="B8" s="20" t="str">
        <f>IF(Table151516172627[[#This Row],[Full Name]]="","",IF(IFERROR(IFERROR(VLOOKUP(Table151516172627[[#This Row],[Full Name]],'Mens League'!B:B,1,FALSE),VLOOKUP(Table151516172627[[#This Row],[Full Name]],'Women''s League'!B:B,1,FALSE)),"NEEDS ADDING")="NEEDS ADDING","NEEDS ADDING","OK"))</f>
        <v/>
      </c>
      <c r="C8" s="20" t="str">
        <f>IF(Table151516172627[[#This Row],[Position]]="","",IF(Table151516172627[[#This Row],[Rank]]=1,30,IF(Table151516172627[[#This Row],[Rank]]=2,29,IF(Table151516172627[[#This Row],[Rank]]=3,28,IF(Table151516172627[[#This Row],[Rank]]=4,27,IF(Table151516172627[[#This Row],[Rank]]=5,26,IF(Table151516172627[[#This Row],[Rank]]=6,25,IF(Table151516172627[[#This Row],[Rank]]=7,24,IF(Table151516172627[[#This Row],[Rank]]=8,23,IF(Table151516172627[[#This Row],[Rank]]=9,22,IF(Table151516172627[[#This Row],[Rank]]=10,21,IF(Table151516172627[[#This Row],[Rank]]=11,20,IF(Table151516172627[[#This Row],[Rank]]=12,19,IF(Table151516172627[[#This Row],[Rank]]=13,18,IF(Table151516172627[[#This Row],[Rank]]=14,17,IF(Table151516172627[[#This Row],[Rank]]=15,16,IF(Table151516172627[[#This Row],[Rank]]=16,15,IF(Table151516172627[[#This Row],[Rank]]=17,14,IF(Table151516172627[[#This Row],[Rank]]=18,13,IF(Table151516172627[[#This Row],[Rank]]=19,12,IF(Table151516172627[[#This Row],[Rank]]=20,11,IF(Table151516172627[[#This Row],[Rank]]=21,10,IF(Table151516172627[[#This Row],[Rank]]=22,9,IF(Table151516172627[[#This Row],[Rank]]=23,8,IF(Table151516172627[[#This Row],[Rank]]=24,7,IF(Table151516172627[[#This Row],[Rank]]=25,6,IF(Table151516172627[[#This Row],[Rank]]=26,5,IF(Table151516172627[[#This Row],[Rank]]=27,4,IF(Table151516172627[[#This Row],[Rank]]=28,3,IF(Table151516172627[[#This Row],[Rank]]=29,2,IF(Table151516172627[[#This Row],[Rank]]=30,1,0)))))))))))))))))))))))))))))))</f>
        <v/>
      </c>
      <c r="D8" s="4" t="str">
        <f>IF(Table151516172627[[#This Row],[Category]]="","",IF(Table151516172627[[#This Row],[Category]]="M",COUNTIF($I$2:$I8,"M"),IF(Table151516172627[[#This Row],[Category]]="F",COUNTIF($I$2:$I8,"F"),0)))</f>
        <v/>
      </c>
      <c r="E8" s="26"/>
      <c r="F8" s="27"/>
      <c r="G8" s="28"/>
      <c r="H8" s="28"/>
      <c r="I8" s="44"/>
      <c r="J8" s="63"/>
      <c r="K8" s="63"/>
      <c r="L8" s="63"/>
      <c r="M8" s="63"/>
    </row>
    <row r="9" spans="1:13" x14ac:dyDescent="0.3">
      <c r="A9" s="18">
        <f>Table151516172627[[#This Row],[Full Name]]</f>
        <v>0</v>
      </c>
      <c r="B9" s="20" t="str">
        <f>IF(Table151516172627[[#This Row],[Full Name]]="","",IF(IFERROR(IFERROR(VLOOKUP(Table151516172627[[#This Row],[Full Name]],'Mens League'!B:B,1,FALSE),VLOOKUP(Table151516172627[[#This Row],[Full Name]],'Women''s League'!B:B,1,FALSE)),"NEEDS ADDING")="NEEDS ADDING","NEEDS ADDING","OK"))</f>
        <v/>
      </c>
      <c r="C9" s="20" t="str">
        <f>IF(Table151516172627[[#This Row],[Position]]="","",IF(Table151516172627[[#This Row],[Rank]]=1,30,IF(Table151516172627[[#This Row],[Rank]]=2,29,IF(Table151516172627[[#This Row],[Rank]]=3,28,IF(Table151516172627[[#This Row],[Rank]]=4,27,IF(Table151516172627[[#This Row],[Rank]]=5,26,IF(Table151516172627[[#This Row],[Rank]]=6,25,IF(Table151516172627[[#This Row],[Rank]]=7,24,IF(Table151516172627[[#This Row],[Rank]]=8,23,IF(Table151516172627[[#This Row],[Rank]]=9,22,IF(Table151516172627[[#This Row],[Rank]]=10,21,IF(Table151516172627[[#This Row],[Rank]]=11,20,IF(Table151516172627[[#This Row],[Rank]]=12,19,IF(Table151516172627[[#This Row],[Rank]]=13,18,IF(Table151516172627[[#This Row],[Rank]]=14,17,IF(Table151516172627[[#This Row],[Rank]]=15,16,IF(Table151516172627[[#This Row],[Rank]]=16,15,IF(Table151516172627[[#This Row],[Rank]]=17,14,IF(Table151516172627[[#This Row],[Rank]]=18,13,IF(Table151516172627[[#This Row],[Rank]]=19,12,IF(Table151516172627[[#This Row],[Rank]]=20,11,IF(Table151516172627[[#This Row],[Rank]]=21,10,IF(Table151516172627[[#This Row],[Rank]]=22,9,IF(Table151516172627[[#This Row],[Rank]]=23,8,IF(Table151516172627[[#This Row],[Rank]]=24,7,IF(Table151516172627[[#This Row],[Rank]]=25,6,IF(Table151516172627[[#This Row],[Rank]]=26,5,IF(Table151516172627[[#This Row],[Rank]]=27,4,IF(Table151516172627[[#This Row],[Rank]]=28,3,IF(Table151516172627[[#This Row],[Rank]]=29,2,IF(Table151516172627[[#This Row],[Rank]]=30,1,0)))))))))))))))))))))))))))))))</f>
        <v/>
      </c>
      <c r="D9" s="4" t="str">
        <f>IF(Table151516172627[[#This Row],[Category]]="","",IF(Table151516172627[[#This Row],[Category]]="M",COUNTIF($I$2:$I9,"M"),IF(Table151516172627[[#This Row],[Category]]="F",COUNTIF($I$2:$I9,"F"),0)))</f>
        <v/>
      </c>
      <c r="E9" s="26"/>
      <c r="F9" s="27"/>
      <c r="G9" s="28"/>
      <c r="H9" s="28"/>
      <c r="I9" s="44"/>
      <c r="J9" s="63"/>
      <c r="K9" s="63"/>
      <c r="L9" s="63"/>
      <c r="M9" s="63"/>
    </row>
    <row r="10" spans="1:13" x14ac:dyDescent="0.3">
      <c r="A10" s="18">
        <f>Table151516172627[[#This Row],[Full Name]]</f>
        <v>0</v>
      </c>
      <c r="B10" s="20" t="str">
        <f>IF(Table151516172627[[#This Row],[Full Name]]="","",IF(IFERROR(IFERROR(VLOOKUP(Table151516172627[[#This Row],[Full Name]],'Mens League'!B:B,1,FALSE),VLOOKUP(Table151516172627[[#This Row],[Full Name]],'Women''s League'!B:B,1,FALSE)),"NEEDS ADDING")="NEEDS ADDING","NEEDS ADDING","OK"))</f>
        <v/>
      </c>
      <c r="C10" s="20" t="str">
        <f>IF(Table151516172627[[#This Row],[Position]]="","",IF(Table151516172627[[#This Row],[Rank]]=1,30,IF(Table151516172627[[#This Row],[Rank]]=2,29,IF(Table151516172627[[#This Row],[Rank]]=3,28,IF(Table151516172627[[#This Row],[Rank]]=4,27,IF(Table151516172627[[#This Row],[Rank]]=5,26,IF(Table151516172627[[#This Row],[Rank]]=6,25,IF(Table151516172627[[#This Row],[Rank]]=7,24,IF(Table151516172627[[#This Row],[Rank]]=8,23,IF(Table151516172627[[#This Row],[Rank]]=9,22,IF(Table151516172627[[#This Row],[Rank]]=10,21,IF(Table151516172627[[#This Row],[Rank]]=11,20,IF(Table151516172627[[#This Row],[Rank]]=12,19,IF(Table151516172627[[#This Row],[Rank]]=13,18,IF(Table151516172627[[#This Row],[Rank]]=14,17,IF(Table151516172627[[#This Row],[Rank]]=15,16,IF(Table151516172627[[#This Row],[Rank]]=16,15,IF(Table151516172627[[#This Row],[Rank]]=17,14,IF(Table151516172627[[#This Row],[Rank]]=18,13,IF(Table151516172627[[#This Row],[Rank]]=19,12,IF(Table151516172627[[#This Row],[Rank]]=20,11,IF(Table151516172627[[#This Row],[Rank]]=21,10,IF(Table151516172627[[#This Row],[Rank]]=22,9,IF(Table151516172627[[#This Row],[Rank]]=23,8,IF(Table151516172627[[#This Row],[Rank]]=24,7,IF(Table151516172627[[#This Row],[Rank]]=25,6,IF(Table151516172627[[#This Row],[Rank]]=26,5,IF(Table151516172627[[#This Row],[Rank]]=27,4,IF(Table151516172627[[#This Row],[Rank]]=28,3,IF(Table151516172627[[#This Row],[Rank]]=29,2,IF(Table151516172627[[#This Row],[Rank]]=30,1,0)))))))))))))))))))))))))))))))</f>
        <v/>
      </c>
      <c r="D10" s="4" t="str">
        <f>IF(Table151516172627[[#This Row],[Category]]="","",IF(Table151516172627[[#This Row],[Category]]="M",COUNTIF($I$2:$I10,"M"),IF(Table151516172627[[#This Row],[Category]]="F",COUNTIF($I$2:$I10,"F"),0)))</f>
        <v/>
      </c>
      <c r="E10" s="26"/>
      <c r="F10" s="27"/>
      <c r="G10" s="28"/>
      <c r="H10" s="28"/>
      <c r="I10" s="44"/>
      <c r="J10" s="63"/>
      <c r="K10" s="63"/>
      <c r="L10" s="63"/>
      <c r="M10" s="63"/>
    </row>
    <row r="11" spans="1:13" x14ac:dyDescent="0.3">
      <c r="A11" s="18">
        <f>Table151516172627[[#This Row],[Full Name]]</f>
        <v>0</v>
      </c>
      <c r="B11" s="21" t="str">
        <f>IF(Table151516172627[[#This Row],[Full Name]]="","",IF(IFERROR(IFERROR(VLOOKUP(Table151516172627[[#This Row],[Full Name]],'Mens League'!B:B,1,FALSE),VLOOKUP(Table151516172627[[#This Row],[Full Name]],'Women''s League'!B:B,1,FALSE)),"NEEDS ADDING")="NEEDS ADDING","NEEDS ADDING","OK"))</f>
        <v/>
      </c>
      <c r="C11" s="21" t="str">
        <f>IF(Table151516172627[[#This Row],[Position]]="","",IF(Table151516172627[[#This Row],[Rank]]=1,30,IF(Table151516172627[[#This Row],[Rank]]=2,29,IF(Table151516172627[[#This Row],[Rank]]=3,28,IF(Table151516172627[[#This Row],[Rank]]=4,27,IF(Table151516172627[[#This Row],[Rank]]=5,26,IF(Table151516172627[[#This Row],[Rank]]=6,25,IF(Table151516172627[[#This Row],[Rank]]=7,24,IF(Table151516172627[[#This Row],[Rank]]=8,23,IF(Table151516172627[[#This Row],[Rank]]=9,22,IF(Table151516172627[[#This Row],[Rank]]=10,21,IF(Table151516172627[[#This Row],[Rank]]=11,20,IF(Table151516172627[[#This Row],[Rank]]=12,19,IF(Table151516172627[[#This Row],[Rank]]=13,18,IF(Table151516172627[[#This Row],[Rank]]=14,17,IF(Table151516172627[[#This Row],[Rank]]=15,16,IF(Table151516172627[[#This Row],[Rank]]=16,15,IF(Table151516172627[[#This Row],[Rank]]=17,14,IF(Table151516172627[[#This Row],[Rank]]=18,13,IF(Table151516172627[[#This Row],[Rank]]=19,12,IF(Table151516172627[[#This Row],[Rank]]=20,11,IF(Table151516172627[[#This Row],[Rank]]=21,10,IF(Table151516172627[[#This Row],[Rank]]=22,9,IF(Table151516172627[[#This Row],[Rank]]=23,8,IF(Table151516172627[[#This Row],[Rank]]=24,7,IF(Table151516172627[[#This Row],[Rank]]=25,6,IF(Table151516172627[[#This Row],[Rank]]=26,5,IF(Table151516172627[[#This Row],[Rank]]=27,4,IF(Table151516172627[[#This Row],[Rank]]=28,3,IF(Table151516172627[[#This Row],[Rank]]=29,2,IF(Table151516172627[[#This Row],[Rank]]=30,1,0)))))))))))))))))))))))))))))))</f>
        <v/>
      </c>
      <c r="D11" s="49" t="str">
        <f>IF(Table151516172627[[#This Row],[Category]]="","",IF(Table151516172627[[#This Row],[Category]]="M",COUNTIF($I$2:$I11,"M"),IF(Table151516172627[[#This Row],[Category]]="F",COUNTIF($I$2:$I11,"F"),0)))</f>
        <v/>
      </c>
      <c r="E11" s="26"/>
      <c r="F11" s="45"/>
      <c r="G11" s="46"/>
      <c r="H11" s="46"/>
      <c r="I11" s="47"/>
      <c r="J11" s="63"/>
      <c r="K11" s="63"/>
      <c r="L11" s="63"/>
      <c r="M11" s="63"/>
    </row>
    <row r="12" spans="1:13" x14ac:dyDescent="0.3">
      <c r="A12" s="18">
        <f>Table151516172627[[#This Row],[Full Name]]</f>
        <v>0</v>
      </c>
      <c r="B12" s="20" t="str">
        <f>IF(Table151516172627[[#This Row],[Full Name]]="","",IF(IFERROR(IFERROR(VLOOKUP(Table151516172627[[#This Row],[Full Name]],'Mens League'!B:B,1,FALSE),VLOOKUP(Table151516172627[[#This Row],[Full Name]],'Women''s League'!B:B,1,FALSE)),"NEEDS ADDING")="NEEDS ADDING","NEEDS ADDING","OK"))</f>
        <v/>
      </c>
      <c r="C12" s="20" t="str">
        <f>IF(Table151516172627[[#This Row],[Position]]="","",IF(Table151516172627[[#This Row],[Rank]]=1,30,IF(Table151516172627[[#This Row],[Rank]]=2,29,IF(Table151516172627[[#This Row],[Rank]]=3,28,IF(Table151516172627[[#This Row],[Rank]]=4,27,IF(Table151516172627[[#This Row],[Rank]]=5,26,IF(Table151516172627[[#This Row],[Rank]]=6,25,IF(Table151516172627[[#This Row],[Rank]]=7,24,IF(Table151516172627[[#This Row],[Rank]]=8,23,IF(Table151516172627[[#This Row],[Rank]]=9,22,IF(Table151516172627[[#This Row],[Rank]]=10,21,IF(Table151516172627[[#This Row],[Rank]]=11,20,IF(Table151516172627[[#This Row],[Rank]]=12,19,IF(Table151516172627[[#This Row],[Rank]]=13,18,IF(Table151516172627[[#This Row],[Rank]]=14,17,IF(Table151516172627[[#This Row],[Rank]]=15,16,IF(Table151516172627[[#This Row],[Rank]]=16,15,IF(Table151516172627[[#This Row],[Rank]]=17,14,IF(Table151516172627[[#This Row],[Rank]]=18,13,IF(Table151516172627[[#This Row],[Rank]]=19,12,IF(Table151516172627[[#This Row],[Rank]]=20,11,IF(Table151516172627[[#This Row],[Rank]]=21,10,IF(Table151516172627[[#This Row],[Rank]]=22,9,IF(Table151516172627[[#This Row],[Rank]]=23,8,IF(Table151516172627[[#This Row],[Rank]]=24,7,IF(Table151516172627[[#This Row],[Rank]]=25,6,IF(Table151516172627[[#This Row],[Rank]]=26,5,IF(Table151516172627[[#This Row],[Rank]]=27,4,IF(Table151516172627[[#This Row],[Rank]]=28,3,IF(Table151516172627[[#This Row],[Rank]]=29,2,IF(Table151516172627[[#This Row],[Rank]]=30,1,0)))))))))))))))))))))))))))))))</f>
        <v/>
      </c>
      <c r="D12" s="4" t="str">
        <f>IF(Table151516172627[[#This Row],[Category]]="","",IF(Table151516172627[[#This Row],[Category]]="M",COUNTIF($I$2:$I12,"M"),IF(Table151516172627[[#This Row],[Category]]="F",COUNTIF($I$2:$I12,"F"),0)))</f>
        <v/>
      </c>
      <c r="E12" s="26"/>
      <c r="F12" s="27"/>
      <c r="G12" s="28"/>
      <c r="H12" s="28"/>
      <c r="I12" s="44"/>
      <c r="J12" s="63"/>
      <c r="K12" s="63"/>
      <c r="L12" s="63"/>
      <c r="M12" s="63"/>
    </row>
    <row r="13" spans="1:13" x14ac:dyDescent="0.3">
      <c r="A13" s="19">
        <f>Table151516172627[[#This Row],[Full Name]]</f>
        <v>0</v>
      </c>
      <c r="B13" s="21" t="str">
        <f>IF(Table151516172627[[#This Row],[Full Name]]="","",IF(IFERROR(IFERROR(VLOOKUP(Table151516172627[[#This Row],[Full Name]],'Mens League'!B:B,1,FALSE),VLOOKUP(Table151516172627[[#This Row],[Full Name]],'Women''s League'!B:B,1,FALSE)),"NEEDS ADDING")="NEEDS ADDING","NEEDS ADDING","OK"))</f>
        <v/>
      </c>
      <c r="C13" s="21" t="str">
        <f>IF(Table151516172627[[#This Row],[Position]]="","",IF(Table151516172627[[#This Row],[Rank]]=1,30,IF(Table151516172627[[#This Row],[Rank]]=2,29,IF(Table151516172627[[#This Row],[Rank]]=3,28,IF(Table151516172627[[#This Row],[Rank]]=4,27,IF(Table151516172627[[#This Row],[Rank]]=5,26,IF(Table151516172627[[#This Row],[Rank]]=6,25,IF(Table151516172627[[#This Row],[Rank]]=7,24,IF(Table151516172627[[#This Row],[Rank]]=8,23,IF(Table151516172627[[#This Row],[Rank]]=9,22,IF(Table151516172627[[#This Row],[Rank]]=10,21,IF(Table151516172627[[#This Row],[Rank]]=11,20,IF(Table151516172627[[#This Row],[Rank]]=12,19,IF(Table151516172627[[#This Row],[Rank]]=13,18,IF(Table151516172627[[#This Row],[Rank]]=14,17,IF(Table151516172627[[#This Row],[Rank]]=15,16,IF(Table151516172627[[#This Row],[Rank]]=16,15,IF(Table151516172627[[#This Row],[Rank]]=17,14,IF(Table151516172627[[#This Row],[Rank]]=18,13,IF(Table151516172627[[#This Row],[Rank]]=19,12,IF(Table151516172627[[#This Row],[Rank]]=20,11,IF(Table151516172627[[#This Row],[Rank]]=21,10,IF(Table151516172627[[#This Row],[Rank]]=22,9,IF(Table151516172627[[#This Row],[Rank]]=23,8,IF(Table151516172627[[#This Row],[Rank]]=24,7,IF(Table151516172627[[#This Row],[Rank]]=25,6,IF(Table151516172627[[#This Row],[Rank]]=26,5,IF(Table151516172627[[#This Row],[Rank]]=27,4,IF(Table151516172627[[#This Row],[Rank]]=28,3,IF(Table151516172627[[#This Row],[Rank]]=29,2,IF(Table151516172627[[#This Row],[Rank]]=30,1,0)))))))))))))))))))))))))))))))</f>
        <v/>
      </c>
      <c r="D13" s="4" t="str">
        <f>IF(Table151516172627[[#This Row],[Category]]="","",IF(Table151516172627[[#This Row],[Category]]="M",COUNTIF($I$2:$I13,"M"),IF(Table151516172627[[#This Row],[Category]]="F",COUNTIF($I$2:$I13,"F"),0)))</f>
        <v/>
      </c>
      <c r="E13" s="26"/>
      <c r="F13" s="27"/>
      <c r="G13" s="28"/>
      <c r="H13" s="28"/>
      <c r="I13" s="44"/>
      <c r="J13" s="63"/>
      <c r="K13" s="63"/>
      <c r="L13" s="63"/>
      <c r="M13" s="63"/>
    </row>
    <row r="14" spans="1:13" x14ac:dyDescent="0.3">
      <c r="A14" s="19">
        <f>Table151516172627[[#This Row],[Full Name]]</f>
        <v>0</v>
      </c>
      <c r="B14" s="21" t="str">
        <f>IF(Table151516172627[[#This Row],[Full Name]]="","",IF(IFERROR(IFERROR(VLOOKUP(Table151516172627[[#This Row],[Full Name]],'Mens League'!B:B,1,FALSE),VLOOKUP(Table151516172627[[#This Row],[Full Name]],'Women''s League'!B:B,1,FALSE)),"NEEDS ADDING")="NEEDS ADDING","NEEDS ADDING","OK"))</f>
        <v/>
      </c>
      <c r="C14" s="21" t="str">
        <f>IF(Table151516172627[[#This Row],[Position]]="","",IF(Table151516172627[[#This Row],[Rank]]=1,30,IF(Table151516172627[[#This Row],[Rank]]=2,29,IF(Table151516172627[[#This Row],[Rank]]=3,28,IF(Table151516172627[[#This Row],[Rank]]=4,27,IF(Table151516172627[[#This Row],[Rank]]=5,26,IF(Table151516172627[[#This Row],[Rank]]=6,25,IF(Table151516172627[[#This Row],[Rank]]=7,24,IF(Table151516172627[[#This Row],[Rank]]=8,23,IF(Table151516172627[[#This Row],[Rank]]=9,22,IF(Table151516172627[[#This Row],[Rank]]=10,21,IF(Table151516172627[[#This Row],[Rank]]=11,20,IF(Table151516172627[[#This Row],[Rank]]=12,19,IF(Table151516172627[[#This Row],[Rank]]=13,18,IF(Table151516172627[[#This Row],[Rank]]=14,17,IF(Table151516172627[[#This Row],[Rank]]=15,16,IF(Table151516172627[[#This Row],[Rank]]=16,15,IF(Table151516172627[[#This Row],[Rank]]=17,14,IF(Table151516172627[[#This Row],[Rank]]=18,13,IF(Table151516172627[[#This Row],[Rank]]=19,12,IF(Table151516172627[[#This Row],[Rank]]=20,11,IF(Table151516172627[[#This Row],[Rank]]=21,10,IF(Table151516172627[[#This Row],[Rank]]=22,9,IF(Table151516172627[[#This Row],[Rank]]=23,8,IF(Table151516172627[[#This Row],[Rank]]=24,7,IF(Table151516172627[[#This Row],[Rank]]=25,6,IF(Table151516172627[[#This Row],[Rank]]=26,5,IF(Table151516172627[[#This Row],[Rank]]=27,4,IF(Table151516172627[[#This Row],[Rank]]=28,3,IF(Table151516172627[[#This Row],[Rank]]=29,2,IF(Table151516172627[[#This Row],[Rank]]=30,1,0)))))))))))))))))))))))))))))))</f>
        <v/>
      </c>
      <c r="D14" s="4" t="str">
        <f>IF(Table151516172627[[#This Row],[Category]]="","",IF(Table151516172627[[#This Row],[Category]]="M",COUNTIF($I$2:$I14,"M"),IF(Table151516172627[[#This Row],[Category]]="F",COUNTIF($I$2:$I14,"F"),0)))</f>
        <v/>
      </c>
      <c r="E14" s="26"/>
      <c r="F14" s="27"/>
      <c r="G14" s="28"/>
      <c r="H14" s="28"/>
      <c r="I14" s="44"/>
      <c r="J14" s="63"/>
      <c r="K14" s="63"/>
      <c r="L14" s="63"/>
      <c r="M14" s="63"/>
    </row>
    <row r="15" spans="1:13" x14ac:dyDescent="0.3">
      <c r="A15" s="19">
        <f>Table151516172627[[#This Row],[Full Name]]</f>
        <v>0</v>
      </c>
      <c r="B15" s="21" t="str">
        <f>IF(Table151516172627[[#This Row],[Full Name]]="","",IF(IFERROR(IFERROR(VLOOKUP(Table151516172627[[#This Row],[Full Name]],'Mens League'!B:B,1,FALSE),VLOOKUP(Table151516172627[[#This Row],[Full Name]],'Women''s League'!B:B,1,FALSE)),"NEEDS ADDING")="NEEDS ADDING","NEEDS ADDING","OK"))</f>
        <v/>
      </c>
      <c r="C15" s="21" t="str">
        <f>IF(Table151516172627[[#This Row],[Position]]="","",IF(Table151516172627[[#This Row],[Rank]]=1,30,IF(Table151516172627[[#This Row],[Rank]]=2,29,IF(Table151516172627[[#This Row],[Rank]]=3,28,IF(Table151516172627[[#This Row],[Rank]]=4,27,IF(Table151516172627[[#This Row],[Rank]]=5,26,IF(Table151516172627[[#This Row],[Rank]]=6,25,IF(Table151516172627[[#This Row],[Rank]]=7,24,IF(Table151516172627[[#This Row],[Rank]]=8,23,IF(Table151516172627[[#This Row],[Rank]]=9,22,IF(Table151516172627[[#This Row],[Rank]]=10,21,IF(Table151516172627[[#This Row],[Rank]]=11,20,IF(Table151516172627[[#This Row],[Rank]]=12,19,IF(Table151516172627[[#This Row],[Rank]]=13,18,IF(Table151516172627[[#This Row],[Rank]]=14,17,IF(Table151516172627[[#This Row],[Rank]]=15,16,IF(Table151516172627[[#This Row],[Rank]]=16,15,IF(Table151516172627[[#This Row],[Rank]]=17,14,IF(Table151516172627[[#This Row],[Rank]]=18,13,IF(Table151516172627[[#This Row],[Rank]]=19,12,IF(Table151516172627[[#This Row],[Rank]]=20,11,IF(Table151516172627[[#This Row],[Rank]]=21,10,IF(Table151516172627[[#This Row],[Rank]]=22,9,IF(Table151516172627[[#This Row],[Rank]]=23,8,IF(Table151516172627[[#This Row],[Rank]]=24,7,IF(Table151516172627[[#This Row],[Rank]]=25,6,IF(Table151516172627[[#This Row],[Rank]]=26,5,IF(Table151516172627[[#This Row],[Rank]]=27,4,IF(Table151516172627[[#This Row],[Rank]]=28,3,IF(Table151516172627[[#This Row],[Rank]]=29,2,IF(Table151516172627[[#This Row],[Rank]]=30,1,0)))))))))))))))))))))))))))))))</f>
        <v/>
      </c>
      <c r="D15" s="4" t="str">
        <f>IF(Table151516172627[[#This Row],[Category]]="","",IF(Table151516172627[[#This Row],[Category]]="M",COUNTIF($I$2:$I15,"M"),IF(Table151516172627[[#This Row],[Category]]="F",COUNTIF($I$2:$I15,"F"),0)))</f>
        <v/>
      </c>
      <c r="E15" s="26"/>
      <c r="F15" s="27"/>
      <c r="G15" s="28"/>
      <c r="H15" s="28"/>
      <c r="I15" s="44"/>
      <c r="J15" s="63"/>
      <c r="K15" s="63"/>
      <c r="L15" s="63"/>
      <c r="M15" s="63"/>
    </row>
    <row r="16" spans="1:13" x14ac:dyDescent="0.3">
      <c r="A16" s="19">
        <f>Table151516172627[[#This Row],[Full Name]]</f>
        <v>0</v>
      </c>
      <c r="B16" s="21" t="str">
        <f>IF(Table151516172627[[#This Row],[Full Name]]="","",IF(IFERROR(IFERROR(VLOOKUP(Table151516172627[[#This Row],[Full Name]],'Mens League'!B:B,1,FALSE),VLOOKUP(Table151516172627[[#This Row],[Full Name]],'Women''s League'!B:B,1,FALSE)),"NEEDS ADDING")="NEEDS ADDING","NEEDS ADDING","OK"))</f>
        <v/>
      </c>
      <c r="C16" s="21" t="str">
        <f>IF(Table151516172627[[#This Row],[Position]]="","",IF(Table151516172627[[#This Row],[Rank]]=1,30,IF(Table151516172627[[#This Row],[Rank]]=2,29,IF(Table151516172627[[#This Row],[Rank]]=3,28,IF(Table151516172627[[#This Row],[Rank]]=4,27,IF(Table151516172627[[#This Row],[Rank]]=5,26,IF(Table151516172627[[#This Row],[Rank]]=6,25,IF(Table151516172627[[#This Row],[Rank]]=7,24,IF(Table151516172627[[#This Row],[Rank]]=8,23,IF(Table151516172627[[#This Row],[Rank]]=9,22,IF(Table151516172627[[#This Row],[Rank]]=10,21,IF(Table151516172627[[#This Row],[Rank]]=11,20,IF(Table151516172627[[#This Row],[Rank]]=12,19,IF(Table151516172627[[#This Row],[Rank]]=13,18,IF(Table151516172627[[#This Row],[Rank]]=14,17,IF(Table151516172627[[#This Row],[Rank]]=15,16,IF(Table151516172627[[#This Row],[Rank]]=16,15,IF(Table151516172627[[#This Row],[Rank]]=17,14,IF(Table151516172627[[#This Row],[Rank]]=18,13,IF(Table151516172627[[#This Row],[Rank]]=19,12,IF(Table151516172627[[#This Row],[Rank]]=20,11,IF(Table151516172627[[#This Row],[Rank]]=21,10,IF(Table151516172627[[#This Row],[Rank]]=22,9,IF(Table151516172627[[#This Row],[Rank]]=23,8,IF(Table151516172627[[#This Row],[Rank]]=24,7,IF(Table151516172627[[#This Row],[Rank]]=25,6,IF(Table151516172627[[#This Row],[Rank]]=26,5,IF(Table151516172627[[#This Row],[Rank]]=27,4,IF(Table151516172627[[#This Row],[Rank]]=28,3,IF(Table151516172627[[#This Row],[Rank]]=29,2,IF(Table151516172627[[#This Row],[Rank]]=30,1,0)))))))))))))))))))))))))))))))</f>
        <v/>
      </c>
      <c r="D16" s="4" t="str">
        <f>IF(Table151516172627[[#This Row],[Category]]="","",IF(Table151516172627[[#This Row],[Category]]="M",COUNTIF($I$2:$I16,"M"),IF(Table151516172627[[#This Row],[Category]]="F",COUNTIF($I$2:$I16,"F"),0)))</f>
        <v/>
      </c>
      <c r="E16" s="26"/>
      <c r="F16" s="27"/>
      <c r="G16" s="28"/>
      <c r="H16" s="28"/>
      <c r="I16" s="44"/>
      <c r="J16" s="63"/>
      <c r="K16" s="63"/>
      <c r="L16" s="63"/>
      <c r="M16" s="63"/>
    </row>
    <row r="17" spans="1:13" x14ac:dyDescent="0.3">
      <c r="A17" s="19">
        <f>Table151516172627[[#This Row],[Full Name]]</f>
        <v>0</v>
      </c>
      <c r="B17" s="21" t="str">
        <f>IF(Table151516172627[[#This Row],[Full Name]]="","",IF(IFERROR(IFERROR(VLOOKUP(Table151516172627[[#This Row],[Full Name]],'Mens League'!B:B,1,FALSE),VLOOKUP(Table151516172627[[#This Row],[Full Name]],'Women''s League'!B:B,1,FALSE)),"NEEDS ADDING")="NEEDS ADDING","NEEDS ADDING","OK"))</f>
        <v/>
      </c>
      <c r="C17" s="21" t="str">
        <f>IF(Table151516172627[[#This Row],[Position]]="","",IF(Table151516172627[[#This Row],[Rank]]=1,30,IF(Table151516172627[[#This Row],[Rank]]=2,29,IF(Table151516172627[[#This Row],[Rank]]=3,28,IF(Table151516172627[[#This Row],[Rank]]=4,27,IF(Table151516172627[[#This Row],[Rank]]=5,26,IF(Table151516172627[[#This Row],[Rank]]=6,25,IF(Table151516172627[[#This Row],[Rank]]=7,24,IF(Table151516172627[[#This Row],[Rank]]=8,23,IF(Table151516172627[[#This Row],[Rank]]=9,22,IF(Table151516172627[[#This Row],[Rank]]=10,21,IF(Table151516172627[[#This Row],[Rank]]=11,20,IF(Table151516172627[[#This Row],[Rank]]=12,19,IF(Table151516172627[[#This Row],[Rank]]=13,18,IF(Table151516172627[[#This Row],[Rank]]=14,17,IF(Table151516172627[[#This Row],[Rank]]=15,16,IF(Table151516172627[[#This Row],[Rank]]=16,15,IF(Table151516172627[[#This Row],[Rank]]=17,14,IF(Table151516172627[[#This Row],[Rank]]=18,13,IF(Table151516172627[[#This Row],[Rank]]=19,12,IF(Table151516172627[[#This Row],[Rank]]=20,11,IF(Table151516172627[[#This Row],[Rank]]=21,10,IF(Table151516172627[[#This Row],[Rank]]=22,9,IF(Table151516172627[[#This Row],[Rank]]=23,8,IF(Table151516172627[[#This Row],[Rank]]=24,7,IF(Table151516172627[[#This Row],[Rank]]=25,6,IF(Table151516172627[[#This Row],[Rank]]=26,5,IF(Table151516172627[[#This Row],[Rank]]=27,4,IF(Table151516172627[[#This Row],[Rank]]=28,3,IF(Table151516172627[[#This Row],[Rank]]=29,2,IF(Table151516172627[[#This Row],[Rank]]=30,1,0)))))))))))))))))))))))))))))))</f>
        <v/>
      </c>
      <c r="D17" s="4" t="str">
        <f>IF(Table151516172627[[#This Row],[Category]]="","",IF(Table151516172627[[#This Row],[Category]]="M",COUNTIF($I$2:$I17,"M"),IF(Table151516172627[[#This Row],[Category]]="F",COUNTIF($I$2:$I17,"F"),0)))</f>
        <v/>
      </c>
      <c r="E17" s="26"/>
      <c r="F17" s="27"/>
      <c r="G17" s="28"/>
      <c r="H17" s="28"/>
      <c r="I17" s="44"/>
      <c r="J17" s="63"/>
      <c r="K17" s="63"/>
      <c r="L17" s="63"/>
      <c r="M17" s="63"/>
    </row>
    <row r="18" spans="1:13" x14ac:dyDescent="0.3">
      <c r="A18" s="19">
        <f>Table151516172627[[#This Row],[Full Name]]</f>
        <v>0</v>
      </c>
      <c r="B18" s="21" t="str">
        <f>IF(Table151516172627[[#This Row],[Full Name]]="","",IF(IFERROR(IFERROR(VLOOKUP(Table151516172627[[#This Row],[Full Name]],'Mens League'!B:B,1,FALSE),VLOOKUP(Table151516172627[[#This Row],[Full Name]],'Women''s League'!B:B,1,FALSE)),"NEEDS ADDING")="NEEDS ADDING","NEEDS ADDING","OK"))</f>
        <v/>
      </c>
      <c r="C18" s="21" t="str">
        <f>IF(Table151516172627[[#This Row],[Position]]="","",IF(Table151516172627[[#This Row],[Rank]]=1,30,IF(Table151516172627[[#This Row],[Rank]]=2,29,IF(Table151516172627[[#This Row],[Rank]]=3,28,IF(Table151516172627[[#This Row],[Rank]]=4,27,IF(Table151516172627[[#This Row],[Rank]]=5,26,IF(Table151516172627[[#This Row],[Rank]]=6,25,IF(Table151516172627[[#This Row],[Rank]]=7,24,IF(Table151516172627[[#This Row],[Rank]]=8,23,IF(Table151516172627[[#This Row],[Rank]]=9,22,IF(Table151516172627[[#This Row],[Rank]]=10,21,IF(Table151516172627[[#This Row],[Rank]]=11,20,IF(Table151516172627[[#This Row],[Rank]]=12,19,IF(Table151516172627[[#This Row],[Rank]]=13,18,IF(Table151516172627[[#This Row],[Rank]]=14,17,IF(Table151516172627[[#This Row],[Rank]]=15,16,IF(Table151516172627[[#This Row],[Rank]]=16,15,IF(Table151516172627[[#This Row],[Rank]]=17,14,IF(Table151516172627[[#This Row],[Rank]]=18,13,IF(Table151516172627[[#This Row],[Rank]]=19,12,IF(Table151516172627[[#This Row],[Rank]]=20,11,IF(Table151516172627[[#This Row],[Rank]]=21,10,IF(Table151516172627[[#This Row],[Rank]]=22,9,IF(Table151516172627[[#This Row],[Rank]]=23,8,IF(Table151516172627[[#This Row],[Rank]]=24,7,IF(Table151516172627[[#This Row],[Rank]]=25,6,IF(Table151516172627[[#This Row],[Rank]]=26,5,IF(Table151516172627[[#This Row],[Rank]]=27,4,IF(Table151516172627[[#This Row],[Rank]]=28,3,IF(Table151516172627[[#This Row],[Rank]]=29,2,IF(Table151516172627[[#This Row],[Rank]]=30,1,0)))))))))))))))))))))))))))))))</f>
        <v/>
      </c>
      <c r="D18" s="4" t="str">
        <f>IF(Table151516172627[[#This Row],[Category]]="","",IF(Table151516172627[[#This Row],[Category]]="M",COUNTIF($I$2:$I18,"M"),IF(Table151516172627[[#This Row],[Category]]="F",COUNTIF($I$2:$I18,"F"),0)))</f>
        <v/>
      </c>
      <c r="E18" s="26"/>
      <c r="F18" s="27"/>
      <c r="G18" s="28"/>
      <c r="H18" s="28"/>
      <c r="I18" s="44"/>
      <c r="J18" s="63"/>
      <c r="K18" s="63"/>
      <c r="L18" s="63"/>
      <c r="M18" s="63"/>
    </row>
    <row r="19" spans="1:13" x14ac:dyDescent="0.3">
      <c r="A19" s="19">
        <f>Table151516172627[[#This Row],[Full Name]]</f>
        <v>0</v>
      </c>
      <c r="B19" s="21" t="str">
        <f>IF(Table151516172627[[#This Row],[Full Name]]="","",IF(IFERROR(IFERROR(VLOOKUP(Table151516172627[[#This Row],[Full Name]],'Mens League'!B:B,1,FALSE),VLOOKUP(Table151516172627[[#This Row],[Full Name]],'Women''s League'!B:B,1,FALSE)),"NEEDS ADDING")="NEEDS ADDING","NEEDS ADDING","OK"))</f>
        <v/>
      </c>
      <c r="C19" s="21" t="str">
        <f>IF(Table151516172627[[#This Row],[Position]]="","",IF(Table151516172627[[#This Row],[Rank]]=1,30,IF(Table151516172627[[#This Row],[Rank]]=2,29,IF(Table151516172627[[#This Row],[Rank]]=3,28,IF(Table151516172627[[#This Row],[Rank]]=4,27,IF(Table151516172627[[#This Row],[Rank]]=5,26,IF(Table151516172627[[#This Row],[Rank]]=6,25,IF(Table151516172627[[#This Row],[Rank]]=7,24,IF(Table151516172627[[#This Row],[Rank]]=8,23,IF(Table151516172627[[#This Row],[Rank]]=9,22,IF(Table151516172627[[#This Row],[Rank]]=10,21,IF(Table151516172627[[#This Row],[Rank]]=11,20,IF(Table151516172627[[#This Row],[Rank]]=12,19,IF(Table151516172627[[#This Row],[Rank]]=13,18,IF(Table151516172627[[#This Row],[Rank]]=14,17,IF(Table151516172627[[#This Row],[Rank]]=15,16,IF(Table151516172627[[#This Row],[Rank]]=16,15,IF(Table151516172627[[#This Row],[Rank]]=17,14,IF(Table151516172627[[#This Row],[Rank]]=18,13,IF(Table151516172627[[#This Row],[Rank]]=19,12,IF(Table151516172627[[#This Row],[Rank]]=20,11,IF(Table151516172627[[#This Row],[Rank]]=21,10,IF(Table151516172627[[#This Row],[Rank]]=22,9,IF(Table151516172627[[#This Row],[Rank]]=23,8,IF(Table151516172627[[#This Row],[Rank]]=24,7,IF(Table151516172627[[#This Row],[Rank]]=25,6,IF(Table151516172627[[#This Row],[Rank]]=26,5,IF(Table151516172627[[#This Row],[Rank]]=27,4,IF(Table151516172627[[#This Row],[Rank]]=28,3,IF(Table151516172627[[#This Row],[Rank]]=29,2,IF(Table151516172627[[#This Row],[Rank]]=30,1,0)))))))))))))))))))))))))))))))</f>
        <v/>
      </c>
      <c r="D19" s="4" t="str">
        <f>IF(Table151516172627[[#This Row],[Category]]="","",IF(Table151516172627[[#This Row],[Category]]="M",COUNTIF($I$2:$I19,"M"),IF(Table151516172627[[#This Row],[Category]]="F",COUNTIF($I$2:$I19,"F"),0)))</f>
        <v/>
      </c>
      <c r="E19" s="26"/>
      <c r="F19" s="27"/>
      <c r="G19" s="28"/>
      <c r="H19" s="28"/>
      <c r="I19" s="44"/>
      <c r="J19" s="63"/>
      <c r="K19" s="63"/>
      <c r="L19" s="63"/>
      <c r="M19" s="63"/>
    </row>
    <row r="20" spans="1:13" x14ac:dyDescent="0.3">
      <c r="A20" s="19">
        <f>Table151516172627[[#This Row],[Full Name]]</f>
        <v>0</v>
      </c>
      <c r="B20" s="21" t="str">
        <f>IF(Table151516172627[[#This Row],[Full Name]]="","",IF(IFERROR(IFERROR(VLOOKUP(Table151516172627[[#This Row],[Full Name]],'Mens League'!B:B,1,FALSE),VLOOKUP(Table151516172627[[#This Row],[Full Name]],'Women''s League'!B:B,1,FALSE)),"NEEDS ADDING")="NEEDS ADDING","NEEDS ADDING","OK"))</f>
        <v/>
      </c>
      <c r="C20" s="21" t="str">
        <f>IF(Table151516172627[[#This Row],[Position]]="","",IF(Table151516172627[[#This Row],[Rank]]=1,30,IF(Table151516172627[[#This Row],[Rank]]=2,29,IF(Table151516172627[[#This Row],[Rank]]=3,28,IF(Table151516172627[[#This Row],[Rank]]=4,27,IF(Table151516172627[[#This Row],[Rank]]=5,26,IF(Table151516172627[[#This Row],[Rank]]=6,25,IF(Table151516172627[[#This Row],[Rank]]=7,24,IF(Table151516172627[[#This Row],[Rank]]=8,23,IF(Table151516172627[[#This Row],[Rank]]=9,22,IF(Table151516172627[[#This Row],[Rank]]=10,21,IF(Table151516172627[[#This Row],[Rank]]=11,20,IF(Table151516172627[[#This Row],[Rank]]=12,19,IF(Table151516172627[[#This Row],[Rank]]=13,18,IF(Table151516172627[[#This Row],[Rank]]=14,17,IF(Table151516172627[[#This Row],[Rank]]=15,16,IF(Table151516172627[[#This Row],[Rank]]=16,15,IF(Table151516172627[[#This Row],[Rank]]=17,14,IF(Table151516172627[[#This Row],[Rank]]=18,13,IF(Table151516172627[[#This Row],[Rank]]=19,12,IF(Table151516172627[[#This Row],[Rank]]=20,11,IF(Table151516172627[[#This Row],[Rank]]=21,10,IF(Table151516172627[[#This Row],[Rank]]=22,9,IF(Table151516172627[[#This Row],[Rank]]=23,8,IF(Table151516172627[[#This Row],[Rank]]=24,7,IF(Table151516172627[[#This Row],[Rank]]=25,6,IF(Table151516172627[[#This Row],[Rank]]=26,5,IF(Table151516172627[[#This Row],[Rank]]=27,4,IF(Table151516172627[[#This Row],[Rank]]=28,3,IF(Table151516172627[[#This Row],[Rank]]=29,2,IF(Table151516172627[[#This Row],[Rank]]=30,1,0)))))))))))))))))))))))))))))))</f>
        <v/>
      </c>
      <c r="D20" s="4" t="str">
        <f>IF(Table151516172627[[#This Row],[Category]]="","",IF(Table151516172627[[#This Row],[Category]]="M",COUNTIF($I$2:$I20,"M"),IF(Table151516172627[[#This Row],[Category]]="F",COUNTIF($I$2:$I20,"F"),0)))</f>
        <v/>
      </c>
      <c r="E20" s="26"/>
      <c r="F20" s="27"/>
      <c r="G20" s="28"/>
      <c r="H20" s="28"/>
      <c r="I20" s="44"/>
      <c r="J20" s="63"/>
      <c r="K20" s="63"/>
      <c r="L20" s="63"/>
      <c r="M20" s="63"/>
    </row>
    <row r="21" spans="1:13" x14ac:dyDescent="0.3">
      <c r="A21" s="19">
        <f>Table151516172627[[#This Row],[Full Name]]</f>
        <v>0</v>
      </c>
      <c r="B21" s="21" t="str">
        <f>IF(Table151516172627[[#This Row],[Full Name]]="","",IF(IFERROR(IFERROR(VLOOKUP(Table151516172627[[#This Row],[Full Name]],'Mens League'!B:B,1,FALSE),VLOOKUP(Table151516172627[[#This Row],[Full Name]],'Women''s League'!B:B,1,FALSE)),"NEEDS ADDING")="NEEDS ADDING","NEEDS ADDING","OK"))</f>
        <v/>
      </c>
      <c r="C21" s="21" t="str">
        <f>IF(Table151516172627[[#This Row],[Position]]="","",IF(Table151516172627[[#This Row],[Rank]]=1,30,IF(Table151516172627[[#This Row],[Rank]]=2,29,IF(Table151516172627[[#This Row],[Rank]]=3,28,IF(Table151516172627[[#This Row],[Rank]]=4,27,IF(Table151516172627[[#This Row],[Rank]]=5,26,IF(Table151516172627[[#This Row],[Rank]]=6,25,IF(Table151516172627[[#This Row],[Rank]]=7,24,IF(Table151516172627[[#This Row],[Rank]]=8,23,IF(Table151516172627[[#This Row],[Rank]]=9,22,IF(Table151516172627[[#This Row],[Rank]]=10,21,IF(Table151516172627[[#This Row],[Rank]]=11,20,IF(Table151516172627[[#This Row],[Rank]]=12,19,IF(Table151516172627[[#This Row],[Rank]]=13,18,IF(Table151516172627[[#This Row],[Rank]]=14,17,IF(Table151516172627[[#This Row],[Rank]]=15,16,IF(Table151516172627[[#This Row],[Rank]]=16,15,IF(Table151516172627[[#This Row],[Rank]]=17,14,IF(Table151516172627[[#This Row],[Rank]]=18,13,IF(Table151516172627[[#This Row],[Rank]]=19,12,IF(Table151516172627[[#This Row],[Rank]]=20,11,IF(Table151516172627[[#This Row],[Rank]]=21,10,IF(Table151516172627[[#This Row],[Rank]]=22,9,IF(Table151516172627[[#This Row],[Rank]]=23,8,IF(Table151516172627[[#This Row],[Rank]]=24,7,IF(Table151516172627[[#This Row],[Rank]]=25,6,IF(Table151516172627[[#This Row],[Rank]]=26,5,IF(Table151516172627[[#This Row],[Rank]]=27,4,IF(Table151516172627[[#This Row],[Rank]]=28,3,IF(Table151516172627[[#This Row],[Rank]]=29,2,IF(Table151516172627[[#This Row],[Rank]]=30,1,0)))))))))))))))))))))))))))))))</f>
        <v/>
      </c>
      <c r="D21" s="4" t="str">
        <f>IF(Table151516172627[[#This Row],[Category]]="","",IF(Table151516172627[[#This Row],[Category]]="M",COUNTIF($I$2:$I21,"M"),IF(Table151516172627[[#This Row],[Category]]="F",COUNTIF($I$2:$I21,"F"),0)))</f>
        <v/>
      </c>
      <c r="E21" s="26"/>
      <c r="F21" s="27"/>
      <c r="G21" s="28"/>
      <c r="H21" s="28"/>
      <c r="I21" s="44"/>
      <c r="J21" s="63"/>
      <c r="K21" s="63"/>
      <c r="L21" s="63"/>
      <c r="M21" s="63"/>
    </row>
    <row r="22" spans="1:13" x14ac:dyDescent="0.3">
      <c r="A22" s="19">
        <f>Table151516172627[[#This Row],[Full Name]]</f>
        <v>0</v>
      </c>
      <c r="B22" s="21" t="str">
        <f>IF(Table151516172627[[#This Row],[Full Name]]="","",IF(IFERROR(IFERROR(VLOOKUP(Table151516172627[[#This Row],[Full Name]],'Mens League'!B:B,1,FALSE),VLOOKUP(Table151516172627[[#This Row],[Full Name]],'Women''s League'!B:B,1,FALSE)),"NEEDS ADDING")="NEEDS ADDING","NEEDS ADDING","OK"))</f>
        <v/>
      </c>
      <c r="C22" s="21" t="str">
        <f>IF(Table151516172627[[#This Row],[Position]]="","",IF(Table151516172627[[#This Row],[Rank]]=1,30,IF(Table151516172627[[#This Row],[Rank]]=2,29,IF(Table151516172627[[#This Row],[Rank]]=3,28,IF(Table151516172627[[#This Row],[Rank]]=4,27,IF(Table151516172627[[#This Row],[Rank]]=5,26,IF(Table151516172627[[#This Row],[Rank]]=6,25,IF(Table151516172627[[#This Row],[Rank]]=7,24,IF(Table151516172627[[#This Row],[Rank]]=8,23,IF(Table151516172627[[#This Row],[Rank]]=9,22,IF(Table151516172627[[#This Row],[Rank]]=10,21,IF(Table151516172627[[#This Row],[Rank]]=11,20,IF(Table151516172627[[#This Row],[Rank]]=12,19,IF(Table151516172627[[#This Row],[Rank]]=13,18,IF(Table151516172627[[#This Row],[Rank]]=14,17,IF(Table151516172627[[#This Row],[Rank]]=15,16,IF(Table151516172627[[#This Row],[Rank]]=16,15,IF(Table151516172627[[#This Row],[Rank]]=17,14,IF(Table151516172627[[#This Row],[Rank]]=18,13,IF(Table151516172627[[#This Row],[Rank]]=19,12,IF(Table151516172627[[#This Row],[Rank]]=20,11,IF(Table151516172627[[#This Row],[Rank]]=21,10,IF(Table151516172627[[#This Row],[Rank]]=22,9,IF(Table151516172627[[#This Row],[Rank]]=23,8,IF(Table151516172627[[#This Row],[Rank]]=24,7,IF(Table151516172627[[#This Row],[Rank]]=25,6,IF(Table151516172627[[#This Row],[Rank]]=26,5,IF(Table151516172627[[#This Row],[Rank]]=27,4,IF(Table151516172627[[#This Row],[Rank]]=28,3,IF(Table151516172627[[#This Row],[Rank]]=29,2,IF(Table151516172627[[#This Row],[Rank]]=30,1,0)))))))))))))))))))))))))))))))</f>
        <v/>
      </c>
      <c r="D22" s="4" t="str">
        <f>IF(Table151516172627[[#This Row],[Category]]="","",IF(Table151516172627[[#This Row],[Category]]="M",COUNTIF($I$2:$I22,"M"),IF(Table151516172627[[#This Row],[Category]]="F",COUNTIF($I$2:$I22,"F"),0)))</f>
        <v/>
      </c>
      <c r="E22" s="26"/>
      <c r="F22" s="27"/>
      <c r="G22" s="28"/>
      <c r="H22" s="28"/>
      <c r="I22" s="44"/>
      <c r="J22" s="63"/>
      <c r="K22" s="63"/>
      <c r="L22" s="63"/>
      <c r="M22" s="63"/>
    </row>
    <row r="23" spans="1:13" x14ac:dyDescent="0.3">
      <c r="A23" s="19">
        <f>Table151516172627[[#This Row],[Full Name]]</f>
        <v>0</v>
      </c>
      <c r="B23" s="21" t="str">
        <f>IF(Table151516172627[[#This Row],[Full Name]]="","",IF(IFERROR(IFERROR(VLOOKUP(Table151516172627[[#This Row],[Full Name]],'Mens League'!B:B,1,FALSE),VLOOKUP(Table151516172627[[#This Row],[Full Name]],'Women''s League'!B:B,1,FALSE)),"NEEDS ADDING")="NEEDS ADDING","NEEDS ADDING","OK"))</f>
        <v/>
      </c>
      <c r="C23" s="21" t="str">
        <f>IF(Table151516172627[[#This Row],[Position]]="","",IF(Table151516172627[[#This Row],[Rank]]=1,30,IF(Table151516172627[[#This Row],[Rank]]=2,29,IF(Table151516172627[[#This Row],[Rank]]=3,28,IF(Table151516172627[[#This Row],[Rank]]=4,27,IF(Table151516172627[[#This Row],[Rank]]=5,26,IF(Table151516172627[[#This Row],[Rank]]=6,25,IF(Table151516172627[[#This Row],[Rank]]=7,24,IF(Table151516172627[[#This Row],[Rank]]=8,23,IF(Table151516172627[[#This Row],[Rank]]=9,22,IF(Table151516172627[[#This Row],[Rank]]=10,21,IF(Table151516172627[[#This Row],[Rank]]=11,20,IF(Table151516172627[[#This Row],[Rank]]=12,19,IF(Table151516172627[[#This Row],[Rank]]=13,18,IF(Table151516172627[[#This Row],[Rank]]=14,17,IF(Table151516172627[[#This Row],[Rank]]=15,16,IF(Table151516172627[[#This Row],[Rank]]=16,15,IF(Table151516172627[[#This Row],[Rank]]=17,14,IF(Table151516172627[[#This Row],[Rank]]=18,13,IF(Table151516172627[[#This Row],[Rank]]=19,12,IF(Table151516172627[[#This Row],[Rank]]=20,11,IF(Table151516172627[[#This Row],[Rank]]=21,10,IF(Table151516172627[[#This Row],[Rank]]=22,9,IF(Table151516172627[[#This Row],[Rank]]=23,8,IF(Table151516172627[[#This Row],[Rank]]=24,7,IF(Table151516172627[[#This Row],[Rank]]=25,6,IF(Table151516172627[[#This Row],[Rank]]=26,5,IF(Table151516172627[[#This Row],[Rank]]=27,4,IF(Table151516172627[[#This Row],[Rank]]=28,3,IF(Table151516172627[[#This Row],[Rank]]=29,2,IF(Table151516172627[[#This Row],[Rank]]=30,1,0)))))))))))))))))))))))))))))))</f>
        <v/>
      </c>
      <c r="D23" s="4" t="str">
        <f>IF(Table151516172627[[#This Row],[Category]]="","",IF(Table151516172627[[#This Row],[Category]]="M",COUNTIF($I$2:$I23,"M"),IF(Table151516172627[[#This Row],[Category]]="F",COUNTIF($I$2:$I23,"F"),0)))</f>
        <v/>
      </c>
      <c r="E23" s="26"/>
      <c r="F23" s="27"/>
      <c r="G23" s="28"/>
      <c r="H23" s="28"/>
      <c r="I23" s="44"/>
      <c r="J23" s="63"/>
      <c r="K23" s="63"/>
      <c r="L23" s="63"/>
      <c r="M23" s="63"/>
    </row>
    <row r="24" spans="1:13" x14ac:dyDescent="0.3">
      <c r="A24" s="19">
        <f>Table151516172627[[#This Row],[Full Name]]</f>
        <v>0</v>
      </c>
      <c r="B24" s="21" t="str">
        <f>IF(Table151516172627[[#This Row],[Full Name]]="","",IF(IFERROR(IFERROR(VLOOKUP(Table151516172627[[#This Row],[Full Name]],'Mens League'!B:B,1,FALSE),VLOOKUP(Table151516172627[[#This Row],[Full Name]],'Women''s League'!B:B,1,FALSE)),"NEEDS ADDING")="NEEDS ADDING","NEEDS ADDING","OK"))</f>
        <v/>
      </c>
      <c r="C24" s="21" t="str">
        <f>IF(Table151516172627[[#This Row],[Position]]="","",IF(Table151516172627[[#This Row],[Rank]]=1,30,IF(Table151516172627[[#This Row],[Rank]]=2,29,IF(Table151516172627[[#This Row],[Rank]]=3,28,IF(Table151516172627[[#This Row],[Rank]]=4,27,IF(Table151516172627[[#This Row],[Rank]]=5,26,IF(Table151516172627[[#This Row],[Rank]]=6,25,IF(Table151516172627[[#This Row],[Rank]]=7,24,IF(Table151516172627[[#This Row],[Rank]]=8,23,IF(Table151516172627[[#This Row],[Rank]]=9,22,IF(Table151516172627[[#This Row],[Rank]]=10,21,IF(Table151516172627[[#This Row],[Rank]]=11,20,IF(Table151516172627[[#This Row],[Rank]]=12,19,IF(Table151516172627[[#This Row],[Rank]]=13,18,IF(Table151516172627[[#This Row],[Rank]]=14,17,IF(Table151516172627[[#This Row],[Rank]]=15,16,IF(Table151516172627[[#This Row],[Rank]]=16,15,IF(Table151516172627[[#This Row],[Rank]]=17,14,IF(Table151516172627[[#This Row],[Rank]]=18,13,IF(Table151516172627[[#This Row],[Rank]]=19,12,IF(Table151516172627[[#This Row],[Rank]]=20,11,IF(Table151516172627[[#This Row],[Rank]]=21,10,IF(Table151516172627[[#This Row],[Rank]]=22,9,IF(Table151516172627[[#This Row],[Rank]]=23,8,IF(Table151516172627[[#This Row],[Rank]]=24,7,IF(Table151516172627[[#This Row],[Rank]]=25,6,IF(Table151516172627[[#This Row],[Rank]]=26,5,IF(Table151516172627[[#This Row],[Rank]]=27,4,IF(Table151516172627[[#This Row],[Rank]]=28,3,IF(Table151516172627[[#This Row],[Rank]]=29,2,IF(Table151516172627[[#This Row],[Rank]]=30,1,0)))))))))))))))))))))))))))))))</f>
        <v/>
      </c>
      <c r="D24" s="4" t="str">
        <f>IF(Table151516172627[[#This Row],[Category]]="","",IF(Table151516172627[[#This Row],[Category]]="M",COUNTIF($I$2:$I24,"M"),IF(Table151516172627[[#This Row],[Category]]="F",COUNTIF($I$2:$I24,"F"),0)))</f>
        <v/>
      </c>
      <c r="E24" s="26"/>
      <c r="F24" s="27"/>
      <c r="G24" s="28"/>
      <c r="H24" s="28"/>
      <c r="I24" s="44"/>
      <c r="J24" s="63"/>
      <c r="K24" s="63"/>
      <c r="L24" s="63"/>
      <c r="M24" s="63"/>
    </row>
    <row r="25" spans="1:13" x14ac:dyDescent="0.3">
      <c r="A25" s="19">
        <f>Table151516172627[[#This Row],[Full Name]]</f>
        <v>0</v>
      </c>
      <c r="B25" s="21" t="str">
        <f>IF(Table151516172627[[#This Row],[Full Name]]="","",IF(IFERROR(IFERROR(VLOOKUP(Table151516172627[[#This Row],[Full Name]],'Mens League'!B:B,1,FALSE),VLOOKUP(Table151516172627[[#This Row],[Full Name]],'Women''s League'!B:B,1,FALSE)),"NEEDS ADDING")="NEEDS ADDING","NEEDS ADDING","OK"))</f>
        <v/>
      </c>
      <c r="C25" s="21" t="str">
        <f>IF(Table151516172627[[#This Row],[Position]]="","",IF(Table151516172627[[#This Row],[Rank]]=1,30,IF(Table151516172627[[#This Row],[Rank]]=2,29,IF(Table151516172627[[#This Row],[Rank]]=3,28,IF(Table151516172627[[#This Row],[Rank]]=4,27,IF(Table151516172627[[#This Row],[Rank]]=5,26,IF(Table151516172627[[#This Row],[Rank]]=6,25,IF(Table151516172627[[#This Row],[Rank]]=7,24,IF(Table151516172627[[#This Row],[Rank]]=8,23,IF(Table151516172627[[#This Row],[Rank]]=9,22,IF(Table151516172627[[#This Row],[Rank]]=10,21,IF(Table151516172627[[#This Row],[Rank]]=11,20,IF(Table151516172627[[#This Row],[Rank]]=12,19,IF(Table151516172627[[#This Row],[Rank]]=13,18,IF(Table151516172627[[#This Row],[Rank]]=14,17,IF(Table151516172627[[#This Row],[Rank]]=15,16,IF(Table151516172627[[#This Row],[Rank]]=16,15,IF(Table151516172627[[#This Row],[Rank]]=17,14,IF(Table151516172627[[#This Row],[Rank]]=18,13,IF(Table151516172627[[#This Row],[Rank]]=19,12,IF(Table151516172627[[#This Row],[Rank]]=20,11,IF(Table151516172627[[#This Row],[Rank]]=21,10,IF(Table151516172627[[#This Row],[Rank]]=22,9,IF(Table151516172627[[#This Row],[Rank]]=23,8,IF(Table151516172627[[#This Row],[Rank]]=24,7,IF(Table151516172627[[#This Row],[Rank]]=25,6,IF(Table151516172627[[#This Row],[Rank]]=26,5,IF(Table151516172627[[#This Row],[Rank]]=27,4,IF(Table151516172627[[#This Row],[Rank]]=28,3,IF(Table151516172627[[#This Row],[Rank]]=29,2,IF(Table151516172627[[#This Row],[Rank]]=30,1,0)))))))))))))))))))))))))))))))</f>
        <v/>
      </c>
      <c r="D25" s="4" t="str">
        <f>IF(Table151516172627[[#This Row],[Category]]="","",IF(Table151516172627[[#This Row],[Category]]="M",COUNTIF($I$2:$I25,"M"),IF(Table151516172627[[#This Row],[Category]]="F",COUNTIF($I$2:$I25,"F"),0)))</f>
        <v/>
      </c>
      <c r="E25" s="26"/>
      <c r="F25" s="27"/>
      <c r="G25" s="28"/>
      <c r="H25" s="28"/>
      <c r="I25" s="44"/>
      <c r="J25" s="63"/>
      <c r="K25" s="63"/>
      <c r="L25" s="63"/>
      <c r="M25" s="63"/>
    </row>
    <row r="26" spans="1:13" x14ac:dyDescent="0.3">
      <c r="A26" s="19">
        <f>Table151516172627[[#This Row],[Full Name]]</f>
        <v>0</v>
      </c>
      <c r="B26" s="21" t="str">
        <f>IF(Table151516172627[[#This Row],[Full Name]]="","",IF(IFERROR(IFERROR(VLOOKUP(Table151516172627[[#This Row],[Full Name]],'Mens League'!B:B,1,FALSE),VLOOKUP(Table151516172627[[#This Row],[Full Name]],'Women''s League'!B:B,1,FALSE)),"NEEDS ADDING")="NEEDS ADDING","NEEDS ADDING","OK"))</f>
        <v/>
      </c>
      <c r="C26" s="21" t="str">
        <f>IF(Table151516172627[[#This Row],[Position]]="","",IF(Table151516172627[[#This Row],[Rank]]=1,30,IF(Table151516172627[[#This Row],[Rank]]=2,29,IF(Table151516172627[[#This Row],[Rank]]=3,28,IF(Table151516172627[[#This Row],[Rank]]=4,27,IF(Table151516172627[[#This Row],[Rank]]=5,26,IF(Table151516172627[[#This Row],[Rank]]=6,25,IF(Table151516172627[[#This Row],[Rank]]=7,24,IF(Table151516172627[[#This Row],[Rank]]=8,23,IF(Table151516172627[[#This Row],[Rank]]=9,22,IF(Table151516172627[[#This Row],[Rank]]=10,21,IF(Table151516172627[[#This Row],[Rank]]=11,20,IF(Table151516172627[[#This Row],[Rank]]=12,19,IF(Table151516172627[[#This Row],[Rank]]=13,18,IF(Table151516172627[[#This Row],[Rank]]=14,17,IF(Table151516172627[[#This Row],[Rank]]=15,16,IF(Table151516172627[[#This Row],[Rank]]=16,15,IF(Table151516172627[[#This Row],[Rank]]=17,14,IF(Table151516172627[[#This Row],[Rank]]=18,13,IF(Table151516172627[[#This Row],[Rank]]=19,12,IF(Table151516172627[[#This Row],[Rank]]=20,11,IF(Table151516172627[[#This Row],[Rank]]=21,10,IF(Table151516172627[[#This Row],[Rank]]=22,9,IF(Table151516172627[[#This Row],[Rank]]=23,8,IF(Table151516172627[[#This Row],[Rank]]=24,7,IF(Table151516172627[[#This Row],[Rank]]=25,6,IF(Table151516172627[[#This Row],[Rank]]=26,5,IF(Table151516172627[[#This Row],[Rank]]=27,4,IF(Table151516172627[[#This Row],[Rank]]=28,3,IF(Table151516172627[[#This Row],[Rank]]=29,2,IF(Table151516172627[[#This Row],[Rank]]=30,1,0)))))))))))))))))))))))))))))))</f>
        <v/>
      </c>
      <c r="D26" s="4" t="str">
        <f>IF(Table151516172627[[#This Row],[Category]]="","",IF(Table151516172627[[#This Row],[Category]]="M",COUNTIF($I$2:$I26,"M"),IF(Table151516172627[[#This Row],[Category]]="F",COUNTIF($I$2:$I26,"F"),0)))</f>
        <v/>
      </c>
      <c r="E26" s="26"/>
      <c r="F26" s="27"/>
      <c r="G26" s="28"/>
      <c r="H26" s="28"/>
      <c r="I26" s="44"/>
      <c r="J26" s="63"/>
      <c r="K26" s="63"/>
      <c r="L26" s="63"/>
      <c r="M26" s="63"/>
    </row>
    <row r="27" spans="1:13" x14ac:dyDescent="0.3">
      <c r="A27" s="19">
        <f>Table151516172627[[#This Row],[Full Name]]</f>
        <v>0</v>
      </c>
      <c r="B27" s="21" t="str">
        <f>IF(Table151516172627[[#This Row],[Full Name]]="","",IF(IFERROR(IFERROR(VLOOKUP(Table151516172627[[#This Row],[Full Name]],'Mens League'!B:B,1,FALSE),VLOOKUP(Table151516172627[[#This Row],[Full Name]],'Women''s League'!B:B,1,FALSE)),"NEEDS ADDING")="NEEDS ADDING","NEEDS ADDING","OK"))</f>
        <v/>
      </c>
      <c r="C27" s="21" t="str">
        <f>IF(Table151516172627[[#This Row],[Position]]="","",IF(Table151516172627[[#This Row],[Rank]]=1,30,IF(Table151516172627[[#This Row],[Rank]]=2,29,IF(Table151516172627[[#This Row],[Rank]]=3,28,IF(Table151516172627[[#This Row],[Rank]]=4,27,IF(Table151516172627[[#This Row],[Rank]]=5,26,IF(Table151516172627[[#This Row],[Rank]]=6,25,IF(Table151516172627[[#This Row],[Rank]]=7,24,IF(Table151516172627[[#This Row],[Rank]]=8,23,IF(Table151516172627[[#This Row],[Rank]]=9,22,IF(Table151516172627[[#This Row],[Rank]]=10,21,IF(Table151516172627[[#This Row],[Rank]]=11,20,IF(Table151516172627[[#This Row],[Rank]]=12,19,IF(Table151516172627[[#This Row],[Rank]]=13,18,IF(Table151516172627[[#This Row],[Rank]]=14,17,IF(Table151516172627[[#This Row],[Rank]]=15,16,IF(Table151516172627[[#This Row],[Rank]]=16,15,IF(Table151516172627[[#This Row],[Rank]]=17,14,IF(Table151516172627[[#This Row],[Rank]]=18,13,IF(Table151516172627[[#This Row],[Rank]]=19,12,IF(Table151516172627[[#This Row],[Rank]]=20,11,IF(Table151516172627[[#This Row],[Rank]]=21,10,IF(Table151516172627[[#This Row],[Rank]]=22,9,IF(Table151516172627[[#This Row],[Rank]]=23,8,IF(Table151516172627[[#This Row],[Rank]]=24,7,IF(Table151516172627[[#This Row],[Rank]]=25,6,IF(Table151516172627[[#This Row],[Rank]]=26,5,IF(Table151516172627[[#This Row],[Rank]]=27,4,IF(Table151516172627[[#This Row],[Rank]]=28,3,IF(Table151516172627[[#This Row],[Rank]]=29,2,IF(Table151516172627[[#This Row],[Rank]]=30,1,0)))))))))))))))))))))))))))))))</f>
        <v/>
      </c>
      <c r="D27" s="4" t="str">
        <f>IF(Table151516172627[[#This Row],[Category]]="","",IF(Table151516172627[[#This Row],[Category]]="M",COUNTIF($I$2:$I27,"M"),IF(Table151516172627[[#This Row],[Category]]="F",COUNTIF($I$2:$I27,"F"),0)))</f>
        <v/>
      </c>
      <c r="E27" s="26"/>
      <c r="F27" s="27"/>
      <c r="G27" s="28"/>
      <c r="H27" s="28"/>
      <c r="I27" s="44"/>
      <c r="J27" s="63"/>
      <c r="K27" s="63"/>
      <c r="L27" s="63"/>
      <c r="M27" s="63"/>
    </row>
    <row r="28" spans="1:13" x14ac:dyDescent="0.3">
      <c r="A28" s="19">
        <f>Table151516172627[[#This Row],[Full Name]]</f>
        <v>0</v>
      </c>
      <c r="B28" s="21" t="str">
        <f>IF(Table151516172627[[#This Row],[Full Name]]="","",IF(IFERROR(IFERROR(VLOOKUP(Table151516172627[[#This Row],[Full Name]],'Mens League'!B:B,1,FALSE),VLOOKUP(Table151516172627[[#This Row],[Full Name]],'Women''s League'!B:B,1,FALSE)),"NEEDS ADDING")="NEEDS ADDING","NEEDS ADDING","OK"))</f>
        <v/>
      </c>
      <c r="C28" s="21" t="str">
        <f>IF(Table151516172627[[#This Row],[Position]]="","",IF(Table151516172627[[#This Row],[Rank]]=1,30,IF(Table151516172627[[#This Row],[Rank]]=2,29,IF(Table151516172627[[#This Row],[Rank]]=3,28,IF(Table151516172627[[#This Row],[Rank]]=4,27,IF(Table151516172627[[#This Row],[Rank]]=5,26,IF(Table151516172627[[#This Row],[Rank]]=6,25,IF(Table151516172627[[#This Row],[Rank]]=7,24,IF(Table151516172627[[#This Row],[Rank]]=8,23,IF(Table151516172627[[#This Row],[Rank]]=9,22,IF(Table151516172627[[#This Row],[Rank]]=10,21,IF(Table151516172627[[#This Row],[Rank]]=11,20,IF(Table151516172627[[#This Row],[Rank]]=12,19,IF(Table151516172627[[#This Row],[Rank]]=13,18,IF(Table151516172627[[#This Row],[Rank]]=14,17,IF(Table151516172627[[#This Row],[Rank]]=15,16,IF(Table151516172627[[#This Row],[Rank]]=16,15,IF(Table151516172627[[#This Row],[Rank]]=17,14,IF(Table151516172627[[#This Row],[Rank]]=18,13,IF(Table151516172627[[#This Row],[Rank]]=19,12,IF(Table151516172627[[#This Row],[Rank]]=20,11,IF(Table151516172627[[#This Row],[Rank]]=21,10,IF(Table151516172627[[#This Row],[Rank]]=22,9,IF(Table151516172627[[#This Row],[Rank]]=23,8,IF(Table151516172627[[#This Row],[Rank]]=24,7,IF(Table151516172627[[#This Row],[Rank]]=25,6,IF(Table151516172627[[#This Row],[Rank]]=26,5,IF(Table151516172627[[#This Row],[Rank]]=27,4,IF(Table151516172627[[#This Row],[Rank]]=28,3,IF(Table151516172627[[#This Row],[Rank]]=29,2,IF(Table151516172627[[#This Row],[Rank]]=30,1,0)))))))))))))))))))))))))))))))</f>
        <v/>
      </c>
      <c r="D28" s="4" t="str">
        <f>IF(Table151516172627[[#This Row],[Category]]="","",IF(Table151516172627[[#This Row],[Category]]="M",COUNTIF($I$2:$I28,"M"),IF(Table151516172627[[#This Row],[Category]]="F",COUNTIF($I$2:$I28,"F"),0)))</f>
        <v/>
      </c>
      <c r="E28" s="26"/>
      <c r="F28" s="27"/>
      <c r="G28" s="28"/>
      <c r="H28" s="28"/>
      <c r="I28" s="44"/>
      <c r="J28" s="63"/>
      <c r="K28" s="63"/>
      <c r="L28" s="63"/>
      <c r="M28" s="63"/>
    </row>
    <row r="29" spans="1:13" x14ac:dyDescent="0.3">
      <c r="A29" s="19">
        <f>Table151516172627[[#This Row],[Full Name]]</f>
        <v>0</v>
      </c>
      <c r="B29" s="21" t="str">
        <f>IF(Table151516172627[[#This Row],[Full Name]]="","",IF(IFERROR(IFERROR(VLOOKUP(Table151516172627[[#This Row],[Full Name]],'Mens League'!B:B,1,FALSE),VLOOKUP(Table151516172627[[#This Row],[Full Name]],'Women''s League'!B:B,1,FALSE)),"NEEDS ADDING")="NEEDS ADDING","NEEDS ADDING","OK"))</f>
        <v/>
      </c>
      <c r="C29" s="21" t="str">
        <f>IF(Table151516172627[[#This Row],[Position]]="","",IF(Table151516172627[[#This Row],[Rank]]=1,30,IF(Table151516172627[[#This Row],[Rank]]=2,29,IF(Table151516172627[[#This Row],[Rank]]=3,28,IF(Table151516172627[[#This Row],[Rank]]=4,27,IF(Table151516172627[[#This Row],[Rank]]=5,26,IF(Table151516172627[[#This Row],[Rank]]=6,25,IF(Table151516172627[[#This Row],[Rank]]=7,24,IF(Table151516172627[[#This Row],[Rank]]=8,23,IF(Table151516172627[[#This Row],[Rank]]=9,22,IF(Table151516172627[[#This Row],[Rank]]=10,21,IF(Table151516172627[[#This Row],[Rank]]=11,20,IF(Table151516172627[[#This Row],[Rank]]=12,19,IF(Table151516172627[[#This Row],[Rank]]=13,18,IF(Table151516172627[[#This Row],[Rank]]=14,17,IF(Table151516172627[[#This Row],[Rank]]=15,16,IF(Table151516172627[[#This Row],[Rank]]=16,15,IF(Table151516172627[[#This Row],[Rank]]=17,14,IF(Table151516172627[[#This Row],[Rank]]=18,13,IF(Table151516172627[[#This Row],[Rank]]=19,12,IF(Table151516172627[[#This Row],[Rank]]=20,11,IF(Table151516172627[[#This Row],[Rank]]=21,10,IF(Table151516172627[[#This Row],[Rank]]=22,9,IF(Table151516172627[[#This Row],[Rank]]=23,8,IF(Table151516172627[[#This Row],[Rank]]=24,7,IF(Table151516172627[[#This Row],[Rank]]=25,6,IF(Table151516172627[[#This Row],[Rank]]=26,5,IF(Table151516172627[[#This Row],[Rank]]=27,4,IF(Table151516172627[[#This Row],[Rank]]=28,3,IF(Table151516172627[[#This Row],[Rank]]=29,2,IF(Table151516172627[[#This Row],[Rank]]=30,1,0)))))))))))))))))))))))))))))))</f>
        <v/>
      </c>
      <c r="D29" s="4" t="str">
        <f>IF(Table151516172627[[#This Row],[Category]]="","",IF(Table151516172627[[#This Row],[Category]]="M",COUNTIF($I$2:$I29,"M"),IF(Table151516172627[[#This Row],[Category]]="F",COUNTIF($I$2:$I29,"F"),0)))</f>
        <v/>
      </c>
      <c r="E29" s="26"/>
      <c r="F29" s="27"/>
      <c r="G29" s="28"/>
      <c r="H29" s="28"/>
      <c r="I29" s="44"/>
      <c r="J29" s="63"/>
      <c r="K29" s="63"/>
      <c r="L29" s="63"/>
      <c r="M29" s="63"/>
    </row>
    <row r="30" spans="1:13" x14ac:dyDescent="0.3">
      <c r="A30" s="19">
        <f>Table151516172627[[#This Row],[Full Name]]</f>
        <v>0</v>
      </c>
      <c r="B30" s="21" t="str">
        <f>IF(Table151516172627[[#This Row],[Full Name]]="","",IF(IFERROR(IFERROR(VLOOKUP(Table151516172627[[#This Row],[Full Name]],'Mens League'!B:B,1,FALSE),VLOOKUP(Table151516172627[[#This Row],[Full Name]],'Women''s League'!B:B,1,FALSE)),"NEEDS ADDING")="NEEDS ADDING","NEEDS ADDING","OK"))</f>
        <v/>
      </c>
      <c r="C30" s="21" t="str">
        <f>IF(Table151516172627[[#This Row],[Position]]="","",IF(Table151516172627[[#This Row],[Rank]]=1,30,IF(Table151516172627[[#This Row],[Rank]]=2,29,IF(Table151516172627[[#This Row],[Rank]]=3,28,IF(Table151516172627[[#This Row],[Rank]]=4,27,IF(Table151516172627[[#This Row],[Rank]]=5,26,IF(Table151516172627[[#This Row],[Rank]]=6,25,IF(Table151516172627[[#This Row],[Rank]]=7,24,IF(Table151516172627[[#This Row],[Rank]]=8,23,IF(Table151516172627[[#This Row],[Rank]]=9,22,IF(Table151516172627[[#This Row],[Rank]]=10,21,IF(Table151516172627[[#This Row],[Rank]]=11,20,IF(Table151516172627[[#This Row],[Rank]]=12,19,IF(Table151516172627[[#This Row],[Rank]]=13,18,IF(Table151516172627[[#This Row],[Rank]]=14,17,IF(Table151516172627[[#This Row],[Rank]]=15,16,IF(Table151516172627[[#This Row],[Rank]]=16,15,IF(Table151516172627[[#This Row],[Rank]]=17,14,IF(Table151516172627[[#This Row],[Rank]]=18,13,IF(Table151516172627[[#This Row],[Rank]]=19,12,IF(Table151516172627[[#This Row],[Rank]]=20,11,IF(Table151516172627[[#This Row],[Rank]]=21,10,IF(Table151516172627[[#This Row],[Rank]]=22,9,IF(Table151516172627[[#This Row],[Rank]]=23,8,IF(Table151516172627[[#This Row],[Rank]]=24,7,IF(Table151516172627[[#This Row],[Rank]]=25,6,IF(Table151516172627[[#This Row],[Rank]]=26,5,IF(Table151516172627[[#This Row],[Rank]]=27,4,IF(Table151516172627[[#This Row],[Rank]]=28,3,IF(Table151516172627[[#This Row],[Rank]]=29,2,IF(Table151516172627[[#This Row],[Rank]]=30,1,0)))))))))))))))))))))))))))))))</f>
        <v/>
      </c>
      <c r="D30" s="4" t="str">
        <f>IF(Table151516172627[[#This Row],[Category]]="","",IF(Table151516172627[[#This Row],[Category]]="M",COUNTIF($I$2:$I30,"M"),IF(Table151516172627[[#This Row],[Category]]="F",COUNTIF($I$2:$I30,"F"),0)))</f>
        <v/>
      </c>
      <c r="E30" s="26"/>
      <c r="F30" s="27"/>
      <c r="G30" s="28"/>
      <c r="H30" s="28"/>
      <c r="I30" s="29"/>
      <c r="J30" s="63"/>
      <c r="K30" s="63"/>
      <c r="L30" s="63"/>
      <c r="M30" s="63"/>
    </row>
    <row r="31" spans="1:13" x14ac:dyDescent="0.3">
      <c r="A31" s="19">
        <f>Table151516172627[[#This Row],[Full Name]]</f>
        <v>0</v>
      </c>
      <c r="B31" s="21" t="str">
        <f>IF(Table151516172627[[#This Row],[Full Name]]="","",IF(IFERROR(IFERROR(VLOOKUP(Table151516172627[[#This Row],[Full Name]],'Mens League'!B:B,1,FALSE),VLOOKUP(Table151516172627[[#This Row],[Full Name]],'Women''s League'!B:B,1,FALSE)),"NEEDS ADDING")="NEEDS ADDING","NEEDS ADDING","OK"))</f>
        <v/>
      </c>
      <c r="C31" s="21" t="str">
        <f>IF(Table151516172627[[#This Row],[Position]]="","",IF(Table151516172627[[#This Row],[Rank]]=1,30,IF(Table151516172627[[#This Row],[Rank]]=2,29,IF(Table151516172627[[#This Row],[Rank]]=3,28,IF(Table151516172627[[#This Row],[Rank]]=4,27,IF(Table151516172627[[#This Row],[Rank]]=5,26,IF(Table151516172627[[#This Row],[Rank]]=6,25,IF(Table151516172627[[#This Row],[Rank]]=7,24,IF(Table151516172627[[#This Row],[Rank]]=8,23,IF(Table151516172627[[#This Row],[Rank]]=9,22,IF(Table151516172627[[#This Row],[Rank]]=10,21,IF(Table151516172627[[#This Row],[Rank]]=11,20,IF(Table151516172627[[#This Row],[Rank]]=12,19,IF(Table151516172627[[#This Row],[Rank]]=13,18,IF(Table151516172627[[#This Row],[Rank]]=14,17,IF(Table151516172627[[#This Row],[Rank]]=15,16,IF(Table151516172627[[#This Row],[Rank]]=16,15,IF(Table151516172627[[#This Row],[Rank]]=17,14,IF(Table151516172627[[#This Row],[Rank]]=18,13,IF(Table151516172627[[#This Row],[Rank]]=19,12,IF(Table151516172627[[#This Row],[Rank]]=20,11,IF(Table151516172627[[#This Row],[Rank]]=21,10,IF(Table151516172627[[#This Row],[Rank]]=22,9,IF(Table151516172627[[#This Row],[Rank]]=23,8,IF(Table151516172627[[#This Row],[Rank]]=24,7,IF(Table151516172627[[#This Row],[Rank]]=25,6,IF(Table151516172627[[#This Row],[Rank]]=26,5,IF(Table151516172627[[#This Row],[Rank]]=27,4,IF(Table151516172627[[#This Row],[Rank]]=28,3,IF(Table151516172627[[#This Row],[Rank]]=29,2,IF(Table151516172627[[#This Row],[Rank]]=30,1,0)))))))))))))))))))))))))))))))</f>
        <v/>
      </c>
      <c r="D31" s="4" t="str">
        <f>IF(Table151516172627[[#This Row],[Category]]="","",IF(Table151516172627[[#This Row],[Category]]="M",COUNTIF($I$2:$I31,"M"),IF(Table151516172627[[#This Row],[Category]]="F",COUNTIF($I$2:$I31,"F"),0)))</f>
        <v/>
      </c>
      <c r="E31" s="26"/>
      <c r="F31" s="27"/>
      <c r="G31" s="28"/>
      <c r="H31" s="28"/>
      <c r="I31" s="29"/>
      <c r="J31" s="63"/>
      <c r="K31" s="63"/>
      <c r="L31" s="63"/>
      <c r="M31" s="63"/>
    </row>
    <row r="32" spans="1:13" x14ac:dyDescent="0.3">
      <c r="A32" s="19">
        <f>Table151516172627[[#This Row],[Full Name]]</f>
        <v>0</v>
      </c>
      <c r="B32" s="21" t="str">
        <f>IF(Table151516172627[[#This Row],[Full Name]]="","",IF(IFERROR(IFERROR(VLOOKUP(Table151516172627[[#This Row],[Full Name]],'Mens League'!B:B,1,FALSE),VLOOKUP(Table151516172627[[#This Row],[Full Name]],'Women''s League'!B:B,1,FALSE)),"NEEDS ADDING")="NEEDS ADDING","NEEDS ADDING","OK"))</f>
        <v/>
      </c>
      <c r="C32" s="21" t="str">
        <f>IF(Table151516172627[[#This Row],[Position]]="","",IF(Table151516172627[[#This Row],[Rank]]=1,30,IF(Table151516172627[[#This Row],[Rank]]=2,29,IF(Table151516172627[[#This Row],[Rank]]=3,28,IF(Table151516172627[[#This Row],[Rank]]=4,27,IF(Table151516172627[[#This Row],[Rank]]=5,26,IF(Table151516172627[[#This Row],[Rank]]=6,25,IF(Table151516172627[[#This Row],[Rank]]=7,24,IF(Table151516172627[[#This Row],[Rank]]=8,23,IF(Table151516172627[[#This Row],[Rank]]=9,22,IF(Table151516172627[[#This Row],[Rank]]=10,21,IF(Table151516172627[[#This Row],[Rank]]=11,20,IF(Table151516172627[[#This Row],[Rank]]=12,19,IF(Table151516172627[[#This Row],[Rank]]=13,18,IF(Table151516172627[[#This Row],[Rank]]=14,17,IF(Table151516172627[[#This Row],[Rank]]=15,16,IF(Table151516172627[[#This Row],[Rank]]=16,15,IF(Table151516172627[[#This Row],[Rank]]=17,14,IF(Table151516172627[[#This Row],[Rank]]=18,13,IF(Table151516172627[[#This Row],[Rank]]=19,12,IF(Table151516172627[[#This Row],[Rank]]=20,11,IF(Table151516172627[[#This Row],[Rank]]=21,10,IF(Table151516172627[[#This Row],[Rank]]=22,9,IF(Table151516172627[[#This Row],[Rank]]=23,8,IF(Table151516172627[[#This Row],[Rank]]=24,7,IF(Table151516172627[[#This Row],[Rank]]=25,6,IF(Table151516172627[[#This Row],[Rank]]=26,5,IF(Table151516172627[[#This Row],[Rank]]=27,4,IF(Table151516172627[[#This Row],[Rank]]=28,3,IF(Table151516172627[[#This Row],[Rank]]=29,2,IF(Table151516172627[[#This Row],[Rank]]=30,1,0)))))))))))))))))))))))))))))))</f>
        <v/>
      </c>
      <c r="D32" s="4" t="str">
        <f>IF(Table151516172627[[#This Row],[Category]]="","",IF(Table151516172627[[#This Row],[Category]]="M",COUNTIF($I$2:$I32,"M"),IF(Table151516172627[[#This Row],[Category]]="F",COUNTIF($I$2:$I32,"F"),0)))</f>
        <v/>
      </c>
      <c r="E32" s="26"/>
      <c r="F32" s="27"/>
      <c r="G32" s="28"/>
      <c r="H32" s="28"/>
      <c r="I32" s="29"/>
      <c r="J32" s="63"/>
      <c r="K32" s="63"/>
      <c r="L32" s="63"/>
      <c r="M32" s="63"/>
    </row>
    <row r="33" spans="1:13" x14ac:dyDescent="0.3">
      <c r="A33" s="19">
        <f>Table151516172627[[#This Row],[Full Name]]</f>
        <v>0</v>
      </c>
      <c r="B33" s="21" t="str">
        <f>IF(Table151516172627[[#This Row],[Full Name]]="","",IF(IFERROR(IFERROR(VLOOKUP(Table151516172627[[#This Row],[Full Name]],'Mens League'!B:B,1,FALSE),VLOOKUP(Table151516172627[[#This Row],[Full Name]],'Women''s League'!B:B,1,FALSE)),"NEEDS ADDING")="NEEDS ADDING","NEEDS ADDING","OK"))</f>
        <v/>
      </c>
      <c r="C33" s="21" t="str">
        <f>IF(Table151516172627[[#This Row],[Position]]="","",IF(Table151516172627[[#This Row],[Rank]]=1,30,IF(Table151516172627[[#This Row],[Rank]]=2,29,IF(Table151516172627[[#This Row],[Rank]]=3,28,IF(Table151516172627[[#This Row],[Rank]]=4,27,IF(Table151516172627[[#This Row],[Rank]]=5,26,IF(Table151516172627[[#This Row],[Rank]]=6,25,IF(Table151516172627[[#This Row],[Rank]]=7,24,IF(Table151516172627[[#This Row],[Rank]]=8,23,IF(Table151516172627[[#This Row],[Rank]]=9,22,IF(Table151516172627[[#This Row],[Rank]]=10,21,IF(Table151516172627[[#This Row],[Rank]]=11,20,IF(Table151516172627[[#This Row],[Rank]]=12,19,IF(Table151516172627[[#This Row],[Rank]]=13,18,IF(Table151516172627[[#This Row],[Rank]]=14,17,IF(Table151516172627[[#This Row],[Rank]]=15,16,IF(Table151516172627[[#This Row],[Rank]]=16,15,IF(Table151516172627[[#This Row],[Rank]]=17,14,IF(Table151516172627[[#This Row],[Rank]]=18,13,IF(Table151516172627[[#This Row],[Rank]]=19,12,IF(Table151516172627[[#This Row],[Rank]]=20,11,IF(Table151516172627[[#This Row],[Rank]]=21,10,IF(Table151516172627[[#This Row],[Rank]]=22,9,IF(Table151516172627[[#This Row],[Rank]]=23,8,IF(Table151516172627[[#This Row],[Rank]]=24,7,IF(Table151516172627[[#This Row],[Rank]]=25,6,IF(Table151516172627[[#This Row],[Rank]]=26,5,IF(Table151516172627[[#This Row],[Rank]]=27,4,IF(Table151516172627[[#This Row],[Rank]]=28,3,IF(Table151516172627[[#This Row],[Rank]]=29,2,IF(Table151516172627[[#This Row],[Rank]]=30,1,0)))))))))))))))))))))))))))))))</f>
        <v/>
      </c>
      <c r="D33" s="4" t="str">
        <f>IF(Table151516172627[[#This Row],[Category]]="","",IF(Table151516172627[[#This Row],[Category]]="M",COUNTIF($I$2:$I33,"M"),IF(Table151516172627[[#This Row],[Category]]="F",COUNTIF($I$2:$I33,"F"),0)))</f>
        <v/>
      </c>
      <c r="E33" s="26"/>
      <c r="F33" s="27"/>
      <c r="G33" s="28"/>
      <c r="H33" s="28"/>
      <c r="I33" s="29"/>
      <c r="J33" s="63"/>
      <c r="K33" s="63"/>
      <c r="L33" s="63"/>
      <c r="M33" s="63"/>
    </row>
    <row r="34" spans="1:13" x14ac:dyDescent="0.3">
      <c r="A34" s="19">
        <f>Table151516172627[[#This Row],[Full Name]]</f>
        <v>0</v>
      </c>
      <c r="B34" s="21" t="str">
        <f>IF(Table151516172627[[#This Row],[Full Name]]="","",IF(IFERROR(IFERROR(VLOOKUP(Table151516172627[[#This Row],[Full Name]],'Mens League'!B:B,1,FALSE),VLOOKUP(Table151516172627[[#This Row],[Full Name]],'Women''s League'!B:B,1,FALSE)),"NEEDS ADDING")="NEEDS ADDING","NEEDS ADDING","OK"))</f>
        <v/>
      </c>
      <c r="C34" s="21" t="str">
        <f>IF(Table151516172627[[#This Row],[Position]]="","",IF(Table151516172627[[#This Row],[Rank]]=1,30,IF(Table151516172627[[#This Row],[Rank]]=2,29,IF(Table151516172627[[#This Row],[Rank]]=3,28,IF(Table151516172627[[#This Row],[Rank]]=4,27,IF(Table151516172627[[#This Row],[Rank]]=5,26,IF(Table151516172627[[#This Row],[Rank]]=6,25,IF(Table151516172627[[#This Row],[Rank]]=7,24,IF(Table151516172627[[#This Row],[Rank]]=8,23,IF(Table151516172627[[#This Row],[Rank]]=9,22,IF(Table151516172627[[#This Row],[Rank]]=10,21,IF(Table151516172627[[#This Row],[Rank]]=11,20,IF(Table151516172627[[#This Row],[Rank]]=12,19,IF(Table151516172627[[#This Row],[Rank]]=13,18,IF(Table151516172627[[#This Row],[Rank]]=14,17,IF(Table151516172627[[#This Row],[Rank]]=15,16,IF(Table151516172627[[#This Row],[Rank]]=16,15,IF(Table151516172627[[#This Row],[Rank]]=17,14,IF(Table151516172627[[#This Row],[Rank]]=18,13,IF(Table151516172627[[#This Row],[Rank]]=19,12,IF(Table151516172627[[#This Row],[Rank]]=20,11,IF(Table151516172627[[#This Row],[Rank]]=21,10,IF(Table151516172627[[#This Row],[Rank]]=22,9,IF(Table151516172627[[#This Row],[Rank]]=23,8,IF(Table151516172627[[#This Row],[Rank]]=24,7,IF(Table151516172627[[#This Row],[Rank]]=25,6,IF(Table151516172627[[#This Row],[Rank]]=26,5,IF(Table151516172627[[#This Row],[Rank]]=27,4,IF(Table151516172627[[#This Row],[Rank]]=28,3,IF(Table151516172627[[#This Row],[Rank]]=29,2,IF(Table151516172627[[#This Row],[Rank]]=30,1,0)))))))))))))))))))))))))))))))</f>
        <v/>
      </c>
      <c r="D34" s="4" t="str">
        <f>IF(Table151516172627[[#This Row],[Category]]="","",IF(Table151516172627[[#This Row],[Category]]="M",COUNTIF($I$2:$I34,"M"),IF(Table151516172627[[#This Row],[Category]]="F",COUNTIF($I$2:$I34,"F"),0)))</f>
        <v/>
      </c>
      <c r="E34" s="26"/>
      <c r="F34" s="27"/>
      <c r="G34" s="28"/>
      <c r="H34" s="28"/>
      <c r="I34" s="29"/>
      <c r="J34" s="63"/>
      <c r="K34" s="63"/>
      <c r="L34" s="63"/>
      <c r="M34" s="63"/>
    </row>
    <row r="35" spans="1:13" x14ac:dyDescent="0.3">
      <c r="A35" s="19">
        <f>Table151516172627[[#This Row],[Full Name]]</f>
        <v>0</v>
      </c>
      <c r="B35" s="21" t="str">
        <f>IF(Table151516172627[[#This Row],[Full Name]]="","",IF(IFERROR(IFERROR(VLOOKUP(Table151516172627[[#This Row],[Full Name]],'Mens League'!B:B,1,FALSE),VLOOKUP(Table151516172627[[#This Row],[Full Name]],'Women''s League'!B:B,1,FALSE)),"NEEDS ADDING")="NEEDS ADDING","NEEDS ADDING","OK"))</f>
        <v/>
      </c>
      <c r="C35" s="21" t="str">
        <f>IF(Table151516172627[[#This Row],[Position]]="","",IF(Table151516172627[[#This Row],[Rank]]=1,30,IF(Table151516172627[[#This Row],[Rank]]=2,29,IF(Table151516172627[[#This Row],[Rank]]=3,28,IF(Table151516172627[[#This Row],[Rank]]=4,27,IF(Table151516172627[[#This Row],[Rank]]=5,26,IF(Table151516172627[[#This Row],[Rank]]=6,25,IF(Table151516172627[[#This Row],[Rank]]=7,24,IF(Table151516172627[[#This Row],[Rank]]=8,23,IF(Table151516172627[[#This Row],[Rank]]=9,22,IF(Table151516172627[[#This Row],[Rank]]=10,21,IF(Table151516172627[[#This Row],[Rank]]=11,20,IF(Table151516172627[[#This Row],[Rank]]=12,19,IF(Table151516172627[[#This Row],[Rank]]=13,18,IF(Table151516172627[[#This Row],[Rank]]=14,17,IF(Table151516172627[[#This Row],[Rank]]=15,16,IF(Table151516172627[[#This Row],[Rank]]=16,15,IF(Table151516172627[[#This Row],[Rank]]=17,14,IF(Table151516172627[[#This Row],[Rank]]=18,13,IF(Table151516172627[[#This Row],[Rank]]=19,12,IF(Table151516172627[[#This Row],[Rank]]=20,11,IF(Table151516172627[[#This Row],[Rank]]=21,10,IF(Table151516172627[[#This Row],[Rank]]=22,9,IF(Table151516172627[[#This Row],[Rank]]=23,8,IF(Table151516172627[[#This Row],[Rank]]=24,7,IF(Table151516172627[[#This Row],[Rank]]=25,6,IF(Table151516172627[[#This Row],[Rank]]=26,5,IF(Table151516172627[[#This Row],[Rank]]=27,4,IF(Table151516172627[[#This Row],[Rank]]=28,3,IF(Table151516172627[[#This Row],[Rank]]=29,2,IF(Table151516172627[[#This Row],[Rank]]=30,1,0)))))))))))))))))))))))))))))))</f>
        <v/>
      </c>
      <c r="D35" s="4" t="str">
        <f>IF(Table151516172627[[#This Row],[Category]]="","",IF(Table151516172627[[#This Row],[Category]]="M",COUNTIF($I$2:$I35,"M"),IF(Table151516172627[[#This Row],[Category]]="F",COUNTIF($I$2:$I35,"F"),0)))</f>
        <v/>
      </c>
      <c r="E35" s="26"/>
      <c r="F35" s="27"/>
      <c r="G35" s="28"/>
      <c r="H35" s="28"/>
      <c r="I35" s="29"/>
      <c r="J35" s="63"/>
      <c r="K35" s="63"/>
      <c r="L35" s="63"/>
      <c r="M35" s="63"/>
    </row>
    <row r="36" spans="1:13" x14ac:dyDescent="0.3">
      <c r="A36" s="19">
        <f>Table151516172627[[#This Row],[Full Name]]</f>
        <v>0</v>
      </c>
      <c r="B36" s="21" t="str">
        <f>IF(Table151516172627[[#This Row],[Full Name]]="","",IF(IFERROR(IFERROR(VLOOKUP(Table151516172627[[#This Row],[Full Name]],'Mens League'!B:B,1,FALSE),VLOOKUP(Table151516172627[[#This Row],[Full Name]],'Women''s League'!B:B,1,FALSE)),"NEEDS ADDING")="NEEDS ADDING","NEEDS ADDING","OK"))</f>
        <v/>
      </c>
      <c r="C36" s="21" t="str">
        <f>IF(Table151516172627[[#This Row],[Position]]="","",IF(Table151516172627[[#This Row],[Rank]]=1,30,IF(Table151516172627[[#This Row],[Rank]]=2,29,IF(Table151516172627[[#This Row],[Rank]]=3,28,IF(Table151516172627[[#This Row],[Rank]]=4,27,IF(Table151516172627[[#This Row],[Rank]]=5,26,IF(Table151516172627[[#This Row],[Rank]]=6,25,IF(Table151516172627[[#This Row],[Rank]]=7,24,IF(Table151516172627[[#This Row],[Rank]]=8,23,IF(Table151516172627[[#This Row],[Rank]]=9,22,IF(Table151516172627[[#This Row],[Rank]]=10,21,IF(Table151516172627[[#This Row],[Rank]]=11,20,IF(Table151516172627[[#This Row],[Rank]]=12,19,IF(Table151516172627[[#This Row],[Rank]]=13,18,IF(Table151516172627[[#This Row],[Rank]]=14,17,IF(Table151516172627[[#This Row],[Rank]]=15,16,IF(Table151516172627[[#This Row],[Rank]]=16,15,IF(Table151516172627[[#This Row],[Rank]]=17,14,IF(Table151516172627[[#This Row],[Rank]]=18,13,IF(Table151516172627[[#This Row],[Rank]]=19,12,IF(Table151516172627[[#This Row],[Rank]]=20,11,IF(Table151516172627[[#This Row],[Rank]]=21,10,IF(Table151516172627[[#This Row],[Rank]]=22,9,IF(Table151516172627[[#This Row],[Rank]]=23,8,IF(Table151516172627[[#This Row],[Rank]]=24,7,IF(Table151516172627[[#This Row],[Rank]]=25,6,IF(Table151516172627[[#This Row],[Rank]]=26,5,IF(Table151516172627[[#This Row],[Rank]]=27,4,IF(Table151516172627[[#This Row],[Rank]]=28,3,IF(Table151516172627[[#This Row],[Rank]]=29,2,IF(Table151516172627[[#This Row],[Rank]]=30,1,0)))))))))))))))))))))))))))))))</f>
        <v/>
      </c>
      <c r="D36" s="4" t="str">
        <f>IF(Table151516172627[[#This Row],[Category]]="","",IF(Table151516172627[[#This Row],[Category]]="M",COUNTIF($I$2:$I36,"M"),IF(Table151516172627[[#This Row],[Category]]="F",COUNTIF($I$2:$I36,"F"),0)))</f>
        <v/>
      </c>
      <c r="E36" s="26"/>
      <c r="F36" s="27"/>
      <c r="G36" s="28"/>
      <c r="H36" s="28"/>
      <c r="I36" s="29"/>
      <c r="J36" s="63"/>
      <c r="K36" s="63"/>
      <c r="L36" s="63"/>
      <c r="M36" s="63"/>
    </row>
    <row r="37" spans="1:13" x14ac:dyDescent="0.3">
      <c r="A37" s="19">
        <f>Table151516172627[[#This Row],[Full Name]]</f>
        <v>0</v>
      </c>
      <c r="B37" s="21" t="str">
        <f>IF(Table151516172627[[#This Row],[Full Name]]="","",IF(IFERROR(IFERROR(VLOOKUP(Table151516172627[[#This Row],[Full Name]],'Mens League'!B:B,1,FALSE),VLOOKUP(Table151516172627[[#This Row],[Full Name]],'Women''s League'!B:B,1,FALSE)),"NEEDS ADDING")="NEEDS ADDING","NEEDS ADDING","OK"))</f>
        <v/>
      </c>
      <c r="C37" s="21" t="str">
        <f>IF(Table151516172627[[#This Row],[Position]]="","",IF(Table151516172627[[#This Row],[Rank]]=1,30,IF(Table151516172627[[#This Row],[Rank]]=2,29,IF(Table151516172627[[#This Row],[Rank]]=3,28,IF(Table151516172627[[#This Row],[Rank]]=4,27,IF(Table151516172627[[#This Row],[Rank]]=5,26,IF(Table151516172627[[#This Row],[Rank]]=6,25,IF(Table151516172627[[#This Row],[Rank]]=7,24,IF(Table151516172627[[#This Row],[Rank]]=8,23,IF(Table151516172627[[#This Row],[Rank]]=9,22,IF(Table151516172627[[#This Row],[Rank]]=10,21,IF(Table151516172627[[#This Row],[Rank]]=11,20,IF(Table151516172627[[#This Row],[Rank]]=12,19,IF(Table151516172627[[#This Row],[Rank]]=13,18,IF(Table151516172627[[#This Row],[Rank]]=14,17,IF(Table151516172627[[#This Row],[Rank]]=15,16,IF(Table151516172627[[#This Row],[Rank]]=16,15,IF(Table151516172627[[#This Row],[Rank]]=17,14,IF(Table151516172627[[#This Row],[Rank]]=18,13,IF(Table151516172627[[#This Row],[Rank]]=19,12,IF(Table151516172627[[#This Row],[Rank]]=20,11,IF(Table151516172627[[#This Row],[Rank]]=21,10,IF(Table151516172627[[#This Row],[Rank]]=22,9,IF(Table151516172627[[#This Row],[Rank]]=23,8,IF(Table151516172627[[#This Row],[Rank]]=24,7,IF(Table151516172627[[#This Row],[Rank]]=25,6,IF(Table151516172627[[#This Row],[Rank]]=26,5,IF(Table151516172627[[#This Row],[Rank]]=27,4,IF(Table151516172627[[#This Row],[Rank]]=28,3,IF(Table151516172627[[#This Row],[Rank]]=29,2,IF(Table151516172627[[#This Row],[Rank]]=30,1,0)))))))))))))))))))))))))))))))</f>
        <v/>
      </c>
      <c r="D37" s="4" t="str">
        <f>IF(Table151516172627[[#This Row],[Category]]="","",IF(Table151516172627[[#This Row],[Category]]="M",COUNTIF($I$2:$I37,"M"),IF(Table151516172627[[#This Row],[Category]]="F",COUNTIF($I$2:$I37,"F"),0)))</f>
        <v/>
      </c>
      <c r="E37" s="26"/>
      <c r="F37" s="27"/>
      <c r="G37" s="28"/>
      <c r="H37" s="28"/>
      <c r="I37" s="29"/>
      <c r="J37" s="63"/>
      <c r="K37" s="63"/>
      <c r="L37" s="63"/>
      <c r="M37" s="63"/>
    </row>
    <row r="38" spans="1:13" x14ac:dyDescent="0.3">
      <c r="A38" s="19">
        <f>Table151516172627[[#This Row],[Full Name]]</f>
        <v>0</v>
      </c>
      <c r="B38" s="21" t="str">
        <f>IF(Table151516172627[[#This Row],[Full Name]]="","",IF(IFERROR(IFERROR(VLOOKUP(Table151516172627[[#This Row],[Full Name]],'Mens League'!B:B,1,FALSE),VLOOKUP(Table151516172627[[#This Row],[Full Name]],'Women''s League'!B:B,1,FALSE)),"NEEDS ADDING")="NEEDS ADDING","NEEDS ADDING","OK"))</f>
        <v/>
      </c>
      <c r="C38" s="21" t="str">
        <f>IF(Table151516172627[[#This Row],[Position]]="","",IF(Table151516172627[[#This Row],[Rank]]=1,30,IF(Table151516172627[[#This Row],[Rank]]=2,29,IF(Table151516172627[[#This Row],[Rank]]=3,28,IF(Table151516172627[[#This Row],[Rank]]=4,27,IF(Table151516172627[[#This Row],[Rank]]=5,26,IF(Table151516172627[[#This Row],[Rank]]=6,25,IF(Table151516172627[[#This Row],[Rank]]=7,24,IF(Table151516172627[[#This Row],[Rank]]=8,23,IF(Table151516172627[[#This Row],[Rank]]=9,22,IF(Table151516172627[[#This Row],[Rank]]=10,21,IF(Table151516172627[[#This Row],[Rank]]=11,20,IF(Table151516172627[[#This Row],[Rank]]=12,19,IF(Table151516172627[[#This Row],[Rank]]=13,18,IF(Table151516172627[[#This Row],[Rank]]=14,17,IF(Table151516172627[[#This Row],[Rank]]=15,16,IF(Table151516172627[[#This Row],[Rank]]=16,15,IF(Table151516172627[[#This Row],[Rank]]=17,14,IF(Table151516172627[[#This Row],[Rank]]=18,13,IF(Table151516172627[[#This Row],[Rank]]=19,12,IF(Table151516172627[[#This Row],[Rank]]=20,11,IF(Table151516172627[[#This Row],[Rank]]=21,10,IF(Table151516172627[[#This Row],[Rank]]=22,9,IF(Table151516172627[[#This Row],[Rank]]=23,8,IF(Table151516172627[[#This Row],[Rank]]=24,7,IF(Table151516172627[[#This Row],[Rank]]=25,6,IF(Table151516172627[[#This Row],[Rank]]=26,5,IF(Table151516172627[[#This Row],[Rank]]=27,4,IF(Table151516172627[[#This Row],[Rank]]=28,3,IF(Table151516172627[[#This Row],[Rank]]=29,2,IF(Table151516172627[[#This Row],[Rank]]=30,1,0)))))))))))))))))))))))))))))))</f>
        <v/>
      </c>
      <c r="D38" s="4" t="str">
        <f>IF(Table151516172627[[#This Row],[Category]]="","",IF(Table151516172627[[#This Row],[Category]]="M",COUNTIF($I$2:$I38,"M"),IF(Table151516172627[[#This Row],[Category]]="F",COUNTIF($I$2:$I38,"F"),0)))</f>
        <v/>
      </c>
      <c r="E38" s="26"/>
      <c r="F38" s="27"/>
      <c r="G38" s="28"/>
      <c r="H38" s="28"/>
      <c r="I38" s="29"/>
      <c r="J38" s="63"/>
      <c r="K38" s="63"/>
      <c r="L38" s="63"/>
      <c r="M38" s="63"/>
    </row>
    <row r="39" spans="1:13" x14ac:dyDescent="0.3">
      <c r="A39" s="19">
        <f>Table151516172627[[#This Row],[Full Name]]</f>
        <v>0</v>
      </c>
      <c r="B39" s="21" t="str">
        <f>IF(Table151516172627[[#This Row],[Full Name]]="","",IF(IFERROR(IFERROR(VLOOKUP(Table151516172627[[#This Row],[Full Name]],'Mens League'!B:B,1,FALSE),VLOOKUP(Table151516172627[[#This Row],[Full Name]],'Women''s League'!B:B,1,FALSE)),"NEEDS ADDING")="NEEDS ADDING","NEEDS ADDING","OK"))</f>
        <v/>
      </c>
      <c r="C39" s="21" t="str">
        <f>IF(Table151516172627[[#This Row],[Position]]="","",IF(Table151516172627[[#This Row],[Rank]]=1,30,IF(Table151516172627[[#This Row],[Rank]]=2,29,IF(Table151516172627[[#This Row],[Rank]]=3,28,IF(Table151516172627[[#This Row],[Rank]]=4,27,IF(Table151516172627[[#This Row],[Rank]]=5,26,IF(Table151516172627[[#This Row],[Rank]]=6,25,IF(Table151516172627[[#This Row],[Rank]]=7,24,IF(Table151516172627[[#This Row],[Rank]]=8,23,IF(Table151516172627[[#This Row],[Rank]]=9,22,IF(Table151516172627[[#This Row],[Rank]]=10,21,IF(Table151516172627[[#This Row],[Rank]]=11,20,IF(Table151516172627[[#This Row],[Rank]]=12,19,IF(Table151516172627[[#This Row],[Rank]]=13,18,IF(Table151516172627[[#This Row],[Rank]]=14,17,IF(Table151516172627[[#This Row],[Rank]]=15,16,IF(Table151516172627[[#This Row],[Rank]]=16,15,IF(Table151516172627[[#This Row],[Rank]]=17,14,IF(Table151516172627[[#This Row],[Rank]]=18,13,IF(Table151516172627[[#This Row],[Rank]]=19,12,IF(Table151516172627[[#This Row],[Rank]]=20,11,IF(Table151516172627[[#This Row],[Rank]]=21,10,IF(Table151516172627[[#This Row],[Rank]]=22,9,IF(Table151516172627[[#This Row],[Rank]]=23,8,IF(Table151516172627[[#This Row],[Rank]]=24,7,IF(Table151516172627[[#This Row],[Rank]]=25,6,IF(Table151516172627[[#This Row],[Rank]]=26,5,IF(Table151516172627[[#This Row],[Rank]]=27,4,IF(Table151516172627[[#This Row],[Rank]]=28,3,IF(Table151516172627[[#This Row],[Rank]]=29,2,IF(Table151516172627[[#This Row],[Rank]]=30,1,0)))))))))))))))))))))))))))))))</f>
        <v/>
      </c>
      <c r="D39" s="4" t="str">
        <f>IF(Table151516172627[[#This Row],[Category]]="","",IF(Table151516172627[[#This Row],[Category]]="M",COUNTIF($I$2:$I39,"M"),IF(Table151516172627[[#This Row],[Category]]="F",COUNTIF($I$2:$I39,"F"),0)))</f>
        <v/>
      </c>
      <c r="E39" s="26"/>
      <c r="F39" s="27"/>
      <c r="G39" s="28"/>
      <c r="H39" s="28"/>
      <c r="I39" s="29"/>
      <c r="J39" s="63"/>
      <c r="K39" s="63"/>
      <c r="L39" s="63"/>
      <c r="M39" s="63"/>
    </row>
    <row r="40" spans="1:13" x14ac:dyDescent="0.3">
      <c r="A40" s="19">
        <f>Table151516172627[[#This Row],[Full Name]]</f>
        <v>0</v>
      </c>
      <c r="B40" s="21" t="str">
        <f>IF(Table151516172627[[#This Row],[Full Name]]="","",IF(IFERROR(IFERROR(VLOOKUP(Table151516172627[[#This Row],[Full Name]],'Mens League'!B:B,1,FALSE),VLOOKUP(Table151516172627[[#This Row],[Full Name]],'Women''s League'!B:B,1,FALSE)),"NEEDS ADDING")="NEEDS ADDING","NEEDS ADDING","OK"))</f>
        <v/>
      </c>
      <c r="C40" s="21" t="str">
        <f>IF(Table151516172627[[#This Row],[Position]]="","",IF(Table151516172627[[#This Row],[Rank]]=1,30,IF(Table151516172627[[#This Row],[Rank]]=2,29,IF(Table151516172627[[#This Row],[Rank]]=3,28,IF(Table151516172627[[#This Row],[Rank]]=4,27,IF(Table151516172627[[#This Row],[Rank]]=5,26,IF(Table151516172627[[#This Row],[Rank]]=6,25,IF(Table151516172627[[#This Row],[Rank]]=7,24,IF(Table151516172627[[#This Row],[Rank]]=8,23,IF(Table151516172627[[#This Row],[Rank]]=9,22,IF(Table151516172627[[#This Row],[Rank]]=10,21,IF(Table151516172627[[#This Row],[Rank]]=11,20,IF(Table151516172627[[#This Row],[Rank]]=12,19,IF(Table151516172627[[#This Row],[Rank]]=13,18,IF(Table151516172627[[#This Row],[Rank]]=14,17,IF(Table151516172627[[#This Row],[Rank]]=15,16,IF(Table151516172627[[#This Row],[Rank]]=16,15,IF(Table151516172627[[#This Row],[Rank]]=17,14,IF(Table151516172627[[#This Row],[Rank]]=18,13,IF(Table151516172627[[#This Row],[Rank]]=19,12,IF(Table151516172627[[#This Row],[Rank]]=20,11,IF(Table151516172627[[#This Row],[Rank]]=21,10,IF(Table151516172627[[#This Row],[Rank]]=22,9,IF(Table151516172627[[#This Row],[Rank]]=23,8,IF(Table151516172627[[#This Row],[Rank]]=24,7,IF(Table151516172627[[#This Row],[Rank]]=25,6,IF(Table151516172627[[#This Row],[Rank]]=26,5,IF(Table151516172627[[#This Row],[Rank]]=27,4,IF(Table151516172627[[#This Row],[Rank]]=28,3,IF(Table151516172627[[#This Row],[Rank]]=29,2,IF(Table151516172627[[#This Row],[Rank]]=30,1,0)))))))))))))))))))))))))))))))</f>
        <v/>
      </c>
      <c r="D40" s="4" t="str">
        <f>IF(Table151516172627[[#This Row],[Category]]="","",IF(Table151516172627[[#This Row],[Category]]="M",COUNTIF($I$2:$I40,"M"),IF(Table151516172627[[#This Row],[Category]]="F",COUNTIF($I$2:$I40,"F"),0)))</f>
        <v/>
      </c>
      <c r="E40" s="26"/>
      <c r="F40" s="27"/>
      <c r="G40" s="28"/>
      <c r="H40" s="28"/>
      <c r="I40" s="29"/>
      <c r="J40" s="63"/>
      <c r="K40" s="63"/>
      <c r="L40" s="63"/>
      <c r="M40" s="63"/>
    </row>
    <row r="41" spans="1:13" x14ac:dyDescent="0.3">
      <c r="A41" s="19">
        <f>Table151516172627[[#This Row],[Full Name]]</f>
        <v>0</v>
      </c>
      <c r="B41" s="21" t="str">
        <f>IF(Table151516172627[[#This Row],[Full Name]]="","",IF(IFERROR(IFERROR(VLOOKUP(Table151516172627[[#This Row],[Full Name]],'Mens League'!B:B,1,FALSE),VLOOKUP(Table151516172627[[#This Row],[Full Name]],'Women''s League'!B:B,1,FALSE)),"NEEDS ADDING")="NEEDS ADDING","NEEDS ADDING","OK"))</f>
        <v/>
      </c>
      <c r="C41" s="21" t="str">
        <f>IF(Table151516172627[[#This Row],[Position]]="","",IF(Table151516172627[[#This Row],[Rank]]=1,30,IF(Table151516172627[[#This Row],[Rank]]=2,29,IF(Table151516172627[[#This Row],[Rank]]=3,28,IF(Table151516172627[[#This Row],[Rank]]=4,27,IF(Table151516172627[[#This Row],[Rank]]=5,26,IF(Table151516172627[[#This Row],[Rank]]=6,25,IF(Table151516172627[[#This Row],[Rank]]=7,24,IF(Table151516172627[[#This Row],[Rank]]=8,23,IF(Table151516172627[[#This Row],[Rank]]=9,22,IF(Table151516172627[[#This Row],[Rank]]=10,21,IF(Table151516172627[[#This Row],[Rank]]=11,20,IF(Table151516172627[[#This Row],[Rank]]=12,19,IF(Table151516172627[[#This Row],[Rank]]=13,18,IF(Table151516172627[[#This Row],[Rank]]=14,17,IF(Table151516172627[[#This Row],[Rank]]=15,16,IF(Table151516172627[[#This Row],[Rank]]=16,15,IF(Table151516172627[[#This Row],[Rank]]=17,14,IF(Table151516172627[[#This Row],[Rank]]=18,13,IF(Table151516172627[[#This Row],[Rank]]=19,12,IF(Table151516172627[[#This Row],[Rank]]=20,11,IF(Table151516172627[[#This Row],[Rank]]=21,10,IF(Table151516172627[[#This Row],[Rank]]=22,9,IF(Table151516172627[[#This Row],[Rank]]=23,8,IF(Table151516172627[[#This Row],[Rank]]=24,7,IF(Table151516172627[[#This Row],[Rank]]=25,6,IF(Table151516172627[[#This Row],[Rank]]=26,5,IF(Table151516172627[[#This Row],[Rank]]=27,4,IF(Table151516172627[[#This Row],[Rank]]=28,3,IF(Table151516172627[[#This Row],[Rank]]=29,2,IF(Table151516172627[[#This Row],[Rank]]=30,1,0)))))))))))))))))))))))))))))))</f>
        <v/>
      </c>
      <c r="D41" s="4" t="str">
        <f>IF(Table151516172627[[#This Row],[Category]]="","",IF(Table151516172627[[#This Row],[Category]]="M",COUNTIF($I$2:$I41,"M"),IF(Table151516172627[[#This Row],[Category]]="F",COUNTIF($I$2:$I41,"F"),0)))</f>
        <v/>
      </c>
      <c r="E41" s="26"/>
      <c r="F41" s="27"/>
      <c r="G41" s="28"/>
      <c r="H41" s="28"/>
      <c r="I41" s="29"/>
      <c r="J41" s="63"/>
      <c r="K41" s="63"/>
      <c r="L41" s="63"/>
      <c r="M41" s="63"/>
    </row>
    <row r="42" spans="1:13" x14ac:dyDescent="0.3">
      <c r="A42" s="19">
        <f>Table151516172627[[#This Row],[Full Name]]</f>
        <v>0</v>
      </c>
      <c r="B42" s="21" t="str">
        <f>IF(Table151516172627[[#This Row],[Full Name]]="","",IF(IFERROR(IFERROR(VLOOKUP(Table151516172627[[#This Row],[Full Name]],'Mens League'!B:B,1,FALSE),VLOOKUP(Table151516172627[[#This Row],[Full Name]],'Women''s League'!B:B,1,FALSE)),"NEEDS ADDING")="NEEDS ADDING","NEEDS ADDING","OK"))</f>
        <v/>
      </c>
      <c r="C42" s="21" t="str">
        <f>IF(Table151516172627[[#This Row],[Position]]="","",IF(Table151516172627[[#This Row],[Rank]]=1,30,IF(Table151516172627[[#This Row],[Rank]]=2,29,IF(Table151516172627[[#This Row],[Rank]]=3,28,IF(Table151516172627[[#This Row],[Rank]]=4,27,IF(Table151516172627[[#This Row],[Rank]]=5,26,IF(Table151516172627[[#This Row],[Rank]]=6,25,IF(Table151516172627[[#This Row],[Rank]]=7,24,IF(Table151516172627[[#This Row],[Rank]]=8,23,IF(Table151516172627[[#This Row],[Rank]]=9,22,IF(Table151516172627[[#This Row],[Rank]]=10,21,IF(Table151516172627[[#This Row],[Rank]]=11,20,IF(Table151516172627[[#This Row],[Rank]]=12,19,IF(Table151516172627[[#This Row],[Rank]]=13,18,IF(Table151516172627[[#This Row],[Rank]]=14,17,IF(Table151516172627[[#This Row],[Rank]]=15,16,IF(Table151516172627[[#This Row],[Rank]]=16,15,IF(Table151516172627[[#This Row],[Rank]]=17,14,IF(Table151516172627[[#This Row],[Rank]]=18,13,IF(Table151516172627[[#This Row],[Rank]]=19,12,IF(Table151516172627[[#This Row],[Rank]]=20,11,IF(Table151516172627[[#This Row],[Rank]]=21,10,IF(Table151516172627[[#This Row],[Rank]]=22,9,IF(Table151516172627[[#This Row],[Rank]]=23,8,IF(Table151516172627[[#This Row],[Rank]]=24,7,IF(Table151516172627[[#This Row],[Rank]]=25,6,IF(Table151516172627[[#This Row],[Rank]]=26,5,IF(Table151516172627[[#This Row],[Rank]]=27,4,IF(Table151516172627[[#This Row],[Rank]]=28,3,IF(Table151516172627[[#This Row],[Rank]]=29,2,IF(Table151516172627[[#This Row],[Rank]]=30,1,0)))))))))))))))))))))))))))))))</f>
        <v/>
      </c>
      <c r="D42" s="4" t="str">
        <f>IF(Table151516172627[[#This Row],[Category]]="","",IF(Table151516172627[[#This Row],[Category]]="M",COUNTIF($I$2:$I42,"M"),IF(Table151516172627[[#This Row],[Category]]="F",COUNTIF($I$2:$I42,"F"),0)))</f>
        <v/>
      </c>
      <c r="E42" s="26"/>
      <c r="F42" s="27"/>
      <c r="G42" s="28"/>
      <c r="H42" s="28"/>
      <c r="I42" s="29"/>
      <c r="J42" s="63"/>
      <c r="K42" s="63"/>
      <c r="L42" s="63"/>
      <c r="M42" s="63"/>
    </row>
    <row r="43" spans="1:13" x14ac:dyDescent="0.3">
      <c r="A43" s="19">
        <f>Table151516172627[[#This Row],[Full Name]]</f>
        <v>0</v>
      </c>
      <c r="B43" s="21" t="str">
        <f>IF(Table151516172627[[#This Row],[Full Name]]="","",IF(IFERROR(IFERROR(VLOOKUP(Table151516172627[[#This Row],[Full Name]],'Mens League'!B:B,1,FALSE),VLOOKUP(Table151516172627[[#This Row],[Full Name]],'Women''s League'!B:B,1,FALSE)),"NEEDS ADDING")="NEEDS ADDING","NEEDS ADDING","OK"))</f>
        <v/>
      </c>
      <c r="C43" s="21" t="str">
        <f>IF(Table151516172627[[#This Row],[Position]]="","",IF(Table151516172627[[#This Row],[Rank]]=1,30,IF(Table151516172627[[#This Row],[Rank]]=2,29,IF(Table151516172627[[#This Row],[Rank]]=3,28,IF(Table151516172627[[#This Row],[Rank]]=4,27,IF(Table151516172627[[#This Row],[Rank]]=5,26,IF(Table151516172627[[#This Row],[Rank]]=6,25,IF(Table151516172627[[#This Row],[Rank]]=7,24,IF(Table151516172627[[#This Row],[Rank]]=8,23,IF(Table151516172627[[#This Row],[Rank]]=9,22,IF(Table151516172627[[#This Row],[Rank]]=10,21,IF(Table151516172627[[#This Row],[Rank]]=11,20,IF(Table151516172627[[#This Row],[Rank]]=12,19,IF(Table151516172627[[#This Row],[Rank]]=13,18,IF(Table151516172627[[#This Row],[Rank]]=14,17,IF(Table151516172627[[#This Row],[Rank]]=15,16,IF(Table151516172627[[#This Row],[Rank]]=16,15,IF(Table151516172627[[#This Row],[Rank]]=17,14,IF(Table151516172627[[#This Row],[Rank]]=18,13,IF(Table151516172627[[#This Row],[Rank]]=19,12,IF(Table151516172627[[#This Row],[Rank]]=20,11,IF(Table151516172627[[#This Row],[Rank]]=21,10,IF(Table151516172627[[#This Row],[Rank]]=22,9,IF(Table151516172627[[#This Row],[Rank]]=23,8,IF(Table151516172627[[#This Row],[Rank]]=24,7,IF(Table151516172627[[#This Row],[Rank]]=25,6,IF(Table151516172627[[#This Row],[Rank]]=26,5,IF(Table151516172627[[#This Row],[Rank]]=27,4,IF(Table151516172627[[#This Row],[Rank]]=28,3,IF(Table151516172627[[#This Row],[Rank]]=29,2,IF(Table151516172627[[#This Row],[Rank]]=30,1,0)))))))))))))))))))))))))))))))</f>
        <v/>
      </c>
      <c r="D43" s="4" t="str">
        <f>IF(Table151516172627[[#This Row],[Category]]="","",IF(Table151516172627[[#This Row],[Category]]="M",COUNTIF($I$2:$I43,"M"),IF(Table151516172627[[#This Row],[Category]]="F",COUNTIF($I$2:$I43,"F"),0)))</f>
        <v/>
      </c>
      <c r="E43" s="26"/>
      <c r="F43" s="27"/>
      <c r="G43" s="28"/>
      <c r="H43" s="28"/>
      <c r="I43" s="29"/>
      <c r="J43" s="63"/>
      <c r="K43" s="63"/>
      <c r="L43" s="63"/>
      <c r="M43" s="63"/>
    </row>
    <row r="44" spans="1:13" x14ac:dyDescent="0.3">
      <c r="A44" s="19">
        <f>Table151516172627[[#This Row],[Full Name]]</f>
        <v>0</v>
      </c>
      <c r="B44" s="21" t="str">
        <f>IF(Table151516172627[[#This Row],[Full Name]]="","",IF(IFERROR(IFERROR(VLOOKUP(Table151516172627[[#This Row],[Full Name]],'Mens League'!B:B,1,FALSE),VLOOKUP(Table151516172627[[#This Row],[Full Name]],'Women''s League'!B:B,1,FALSE)),"NEEDS ADDING")="NEEDS ADDING","NEEDS ADDING","OK"))</f>
        <v/>
      </c>
      <c r="C44" s="21" t="str">
        <f>IF(Table151516172627[[#This Row],[Position]]="","",IF(Table151516172627[[#This Row],[Rank]]=1,30,IF(Table151516172627[[#This Row],[Rank]]=2,29,IF(Table151516172627[[#This Row],[Rank]]=3,28,IF(Table151516172627[[#This Row],[Rank]]=4,27,IF(Table151516172627[[#This Row],[Rank]]=5,26,IF(Table151516172627[[#This Row],[Rank]]=6,25,IF(Table151516172627[[#This Row],[Rank]]=7,24,IF(Table151516172627[[#This Row],[Rank]]=8,23,IF(Table151516172627[[#This Row],[Rank]]=9,22,IF(Table151516172627[[#This Row],[Rank]]=10,21,IF(Table151516172627[[#This Row],[Rank]]=11,20,IF(Table151516172627[[#This Row],[Rank]]=12,19,IF(Table151516172627[[#This Row],[Rank]]=13,18,IF(Table151516172627[[#This Row],[Rank]]=14,17,IF(Table151516172627[[#This Row],[Rank]]=15,16,IF(Table151516172627[[#This Row],[Rank]]=16,15,IF(Table151516172627[[#This Row],[Rank]]=17,14,IF(Table151516172627[[#This Row],[Rank]]=18,13,IF(Table151516172627[[#This Row],[Rank]]=19,12,IF(Table151516172627[[#This Row],[Rank]]=20,11,IF(Table151516172627[[#This Row],[Rank]]=21,10,IF(Table151516172627[[#This Row],[Rank]]=22,9,IF(Table151516172627[[#This Row],[Rank]]=23,8,IF(Table151516172627[[#This Row],[Rank]]=24,7,IF(Table151516172627[[#This Row],[Rank]]=25,6,IF(Table151516172627[[#This Row],[Rank]]=26,5,IF(Table151516172627[[#This Row],[Rank]]=27,4,IF(Table151516172627[[#This Row],[Rank]]=28,3,IF(Table151516172627[[#This Row],[Rank]]=29,2,IF(Table151516172627[[#This Row],[Rank]]=30,1,0)))))))))))))))))))))))))))))))</f>
        <v/>
      </c>
      <c r="D44" s="4" t="str">
        <f>IF(Table151516172627[[#This Row],[Category]]="","",IF(Table151516172627[[#This Row],[Category]]="M",COUNTIF($I$2:$I44,"M"),IF(Table151516172627[[#This Row],[Category]]="F",COUNTIF($I$2:$I44,"F"),0)))</f>
        <v/>
      </c>
      <c r="E44" s="26"/>
      <c r="F44" s="27"/>
      <c r="G44" s="28"/>
      <c r="H44" s="28"/>
      <c r="I44" s="29"/>
      <c r="J44" s="63"/>
      <c r="K44" s="63"/>
      <c r="L44" s="63"/>
      <c r="M44" s="63"/>
    </row>
    <row r="45" spans="1:13" x14ac:dyDescent="0.3">
      <c r="A45" s="19">
        <f>Table151516172627[[#This Row],[Full Name]]</f>
        <v>0</v>
      </c>
      <c r="B45" s="21" t="str">
        <f>IF(Table151516172627[[#This Row],[Full Name]]="","",IF(IFERROR(IFERROR(VLOOKUP(Table151516172627[[#This Row],[Full Name]],'Mens League'!B:B,1,FALSE),VLOOKUP(Table151516172627[[#This Row],[Full Name]],'Women''s League'!B:B,1,FALSE)),"NEEDS ADDING")="NEEDS ADDING","NEEDS ADDING","OK"))</f>
        <v/>
      </c>
      <c r="C45" s="21" t="str">
        <f>IF(Table151516172627[[#This Row],[Position]]="","",IF(Table151516172627[[#This Row],[Rank]]=1,30,IF(Table151516172627[[#This Row],[Rank]]=2,29,IF(Table151516172627[[#This Row],[Rank]]=3,28,IF(Table151516172627[[#This Row],[Rank]]=4,27,IF(Table151516172627[[#This Row],[Rank]]=5,26,IF(Table151516172627[[#This Row],[Rank]]=6,25,IF(Table151516172627[[#This Row],[Rank]]=7,24,IF(Table151516172627[[#This Row],[Rank]]=8,23,IF(Table151516172627[[#This Row],[Rank]]=9,22,IF(Table151516172627[[#This Row],[Rank]]=10,21,IF(Table151516172627[[#This Row],[Rank]]=11,20,IF(Table151516172627[[#This Row],[Rank]]=12,19,IF(Table151516172627[[#This Row],[Rank]]=13,18,IF(Table151516172627[[#This Row],[Rank]]=14,17,IF(Table151516172627[[#This Row],[Rank]]=15,16,IF(Table151516172627[[#This Row],[Rank]]=16,15,IF(Table151516172627[[#This Row],[Rank]]=17,14,IF(Table151516172627[[#This Row],[Rank]]=18,13,IF(Table151516172627[[#This Row],[Rank]]=19,12,IF(Table151516172627[[#This Row],[Rank]]=20,11,IF(Table151516172627[[#This Row],[Rank]]=21,10,IF(Table151516172627[[#This Row],[Rank]]=22,9,IF(Table151516172627[[#This Row],[Rank]]=23,8,IF(Table151516172627[[#This Row],[Rank]]=24,7,IF(Table151516172627[[#This Row],[Rank]]=25,6,IF(Table151516172627[[#This Row],[Rank]]=26,5,IF(Table151516172627[[#This Row],[Rank]]=27,4,IF(Table151516172627[[#This Row],[Rank]]=28,3,IF(Table151516172627[[#This Row],[Rank]]=29,2,IF(Table151516172627[[#This Row],[Rank]]=30,1,0)))))))))))))))))))))))))))))))</f>
        <v/>
      </c>
      <c r="D45" s="4" t="str">
        <f>IF(Table151516172627[[#This Row],[Category]]="","",IF(Table151516172627[[#This Row],[Category]]="M",COUNTIF($I$2:$I45,"M"),IF(Table151516172627[[#This Row],[Category]]="F",COUNTIF($I$2:$I45,"F"),0)))</f>
        <v/>
      </c>
      <c r="E45" s="26"/>
      <c r="F45" s="27"/>
      <c r="G45" s="28"/>
      <c r="H45" s="28"/>
      <c r="I45" s="29"/>
      <c r="J45" s="63"/>
      <c r="K45" s="63"/>
      <c r="L45" s="63"/>
      <c r="M45" s="63"/>
    </row>
    <row r="46" spans="1:13" x14ac:dyDescent="0.3">
      <c r="A46" s="19">
        <f>Table151516172627[[#This Row],[Full Name]]</f>
        <v>0</v>
      </c>
      <c r="B46" s="21" t="str">
        <f>IF(Table151516172627[[#This Row],[Full Name]]="","",IF(IFERROR(IFERROR(VLOOKUP(Table151516172627[[#This Row],[Full Name]],'Mens League'!B:B,1,FALSE),VLOOKUP(Table151516172627[[#This Row],[Full Name]],'Women''s League'!B:B,1,FALSE)),"NEEDS ADDING")="NEEDS ADDING","NEEDS ADDING","OK"))</f>
        <v/>
      </c>
      <c r="C46" s="21" t="str">
        <f>IF(Table151516172627[[#This Row],[Position]]="","",IF(Table151516172627[[#This Row],[Rank]]=1,30,IF(Table151516172627[[#This Row],[Rank]]=2,29,IF(Table151516172627[[#This Row],[Rank]]=3,28,IF(Table151516172627[[#This Row],[Rank]]=4,27,IF(Table151516172627[[#This Row],[Rank]]=5,26,IF(Table151516172627[[#This Row],[Rank]]=6,25,IF(Table151516172627[[#This Row],[Rank]]=7,24,IF(Table151516172627[[#This Row],[Rank]]=8,23,IF(Table151516172627[[#This Row],[Rank]]=9,22,IF(Table151516172627[[#This Row],[Rank]]=10,21,IF(Table151516172627[[#This Row],[Rank]]=11,20,IF(Table151516172627[[#This Row],[Rank]]=12,19,IF(Table151516172627[[#This Row],[Rank]]=13,18,IF(Table151516172627[[#This Row],[Rank]]=14,17,IF(Table151516172627[[#This Row],[Rank]]=15,16,IF(Table151516172627[[#This Row],[Rank]]=16,15,IF(Table151516172627[[#This Row],[Rank]]=17,14,IF(Table151516172627[[#This Row],[Rank]]=18,13,IF(Table151516172627[[#This Row],[Rank]]=19,12,IF(Table151516172627[[#This Row],[Rank]]=20,11,IF(Table151516172627[[#This Row],[Rank]]=21,10,IF(Table151516172627[[#This Row],[Rank]]=22,9,IF(Table151516172627[[#This Row],[Rank]]=23,8,IF(Table151516172627[[#This Row],[Rank]]=24,7,IF(Table151516172627[[#This Row],[Rank]]=25,6,IF(Table151516172627[[#This Row],[Rank]]=26,5,IF(Table151516172627[[#This Row],[Rank]]=27,4,IF(Table151516172627[[#This Row],[Rank]]=28,3,IF(Table151516172627[[#This Row],[Rank]]=29,2,IF(Table151516172627[[#This Row],[Rank]]=30,1,0)))))))))))))))))))))))))))))))</f>
        <v/>
      </c>
      <c r="D46" s="4" t="str">
        <f>IF(Table151516172627[[#This Row],[Category]]="","",IF(Table151516172627[[#This Row],[Category]]="M",COUNTIF($I$2:$I46,"M"),IF(Table151516172627[[#This Row],[Category]]="F",COUNTIF($I$2:$I46,"F"),0)))</f>
        <v/>
      </c>
      <c r="E46" s="26"/>
      <c r="F46" s="27"/>
      <c r="G46" s="28"/>
      <c r="H46" s="28"/>
      <c r="I46" s="29"/>
      <c r="J46" s="63"/>
      <c r="K46" s="63"/>
      <c r="L46" s="63"/>
      <c r="M46" s="63"/>
    </row>
    <row r="47" spans="1:13" x14ac:dyDescent="0.3">
      <c r="A47" s="19">
        <f>Table151516172627[[#This Row],[Full Name]]</f>
        <v>0</v>
      </c>
      <c r="B47" s="21" t="str">
        <f>IF(Table151516172627[[#This Row],[Full Name]]="","",IF(IFERROR(IFERROR(VLOOKUP(Table151516172627[[#This Row],[Full Name]],'Mens League'!B:B,1,FALSE),VLOOKUP(Table151516172627[[#This Row],[Full Name]],'Women''s League'!B:B,1,FALSE)),"NEEDS ADDING")="NEEDS ADDING","NEEDS ADDING","OK"))</f>
        <v/>
      </c>
      <c r="C47" s="21" t="str">
        <f>IF(Table151516172627[[#This Row],[Position]]="","",IF(Table151516172627[[#This Row],[Rank]]=1,30,IF(Table151516172627[[#This Row],[Rank]]=2,29,IF(Table151516172627[[#This Row],[Rank]]=3,28,IF(Table151516172627[[#This Row],[Rank]]=4,27,IF(Table151516172627[[#This Row],[Rank]]=5,26,IF(Table151516172627[[#This Row],[Rank]]=6,25,IF(Table151516172627[[#This Row],[Rank]]=7,24,IF(Table151516172627[[#This Row],[Rank]]=8,23,IF(Table151516172627[[#This Row],[Rank]]=9,22,IF(Table151516172627[[#This Row],[Rank]]=10,21,IF(Table151516172627[[#This Row],[Rank]]=11,20,IF(Table151516172627[[#This Row],[Rank]]=12,19,IF(Table151516172627[[#This Row],[Rank]]=13,18,IF(Table151516172627[[#This Row],[Rank]]=14,17,IF(Table151516172627[[#This Row],[Rank]]=15,16,IF(Table151516172627[[#This Row],[Rank]]=16,15,IF(Table151516172627[[#This Row],[Rank]]=17,14,IF(Table151516172627[[#This Row],[Rank]]=18,13,IF(Table151516172627[[#This Row],[Rank]]=19,12,IF(Table151516172627[[#This Row],[Rank]]=20,11,IF(Table151516172627[[#This Row],[Rank]]=21,10,IF(Table151516172627[[#This Row],[Rank]]=22,9,IF(Table151516172627[[#This Row],[Rank]]=23,8,IF(Table151516172627[[#This Row],[Rank]]=24,7,IF(Table151516172627[[#This Row],[Rank]]=25,6,IF(Table151516172627[[#This Row],[Rank]]=26,5,IF(Table151516172627[[#This Row],[Rank]]=27,4,IF(Table151516172627[[#This Row],[Rank]]=28,3,IF(Table151516172627[[#This Row],[Rank]]=29,2,IF(Table151516172627[[#This Row],[Rank]]=30,1,0)))))))))))))))))))))))))))))))</f>
        <v/>
      </c>
      <c r="D47" s="4" t="str">
        <f>IF(Table151516172627[[#This Row],[Category]]="","",IF(Table151516172627[[#This Row],[Category]]="M",COUNTIF($I$2:$I47,"M"),IF(Table151516172627[[#This Row],[Category]]="F",COUNTIF($I$2:$I47,"F"),0)))</f>
        <v/>
      </c>
      <c r="E47" s="26"/>
      <c r="F47" s="27"/>
      <c r="G47" s="28"/>
      <c r="H47" s="28"/>
      <c r="I47" s="29"/>
      <c r="J47" s="63"/>
      <c r="K47" s="63"/>
      <c r="L47" s="63"/>
      <c r="M47" s="63"/>
    </row>
  </sheetData>
  <phoneticPr fontId="5" type="noConversion"/>
  <conditionalFormatting sqref="B2:B47">
    <cfRule type="containsText" dxfId="1" priority="1" operator="containsText" text="OK">
      <formula>NOT(ISERROR(SEARCH("OK",B2)))</formula>
    </cfRule>
    <cfRule type="containsText" dxfId="0" priority="2" operator="containsText" text="NEEDS ADDING">
      <formula>NOT(ISERROR(SEARCH("NEEDS ADDING",B2)))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9621EB-B360-4947-B103-0A94CE7BEB20}">
  <sheetPr>
    <tabColor rgb="FF00B0F0"/>
  </sheetPr>
  <dimension ref="A1:M50"/>
  <sheetViews>
    <sheetView topLeftCell="B1" workbookViewId="0"/>
  </sheetViews>
  <sheetFormatPr defaultRowHeight="14.4" x14ac:dyDescent="0.3"/>
  <cols>
    <col min="1" max="1" width="23.33203125" hidden="1" customWidth="1"/>
    <col min="2" max="2" width="23.33203125" customWidth="1"/>
    <col min="3" max="4" width="13.6640625" customWidth="1"/>
    <col min="5" max="5" width="16" bestFit="1" customWidth="1"/>
    <col min="6" max="6" width="12.109375" style="13" bestFit="1" customWidth="1"/>
    <col min="7" max="7" width="12" bestFit="1" customWidth="1"/>
    <col min="8" max="8" width="23.33203125" bestFit="1" customWidth="1"/>
    <col min="9" max="9" width="17.33203125" bestFit="1" customWidth="1"/>
  </cols>
  <sheetData>
    <row r="1" spans="1:13" ht="33.6" x14ac:dyDescent="0.3">
      <c r="A1" s="14" t="s">
        <v>17</v>
      </c>
      <c r="B1" s="14" t="s">
        <v>84</v>
      </c>
      <c r="C1" s="14" t="s">
        <v>22</v>
      </c>
      <c r="D1" s="14" t="s">
        <v>83</v>
      </c>
      <c r="E1" s="15" t="s">
        <v>18</v>
      </c>
      <c r="F1" s="16" t="s">
        <v>24</v>
      </c>
      <c r="G1" s="15" t="s">
        <v>23</v>
      </c>
      <c r="H1" s="15" t="s">
        <v>0</v>
      </c>
      <c r="I1" s="17" t="s">
        <v>25</v>
      </c>
      <c r="J1" s="64" t="s">
        <v>161</v>
      </c>
      <c r="K1" s="64" t="s">
        <v>162</v>
      </c>
      <c r="L1" s="64" t="s">
        <v>163</v>
      </c>
      <c r="M1" s="64" t="s">
        <v>164</v>
      </c>
    </row>
    <row r="2" spans="1:13" ht="28.2" x14ac:dyDescent="0.3">
      <c r="A2" s="18" t="str">
        <f>Table1515161718244[[#This Row],[Full Name]]</f>
        <v>PARKER, Mark</v>
      </c>
      <c r="B2" s="22" t="str">
        <f>IF(Table1515161718244[[#This Row],[Full Name]]="","",IF(IFERROR(IFERROR(VLOOKUP(Table1515161718244[[#This Row],[Full Name]],'Mens League'!B:B,1,FALSE),VLOOKUP(Table1515161718244[[#This Row],[Full Name]],'Women''s League'!B:B,1,FALSE)),"NEEDS ADDING")="NEEDS ADDING","NEEDS ADDING","OK"))</f>
        <v>OK</v>
      </c>
      <c r="C2" s="18">
        <f>IF(Table1515161718244[[#This Row],[Position]]="","",IF(Table1515161718244[[#This Row],[Rank]]=1,30,IF(Table1515161718244[[#This Row],[Rank]]=2,29,IF(Table1515161718244[[#This Row],[Rank]]=3,28,IF(Table1515161718244[[#This Row],[Rank]]=4,27,IF(Table1515161718244[[#This Row],[Rank]]=5,26,IF(Table1515161718244[[#This Row],[Rank]]=6,25,IF(Table1515161718244[[#This Row],[Rank]]=7,24,IF(Table1515161718244[[#This Row],[Rank]]=8,23,IF(Table1515161718244[[#This Row],[Rank]]=9,22,IF(Table1515161718244[[#This Row],[Rank]]=10,21,IF(Table1515161718244[[#This Row],[Rank]]=11,20,IF(Table1515161718244[[#This Row],[Rank]]=12,19,IF(Table1515161718244[[#This Row],[Rank]]=13,18,IF(Table1515161718244[[#This Row],[Rank]]=14,17,IF(Table1515161718244[[#This Row],[Rank]]=15,16,IF(Table1515161718244[[#This Row],[Rank]]=16,15,IF(Table1515161718244[[#This Row],[Rank]]=17,14,IF(Table1515161718244[[#This Row],[Rank]]=18,13,IF(Table1515161718244[[#This Row],[Rank]]=19,12,IF(Table1515161718244[[#This Row],[Rank]]=20,11,IF(Table1515161718244[[#This Row],[Rank]]=21,10,IF(Table1515161718244[[#This Row],[Rank]]=22,9,IF(Table1515161718244[[#This Row],[Rank]]=23,8,IF(Table1515161718244[[#This Row],[Rank]]=24,7,IF(Table1515161718244[[#This Row],[Rank]]=25,6,IF(Table1515161718244[[#This Row],[Rank]]=26,5,IF(Table1515161718244[[#This Row],[Rank]]=27,4,IF(Table1515161718244[[#This Row],[Rank]]=28,3,IF(Table1515161718244[[#This Row],[Rank]]=29,2,IF(Table1515161718244[[#This Row],[Rank]]=30,1,0)))))))))))))))))))))))))))))))</f>
        <v>30</v>
      </c>
      <c r="D2" s="4">
        <f>IF(Table1515161718244[[#This Row],[Category]]="","",IF(Table1515161718244[[#This Row],[Category]]="M",COUNTIF($I$2:$I2,"M"),IF(Table1515161718244[[#This Row],[Category]]="F",COUNTIF($I$2:$I2,"F"),0)))</f>
        <v>1</v>
      </c>
      <c r="E2" s="26">
        <v>7</v>
      </c>
      <c r="F2" s="27">
        <v>2.4212962962962964E-2</v>
      </c>
      <c r="G2" s="28" t="s">
        <v>229</v>
      </c>
      <c r="H2" s="28" t="s">
        <v>2</v>
      </c>
      <c r="I2" s="29" t="s">
        <v>190</v>
      </c>
      <c r="J2" s="63">
        <v>-7</v>
      </c>
      <c r="K2" s="63" t="s">
        <v>191</v>
      </c>
      <c r="L2" s="63" t="s">
        <v>196</v>
      </c>
      <c r="M2" s="63"/>
    </row>
    <row r="3" spans="1:13" ht="28.2" x14ac:dyDescent="0.3">
      <c r="A3" s="18" t="str">
        <f>Table1515161718244[[#This Row],[Full Name]]</f>
        <v>DUNNING, Phil</v>
      </c>
      <c r="B3" s="20" t="str">
        <f>IF(Table1515161718244[[#This Row],[Full Name]]="","",IF(IFERROR(IFERROR(VLOOKUP(Table1515161718244[[#This Row],[Full Name]],'Mens League'!B:B,1,FALSE),VLOOKUP(Table1515161718244[[#This Row],[Full Name]],'Women''s League'!B:B,1,FALSE)),"NEEDS ADDING")="NEEDS ADDING","NEEDS ADDING","OK"))</f>
        <v>OK</v>
      </c>
      <c r="C3" s="20">
        <f>IF(Table1515161718244[[#This Row],[Position]]="","",IF(Table1515161718244[[#This Row],[Rank]]=1,30,IF(Table1515161718244[[#This Row],[Rank]]=2,29,IF(Table1515161718244[[#This Row],[Rank]]=3,28,IF(Table1515161718244[[#This Row],[Rank]]=4,27,IF(Table1515161718244[[#This Row],[Rank]]=5,26,IF(Table1515161718244[[#This Row],[Rank]]=6,25,IF(Table1515161718244[[#This Row],[Rank]]=7,24,IF(Table1515161718244[[#This Row],[Rank]]=8,23,IF(Table1515161718244[[#This Row],[Rank]]=9,22,IF(Table1515161718244[[#This Row],[Rank]]=10,21,IF(Table1515161718244[[#This Row],[Rank]]=11,20,IF(Table1515161718244[[#This Row],[Rank]]=12,19,IF(Table1515161718244[[#This Row],[Rank]]=13,18,IF(Table1515161718244[[#This Row],[Rank]]=14,17,IF(Table1515161718244[[#This Row],[Rank]]=15,16,IF(Table1515161718244[[#This Row],[Rank]]=16,15,IF(Table1515161718244[[#This Row],[Rank]]=17,14,IF(Table1515161718244[[#This Row],[Rank]]=18,13,IF(Table1515161718244[[#This Row],[Rank]]=19,12,IF(Table1515161718244[[#This Row],[Rank]]=20,11,IF(Table1515161718244[[#This Row],[Rank]]=21,10,IF(Table1515161718244[[#This Row],[Rank]]=22,9,IF(Table1515161718244[[#This Row],[Rank]]=23,8,IF(Table1515161718244[[#This Row],[Rank]]=24,7,IF(Table1515161718244[[#This Row],[Rank]]=25,6,IF(Table1515161718244[[#This Row],[Rank]]=26,5,IF(Table1515161718244[[#This Row],[Rank]]=27,4,IF(Table1515161718244[[#This Row],[Rank]]=28,3,IF(Table1515161718244[[#This Row],[Rank]]=29,2,IF(Table1515161718244[[#This Row],[Rank]]=30,1,0)))))))))))))))))))))))))))))))</f>
        <v>29</v>
      </c>
      <c r="D3" s="4">
        <f>IF(Table1515161718244[[#This Row],[Category]]="","",IF(Table1515161718244[[#This Row],[Category]]="M",COUNTIF($I$2:$I3,"M"),IF(Table1515161718244[[#This Row],[Category]]="F",COUNTIF($I$2:$I3,"F"),0)))</f>
        <v>2</v>
      </c>
      <c r="E3" s="26">
        <v>12</v>
      </c>
      <c r="F3" s="27">
        <v>2.508101851851852E-2</v>
      </c>
      <c r="G3" s="28" t="s">
        <v>230</v>
      </c>
      <c r="H3" s="28" t="s">
        <v>134</v>
      </c>
      <c r="I3" s="29" t="s">
        <v>190</v>
      </c>
      <c r="J3" s="63">
        <v>-12</v>
      </c>
      <c r="K3" s="63" t="s">
        <v>191</v>
      </c>
      <c r="L3" s="63" t="s">
        <v>196</v>
      </c>
      <c r="M3" s="63"/>
    </row>
    <row r="4" spans="1:13" ht="28.2" x14ac:dyDescent="0.3">
      <c r="A4" s="18" t="str">
        <f>Table1515161718244[[#This Row],[Full Name]]</f>
        <v>CODD, Paul</v>
      </c>
      <c r="B4" s="20" t="str">
        <f>IF(Table1515161718244[[#This Row],[Full Name]]="","",IF(IFERROR(IFERROR(VLOOKUP(Table1515161718244[[#This Row],[Full Name]],'Mens League'!B:B,1,FALSE),VLOOKUP(Table1515161718244[[#This Row],[Full Name]],'Women''s League'!B:B,1,FALSE)),"NEEDS ADDING")="NEEDS ADDING","NEEDS ADDING","OK"))</f>
        <v>OK</v>
      </c>
      <c r="C4" s="20">
        <f>IF(Table1515161718244[[#This Row],[Position]]="","",IF(Table1515161718244[[#This Row],[Rank]]=1,30,IF(Table1515161718244[[#This Row],[Rank]]=2,29,IF(Table1515161718244[[#This Row],[Rank]]=3,28,IF(Table1515161718244[[#This Row],[Rank]]=4,27,IF(Table1515161718244[[#This Row],[Rank]]=5,26,IF(Table1515161718244[[#This Row],[Rank]]=6,25,IF(Table1515161718244[[#This Row],[Rank]]=7,24,IF(Table1515161718244[[#This Row],[Rank]]=8,23,IF(Table1515161718244[[#This Row],[Rank]]=9,22,IF(Table1515161718244[[#This Row],[Rank]]=10,21,IF(Table1515161718244[[#This Row],[Rank]]=11,20,IF(Table1515161718244[[#This Row],[Rank]]=12,19,IF(Table1515161718244[[#This Row],[Rank]]=13,18,IF(Table1515161718244[[#This Row],[Rank]]=14,17,IF(Table1515161718244[[#This Row],[Rank]]=15,16,IF(Table1515161718244[[#This Row],[Rank]]=16,15,IF(Table1515161718244[[#This Row],[Rank]]=17,14,IF(Table1515161718244[[#This Row],[Rank]]=18,13,IF(Table1515161718244[[#This Row],[Rank]]=19,12,IF(Table1515161718244[[#This Row],[Rank]]=20,11,IF(Table1515161718244[[#This Row],[Rank]]=21,10,IF(Table1515161718244[[#This Row],[Rank]]=22,9,IF(Table1515161718244[[#This Row],[Rank]]=23,8,IF(Table1515161718244[[#This Row],[Rank]]=24,7,IF(Table1515161718244[[#This Row],[Rank]]=25,6,IF(Table1515161718244[[#This Row],[Rank]]=26,5,IF(Table1515161718244[[#This Row],[Rank]]=27,4,IF(Table1515161718244[[#This Row],[Rank]]=28,3,IF(Table1515161718244[[#This Row],[Rank]]=29,2,IF(Table1515161718244[[#This Row],[Rank]]=30,1,0)))))))))))))))))))))))))))))))</f>
        <v>28</v>
      </c>
      <c r="D4" s="4">
        <f>IF(Table1515161718244[[#This Row],[Category]]="","",IF(Table1515161718244[[#This Row],[Category]]="M",COUNTIF($I$2:$I4,"M"),IF(Table1515161718244[[#This Row],[Category]]="F",COUNTIF($I$2:$I4,"F"),0)))</f>
        <v>3</v>
      </c>
      <c r="E4" s="26">
        <v>47</v>
      </c>
      <c r="F4" s="27">
        <v>2.7407407407407408E-2</v>
      </c>
      <c r="G4" s="28" t="s">
        <v>231</v>
      </c>
      <c r="H4" s="28" t="s">
        <v>45</v>
      </c>
      <c r="I4" s="29" t="s">
        <v>190</v>
      </c>
      <c r="J4" s="63">
        <v>-43</v>
      </c>
      <c r="K4" s="63" t="s">
        <v>191</v>
      </c>
      <c r="L4" s="63" t="s">
        <v>192</v>
      </c>
      <c r="M4" s="63"/>
    </row>
    <row r="5" spans="1:13" ht="28.2" x14ac:dyDescent="0.3">
      <c r="A5" s="18" t="str">
        <f>Table1515161718244[[#This Row],[Full Name]]</f>
        <v>COULTON, Shaun</v>
      </c>
      <c r="B5" s="20" t="str">
        <f>IF(Table1515161718244[[#This Row],[Full Name]]="","",IF(IFERROR(IFERROR(VLOOKUP(Table1515161718244[[#This Row],[Full Name]],'Mens League'!B:B,1,FALSE),VLOOKUP(Table1515161718244[[#This Row],[Full Name]],'Women''s League'!B:B,1,FALSE)),"NEEDS ADDING")="NEEDS ADDING","NEEDS ADDING","OK"))</f>
        <v>OK</v>
      </c>
      <c r="C5" s="20">
        <f>IF(Table1515161718244[[#This Row],[Position]]="","",IF(Table1515161718244[[#This Row],[Rank]]=1,30,IF(Table1515161718244[[#This Row],[Rank]]=2,29,IF(Table1515161718244[[#This Row],[Rank]]=3,28,IF(Table1515161718244[[#This Row],[Rank]]=4,27,IF(Table1515161718244[[#This Row],[Rank]]=5,26,IF(Table1515161718244[[#This Row],[Rank]]=6,25,IF(Table1515161718244[[#This Row],[Rank]]=7,24,IF(Table1515161718244[[#This Row],[Rank]]=8,23,IF(Table1515161718244[[#This Row],[Rank]]=9,22,IF(Table1515161718244[[#This Row],[Rank]]=10,21,IF(Table1515161718244[[#This Row],[Rank]]=11,20,IF(Table1515161718244[[#This Row],[Rank]]=12,19,IF(Table1515161718244[[#This Row],[Rank]]=13,18,IF(Table1515161718244[[#This Row],[Rank]]=14,17,IF(Table1515161718244[[#This Row],[Rank]]=15,16,IF(Table1515161718244[[#This Row],[Rank]]=16,15,IF(Table1515161718244[[#This Row],[Rank]]=17,14,IF(Table1515161718244[[#This Row],[Rank]]=18,13,IF(Table1515161718244[[#This Row],[Rank]]=19,12,IF(Table1515161718244[[#This Row],[Rank]]=20,11,IF(Table1515161718244[[#This Row],[Rank]]=21,10,IF(Table1515161718244[[#This Row],[Rank]]=22,9,IF(Table1515161718244[[#This Row],[Rank]]=23,8,IF(Table1515161718244[[#This Row],[Rank]]=24,7,IF(Table1515161718244[[#This Row],[Rank]]=25,6,IF(Table1515161718244[[#This Row],[Rank]]=26,5,IF(Table1515161718244[[#This Row],[Rank]]=27,4,IF(Table1515161718244[[#This Row],[Rank]]=28,3,IF(Table1515161718244[[#This Row],[Rank]]=29,2,IF(Table1515161718244[[#This Row],[Rank]]=30,1,0)))))))))))))))))))))))))))))))</f>
        <v>27</v>
      </c>
      <c r="D5" s="4">
        <f>IF(Table1515161718244[[#This Row],[Category]]="","",IF(Table1515161718244[[#This Row],[Category]]="M",COUNTIF($I$2:$I5,"M"),IF(Table1515161718244[[#This Row],[Category]]="F",COUNTIF($I$2:$I5,"F"),0)))</f>
        <v>4</v>
      </c>
      <c r="E5" s="26">
        <v>49</v>
      </c>
      <c r="F5" s="27">
        <v>2.7650462962962963E-2</v>
      </c>
      <c r="G5" s="28" t="s">
        <v>232</v>
      </c>
      <c r="H5" s="28" t="s">
        <v>42</v>
      </c>
      <c r="I5" s="29" t="s">
        <v>190</v>
      </c>
      <c r="J5" s="63">
        <v>-45</v>
      </c>
      <c r="K5" s="63" t="s">
        <v>191</v>
      </c>
      <c r="L5" s="63" t="s">
        <v>198</v>
      </c>
      <c r="M5" s="63"/>
    </row>
    <row r="6" spans="1:13" ht="28.2" x14ac:dyDescent="0.3">
      <c r="A6" s="18" t="str">
        <f>Table1515161718244[[#This Row],[Full Name]]</f>
        <v>MONAGHAN, Amelia</v>
      </c>
      <c r="B6" s="20" t="str">
        <f>IF(Table1515161718244[[#This Row],[Full Name]]="","",IF(IFERROR(IFERROR(VLOOKUP(Table1515161718244[[#This Row],[Full Name]],'Mens League'!B:B,1,FALSE),VLOOKUP(Table1515161718244[[#This Row],[Full Name]],'Women''s League'!B:B,1,FALSE)),"NEEDS ADDING")="NEEDS ADDING","NEEDS ADDING","OK"))</f>
        <v>OK</v>
      </c>
      <c r="C6" s="20">
        <f>IF(Table1515161718244[[#This Row],[Position]]="","",IF(Table1515161718244[[#This Row],[Rank]]=1,30,IF(Table1515161718244[[#This Row],[Rank]]=2,29,IF(Table1515161718244[[#This Row],[Rank]]=3,28,IF(Table1515161718244[[#This Row],[Rank]]=4,27,IF(Table1515161718244[[#This Row],[Rank]]=5,26,IF(Table1515161718244[[#This Row],[Rank]]=6,25,IF(Table1515161718244[[#This Row],[Rank]]=7,24,IF(Table1515161718244[[#This Row],[Rank]]=8,23,IF(Table1515161718244[[#This Row],[Rank]]=9,22,IF(Table1515161718244[[#This Row],[Rank]]=10,21,IF(Table1515161718244[[#This Row],[Rank]]=11,20,IF(Table1515161718244[[#This Row],[Rank]]=12,19,IF(Table1515161718244[[#This Row],[Rank]]=13,18,IF(Table1515161718244[[#This Row],[Rank]]=14,17,IF(Table1515161718244[[#This Row],[Rank]]=15,16,IF(Table1515161718244[[#This Row],[Rank]]=16,15,IF(Table1515161718244[[#This Row],[Rank]]=17,14,IF(Table1515161718244[[#This Row],[Rank]]=18,13,IF(Table1515161718244[[#This Row],[Rank]]=19,12,IF(Table1515161718244[[#This Row],[Rank]]=20,11,IF(Table1515161718244[[#This Row],[Rank]]=21,10,IF(Table1515161718244[[#This Row],[Rank]]=22,9,IF(Table1515161718244[[#This Row],[Rank]]=23,8,IF(Table1515161718244[[#This Row],[Rank]]=24,7,IF(Table1515161718244[[#This Row],[Rank]]=25,6,IF(Table1515161718244[[#This Row],[Rank]]=26,5,IF(Table1515161718244[[#This Row],[Rank]]=27,4,IF(Table1515161718244[[#This Row],[Rank]]=28,3,IF(Table1515161718244[[#This Row],[Rank]]=29,2,IF(Table1515161718244[[#This Row],[Rank]]=30,1,0)))))))))))))))))))))))))))))))</f>
        <v>30</v>
      </c>
      <c r="D6" s="4">
        <f>IF(Table1515161718244[[#This Row],[Category]]="","",IF(Table1515161718244[[#This Row],[Category]]="M",COUNTIF($I$2:$I6,"M"),IF(Table1515161718244[[#This Row],[Category]]="F",COUNTIF($I$2:$I6,"F"),0)))</f>
        <v>1</v>
      </c>
      <c r="E6" s="26">
        <v>85</v>
      </c>
      <c r="F6" s="27">
        <v>2.9722222222222223E-2</v>
      </c>
      <c r="G6" s="28" t="s">
        <v>233</v>
      </c>
      <c r="H6" s="28" t="s">
        <v>86</v>
      </c>
      <c r="I6" s="29" t="s">
        <v>205</v>
      </c>
      <c r="J6" s="63">
        <v>-11</v>
      </c>
      <c r="K6" s="63" t="s">
        <v>191</v>
      </c>
      <c r="L6" s="63" t="s">
        <v>234</v>
      </c>
      <c r="M6" s="63"/>
    </row>
    <row r="7" spans="1:13" ht="28.2" x14ac:dyDescent="0.3">
      <c r="A7" s="18" t="str">
        <f>Table1515161718244[[#This Row],[Full Name]]</f>
        <v>BARNES, Louis</v>
      </c>
      <c r="B7" s="20" t="str">
        <f>IF(Table1515161718244[[#This Row],[Full Name]]="","",IF(IFERROR(IFERROR(VLOOKUP(Table1515161718244[[#This Row],[Full Name]],'Mens League'!B:B,1,FALSE),VLOOKUP(Table1515161718244[[#This Row],[Full Name]],'Women''s League'!B:B,1,FALSE)),"NEEDS ADDING")="NEEDS ADDING","NEEDS ADDING","OK"))</f>
        <v>OK</v>
      </c>
      <c r="C7" s="20">
        <f>IF(Table1515161718244[[#This Row],[Position]]="","",IF(Table1515161718244[[#This Row],[Rank]]=1,30,IF(Table1515161718244[[#This Row],[Rank]]=2,29,IF(Table1515161718244[[#This Row],[Rank]]=3,28,IF(Table1515161718244[[#This Row],[Rank]]=4,27,IF(Table1515161718244[[#This Row],[Rank]]=5,26,IF(Table1515161718244[[#This Row],[Rank]]=6,25,IF(Table1515161718244[[#This Row],[Rank]]=7,24,IF(Table1515161718244[[#This Row],[Rank]]=8,23,IF(Table1515161718244[[#This Row],[Rank]]=9,22,IF(Table1515161718244[[#This Row],[Rank]]=10,21,IF(Table1515161718244[[#This Row],[Rank]]=11,20,IF(Table1515161718244[[#This Row],[Rank]]=12,19,IF(Table1515161718244[[#This Row],[Rank]]=13,18,IF(Table1515161718244[[#This Row],[Rank]]=14,17,IF(Table1515161718244[[#This Row],[Rank]]=15,16,IF(Table1515161718244[[#This Row],[Rank]]=16,15,IF(Table1515161718244[[#This Row],[Rank]]=17,14,IF(Table1515161718244[[#This Row],[Rank]]=18,13,IF(Table1515161718244[[#This Row],[Rank]]=19,12,IF(Table1515161718244[[#This Row],[Rank]]=20,11,IF(Table1515161718244[[#This Row],[Rank]]=21,10,IF(Table1515161718244[[#This Row],[Rank]]=22,9,IF(Table1515161718244[[#This Row],[Rank]]=23,8,IF(Table1515161718244[[#This Row],[Rank]]=24,7,IF(Table1515161718244[[#This Row],[Rank]]=25,6,IF(Table1515161718244[[#This Row],[Rank]]=26,5,IF(Table1515161718244[[#This Row],[Rank]]=27,4,IF(Table1515161718244[[#This Row],[Rank]]=28,3,IF(Table1515161718244[[#This Row],[Rank]]=29,2,IF(Table1515161718244[[#This Row],[Rank]]=30,1,0)))))))))))))))))))))))))))))))</f>
        <v>26</v>
      </c>
      <c r="D7" s="4">
        <f>IF(Table1515161718244[[#This Row],[Category]]="","",IF(Table1515161718244[[#This Row],[Category]]="M",COUNTIF($I$2:$I7,"M"),IF(Table1515161718244[[#This Row],[Category]]="F",COUNTIF($I$2:$I7,"F"),0)))</f>
        <v>5</v>
      </c>
      <c r="E7" s="26">
        <v>102</v>
      </c>
      <c r="F7" s="27">
        <v>3.0567129629629628E-2</v>
      </c>
      <c r="G7" s="28" t="s">
        <v>235</v>
      </c>
      <c r="H7" s="28" t="s">
        <v>4</v>
      </c>
      <c r="I7" s="29" t="s">
        <v>190</v>
      </c>
      <c r="J7" s="63">
        <v>-89</v>
      </c>
      <c r="K7" s="63" t="s">
        <v>191</v>
      </c>
      <c r="L7" s="63" t="s">
        <v>192</v>
      </c>
      <c r="M7" s="63"/>
    </row>
    <row r="8" spans="1:13" ht="28.2" x14ac:dyDescent="0.3">
      <c r="A8" s="18" t="str">
        <f>Table1515161718244[[#This Row],[Full Name]]</f>
        <v>GILES, George</v>
      </c>
      <c r="B8" s="20" t="str">
        <f>IF(Table1515161718244[[#This Row],[Full Name]]="","",IF(IFERROR(IFERROR(VLOOKUP(Table1515161718244[[#This Row],[Full Name]],'Mens League'!B:B,1,FALSE),VLOOKUP(Table1515161718244[[#This Row],[Full Name]],'Women''s League'!B:B,1,FALSE)),"NEEDS ADDING")="NEEDS ADDING","NEEDS ADDING","OK"))</f>
        <v>OK</v>
      </c>
      <c r="C8" s="20">
        <f>IF(Table1515161718244[[#This Row],[Position]]="","",IF(Table1515161718244[[#This Row],[Rank]]=1,30,IF(Table1515161718244[[#This Row],[Rank]]=2,29,IF(Table1515161718244[[#This Row],[Rank]]=3,28,IF(Table1515161718244[[#This Row],[Rank]]=4,27,IF(Table1515161718244[[#This Row],[Rank]]=5,26,IF(Table1515161718244[[#This Row],[Rank]]=6,25,IF(Table1515161718244[[#This Row],[Rank]]=7,24,IF(Table1515161718244[[#This Row],[Rank]]=8,23,IF(Table1515161718244[[#This Row],[Rank]]=9,22,IF(Table1515161718244[[#This Row],[Rank]]=10,21,IF(Table1515161718244[[#This Row],[Rank]]=11,20,IF(Table1515161718244[[#This Row],[Rank]]=12,19,IF(Table1515161718244[[#This Row],[Rank]]=13,18,IF(Table1515161718244[[#This Row],[Rank]]=14,17,IF(Table1515161718244[[#This Row],[Rank]]=15,16,IF(Table1515161718244[[#This Row],[Rank]]=16,15,IF(Table1515161718244[[#This Row],[Rank]]=17,14,IF(Table1515161718244[[#This Row],[Rank]]=18,13,IF(Table1515161718244[[#This Row],[Rank]]=19,12,IF(Table1515161718244[[#This Row],[Rank]]=20,11,IF(Table1515161718244[[#This Row],[Rank]]=21,10,IF(Table1515161718244[[#This Row],[Rank]]=22,9,IF(Table1515161718244[[#This Row],[Rank]]=23,8,IF(Table1515161718244[[#This Row],[Rank]]=24,7,IF(Table1515161718244[[#This Row],[Rank]]=25,6,IF(Table1515161718244[[#This Row],[Rank]]=26,5,IF(Table1515161718244[[#This Row],[Rank]]=27,4,IF(Table1515161718244[[#This Row],[Rank]]=28,3,IF(Table1515161718244[[#This Row],[Rank]]=29,2,IF(Table1515161718244[[#This Row],[Rank]]=30,1,0)))))))))))))))))))))))))))))))</f>
        <v>25</v>
      </c>
      <c r="D8" s="4">
        <f>IF(Table1515161718244[[#This Row],[Category]]="","",IF(Table1515161718244[[#This Row],[Category]]="M",COUNTIF($I$2:$I8,"M"),IF(Table1515161718244[[#This Row],[Category]]="F",COUNTIF($I$2:$I8,"F"),0)))</f>
        <v>6</v>
      </c>
      <c r="E8" s="26">
        <v>110</v>
      </c>
      <c r="F8" s="27">
        <v>3.0925925925925926E-2</v>
      </c>
      <c r="G8" s="28" t="s">
        <v>214</v>
      </c>
      <c r="H8" s="28" t="s">
        <v>115</v>
      </c>
      <c r="I8" s="29" t="s">
        <v>190</v>
      </c>
      <c r="J8" s="63">
        <v>-97</v>
      </c>
      <c r="K8" s="63" t="s">
        <v>191</v>
      </c>
      <c r="L8" s="63" t="s">
        <v>196</v>
      </c>
      <c r="M8" s="63"/>
    </row>
    <row r="9" spans="1:13" ht="28.2" x14ac:dyDescent="0.3">
      <c r="A9" s="18" t="str">
        <f>Table1515161718244[[#This Row],[Full Name]]</f>
        <v>BALL, Tom</v>
      </c>
      <c r="B9" s="20" t="str">
        <f>IF(Table1515161718244[[#This Row],[Full Name]]="","",IF(IFERROR(IFERROR(VLOOKUP(Table1515161718244[[#This Row],[Full Name]],'Mens League'!B:B,1,FALSE),VLOOKUP(Table1515161718244[[#This Row],[Full Name]],'Women''s League'!B:B,1,FALSE)),"NEEDS ADDING")="NEEDS ADDING","NEEDS ADDING","OK"))</f>
        <v>OK</v>
      </c>
      <c r="C9" s="20">
        <f>IF(Table1515161718244[[#This Row],[Position]]="","",IF(Table1515161718244[[#This Row],[Rank]]=1,30,IF(Table1515161718244[[#This Row],[Rank]]=2,29,IF(Table1515161718244[[#This Row],[Rank]]=3,28,IF(Table1515161718244[[#This Row],[Rank]]=4,27,IF(Table1515161718244[[#This Row],[Rank]]=5,26,IF(Table1515161718244[[#This Row],[Rank]]=6,25,IF(Table1515161718244[[#This Row],[Rank]]=7,24,IF(Table1515161718244[[#This Row],[Rank]]=8,23,IF(Table1515161718244[[#This Row],[Rank]]=9,22,IF(Table1515161718244[[#This Row],[Rank]]=10,21,IF(Table1515161718244[[#This Row],[Rank]]=11,20,IF(Table1515161718244[[#This Row],[Rank]]=12,19,IF(Table1515161718244[[#This Row],[Rank]]=13,18,IF(Table1515161718244[[#This Row],[Rank]]=14,17,IF(Table1515161718244[[#This Row],[Rank]]=15,16,IF(Table1515161718244[[#This Row],[Rank]]=16,15,IF(Table1515161718244[[#This Row],[Rank]]=17,14,IF(Table1515161718244[[#This Row],[Rank]]=18,13,IF(Table1515161718244[[#This Row],[Rank]]=19,12,IF(Table1515161718244[[#This Row],[Rank]]=20,11,IF(Table1515161718244[[#This Row],[Rank]]=21,10,IF(Table1515161718244[[#This Row],[Rank]]=22,9,IF(Table1515161718244[[#This Row],[Rank]]=23,8,IF(Table1515161718244[[#This Row],[Rank]]=24,7,IF(Table1515161718244[[#This Row],[Rank]]=25,6,IF(Table1515161718244[[#This Row],[Rank]]=26,5,IF(Table1515161718244[[#This Row],[Rank]]=27,4,IF(Table1515161718244[[#This Row],[Rank]]=28,3,IF(Table1515161718244[[#This Row],[Rank]]=29,2,IF(Table1515161718244[[#This Row],[Rank]]=30,1,0)))))))))))))))))))))))))))))))</f>
        <v>24</v>
      </c>
      <c r="D9" s="4">
        <f>IF(Table1515161718244[[#This Row],[Category]]="","",IF(Table1515161718244[[#This Row],[Category]]="M",COUNTIF($I$2:$I9,"M"),IF(Table1515161718244[[#This Row],[Category]]="F",COUNTIF($I$2:$I9,"F"),0)))</f>
        <v>7</v>
      </c>
      <c r="E9" s="26">
        <v>150</v>
      </c>
      <c r="F9" s="27">
        <v>3.2407407407407406E-2</v>
      </c>
      <c r="G9" s="28" t="s">
        <v>236</v>
      </c>
      <c r="H9" s="28" t="s">
        <v>103</v>
      </c>
      <c r="I9" s="29" t="s">
        <v>190</v>
      </c>
      <c r="J9" s="63">
        <v>-124</v>
      </c>
      <c r="K9" s="63" t="s">
        <v>191</v>
      </c>
      <c r="L9" s="63" t="s">
        <v>192</v>
      </c>
      <c r="M9" s="63"/>
    </row>
    <row r="10" spans="1:13" ht="28.2" x14ac:dyDescent="0.3">
      <c r="A10" s="18" t="str">
        <f>Table1515161718244[[#This Row],[Full Name]]</f>
        <v>JEFFERY, Helen</v>
      </c>
      <c r="B10" s="20" t="str">
        <f>IF(Table1515161718244[[#This Row],[Full Name]]="","",IF(IFERROR(IFERROR(VLOOKUP(Table1515161718244[[#This Row],[Full Name]],'Mens League'!B:B,1,FALSE),VLOOKUP(Table1515161718244[[#This Row],[Full Name]],'Women''s League'!B:B,1,FALSE)),"NEEDS ADDING")="NEEDS ADDING","NEEDS ADDING","OK"))</f>
        <v>OK</v>
      </c>
      <c r="C10" s="20">
        <f>IF(Table1515161718244[[#This Row],[Position]]="","",IF(Table1515161718244[[#This Row],[Rank]]=1,30,IF(Table1515161718244[[#This Row],[Rank]]=2,29,IF(Table1515161718244[[#This Row],[Rank]]=3,28,IF(Table1515161718244[[#This Row],[Rank]]=4,27,IF(Table1515161718244[[#This Row],[Rank]]=5,26,IF(Table1515161718244[[#This Row],[Rank]]=6,25,IF(Table1515161718244[[#This Row],[Rank]]=7,24,IF(Table1515161718244[[#This Row],[Rank]]=8,23,IF(Table1515161718244[[#This Row],[Rank]]=9,22,IF(Table1515161718244[[#This Row],[Rank]]=10,21,IF(Table1515161718244[[#This Row],[Rank]]=11,20,IF(Table1515161718244[[#This Row],[Rank]]=12,19,IF(Table1515161718244[[#This Row],[Rank]]=13,18,IF(Table1515161718244[[#This Row],[Rank]]=14,17,IF(Table1515161718244[[#This Row],[Rank]]=15,16,IF(Table1515161718244[[#This Row],[Rank]]=16,15,IF(Table1515161718244[[#This Row],[Rank]]=17,14,IF(Table1515161718244[[#This Row],[Rank]]=18,13,IF(Table1515161718244[[#This Row],[Rank]]=19,12,IF(Table1515161718244[[#This Row],[Rank]]=20,11,IF(Table1515161718244[[#This Row],[Rank]]=21,10,IF(Table1515161718244[[#This Row],[Rank]]=22,9,IF(Table1515161718244[[#This Row],[Rank]]=23,8,IF(Table1515161718244[[#This Row],[Rank]]=24,7,IF(Table1515161718244[[#This Row],[Rank]]=25,6,IF(Table1515161718244[[#This Row],[Rank]]=26,5,IF(Table1515161718244[[#This Row],[Rank]]=27,4,IF(Table1515161718244[[#This Row],[Rank]]=28,3,IF(Table1515161718244[[#This Row],[Rank]]=29,2,IF(Table1515161718244[[#This Row],[Rank]]=30,1,0)))))))))))))))))))))))))))))))</f>
        <v>29</v>
      </c>
      <c r="D10" s="4">
        <f>IF(Table1515161718244[[#This Row],[Category]]="","",IF(Table1515161718244[[#This Row],[Category]]="M",COUNTIF($I$2:$I10,"M"),IF(Table1515161718244[[#This Row],[Category]]="F",COUNTIF($I$2:$I10,"F"),0)))</f>
        <v>2</v>
      </c>
      <c r="E10" s="26">
        <v>151</v>
      </c>
      <c r="F10" s="27">
        <v>3.2430555555555553E-2</v>
      </c>
      <c r="G10" s="28" t="s">
        <v>237</v>
      </c>
      <c r="H10" s="28" t="s">
        <v>62</v>
      </c>
      <c r="I10" s="29" t="s">
        <v>205</v>
      </c>
      <c r="J10" s="63">
        <v>-27</v>
      </c>
      <c r="K10" s="63" t="s">
        <v>191</v>
      </c>
      <c r="L10" s="63" t="s">
        <v>206</v>
      </c>
      <c r="M10" s="63"/>
    </row>
    <row r="11" spans="1:13" ht="28.2" x14ac:dyDescent="0.3">
      <c r="A11" s="18" t="str">
        <f>Table1515161718244[[#This Row],[Full Name]]</f>
        <v>BAILEY, Andrew</v>
      </c>
      <c r="B11" s="20" t="str">
        <f>IF(Table1515161718244[[#This Row],[Full Name]]="","",IF(IFERROR(IFERROR(VLOOKUP(Table1515161718244[[#This Row],[Full Name]],'Mens League'!B:B,1,FALSE),VLOOKUP(Table1515161718244[[#This Row],[Full Name]],'Women''s League'!B:B,1,FALSE)),"NEEDS ADDING")="NEEDS ADDING","NEEDS ADDING","OK"))</f>
        <v>OK</v>
      </c>
      <c r="C11" s="20">
        <f>IF(Table1515161718244[[#This Row],[Position]]="","",IF(Table1515161718244[[#This Row],[Rank]]=1,30,IF(Table1515161718244[[#This Row],[Rank]]=2,29,IF(Table1515161718244[[#This Row],[Rank]]=3,28,IF(Table1515161718244[[#This Row],[Rank]]=4,27,IF(Table1515161718244[[#This Row],[Rank]]=5,26,IF(Table1515161718244[[#This Row],[Rank]]=6,25,IF(Table1515161718244[[#This Row],[Rank]]=7,24,IF(Table1515161718244[[#This Row],[Rank]]=8,23,IF(Table1515161718244[[#This Row],[Rank]]=9,22,IF(Table1515161718244[[#This Row],[Rank]]=10,21,IF(Table1515161718244[[#This Row],[Rank]]=11,20,IF(Table1515161718244[[#This Row],[Rank]]=12,19,IF(Table1515161718244[[#This Row],[Rank]]=13,18,IF(Table1515161718244[[#This Row],[Rank]]=14,17,IF(Table1515161718244[[#This Row],[Rank]]=15,16,IF(Table1515161718244[[#This Row],[Rank]]=16,15,IF(Table1515161718244[[#This Row],[Rank]]=17,14,IF(Table1515161718244[[#This Row],[Rank]]=18,13,IF(Table1515161718244[[#This Row],[Rank]]=19,12,IF(Table1515161718244[[#This Row],[Rank]]=20,11,IF(Table1515161718244[[#This Row],[Rank]]=21,10,IF(Table1515161718244[[#This Row],[Rank]]=22,9,IF(Table1515161718244[[#This Row],[Rank]]=23,8,IF(Table1515161718244[[#This Row],[Rank]]=24,7,IF(Table1515161718244[[#This Row],[Rank]]=25,6,IF(Table1515161718244[[#This Row],[Rank]]=26,5,IF(Table1515161718244[[#This Row],[Rank]]=27,4,IF(Table1515161718244[[#This Row],[Rank]]=28,3,IF(Table1515161718244[[#This Row],[Rank]]=29,2,IF(Table1515161718244[[#This Row],[Rank]]=30,1,0)))))))))))))))))))))))))))))))</f>
        <v>23</v>
      </c>
      <c r="D11" s="4">
        <f>IF(Table1515161718244[[#This Row],[Category]]="","",IF(Table1515161718244[[#This Row],[Category]]="M",COUNTIF($I$2:$I11,"M"),IF(Table1515161718244[[#This Row],[Category]]="F",COUNTIF($I$2:$I11,"F"),0)))</f>
        <v>8</v>
      </c>
      <c r="E11" s="26">
        <v>153</v>
      </c>
      <c r="F11" s="27">
        <v>3.2581018518518516E-2</v>
      </c>
      <c r="G11" s="28" t="s">
        <v>219</v>
      </c>
      <c r="H11" s="28" t="s">
        <v>173</v>
      </c>
      <c r="I11" s="29" t="s">
        <v>190</v>
      </c>
      <c r="J11" s="63">
        <v>-126</v>
      </c>
      <c r="K11" s="63" t="s">
        <v>191</v>
      </c>
      <c r="L11" s="63" t="s">
        <v>198</v>
      </c>
      <c r="M11" s="63"/>
    </row>
    <row r="12" spans="1:13" ht="28.2" x14ac:dyDescent="0.3">
      <c r="A12" s="18" t="str">
        <f>Table1515161718244[[#This Row],[Full Name]]</f>
        <v>CASTLE, Lauren</v>
      </c>
      <c r="B12" s="20" t="str">
        <f>IF(Table1515161718244[[#This Row],[Full Name]]="","",IF(IFERROR(IFERROR(VLOOKUP(Table1515161718244[[#This Row],[Full Name]],'Mens League'!B:B,1,FALSE),VLOOKUP(Table1515161718244[[#This Row],[Full Name]],'Women''s League'!B:B,1,FALSE)),"NEEDS ADDING")="NEEDS ADDING","NEEDS ADDING","OK"))</f>
        <v>OK</v>
      </c>
      <c r="C12" s="20">
        <f>IF(Table1515161718244[[#This Row],[Position]]="","",IF(Table1515161718244[[#This Row],[Rank]]=1,30,IF(Table1515161718244[[#This Row],[Rank]]=2,29,IF(Table1515161718244[[#This Row],[Rank]]=3,28,IF(Table1515161718244[[#This Row],[Rank]]=4,27,IF(Table1515161718244[[#This Row],[Rank]]=5,26,IF(Table1515161718244[[#This Row],[Rank]]=6,25,IF(Table1515161718244[[#This Row],[Rank]]=7,24,IF(Table1515161718244[[#This Row],[Rank]]=8,23,IF(Table1515161718244[[#This Row],[Rank]]=9,22,IF(Table1515161718244[[#This Row],[Rank]]=10,21,IF(Table1515161718244[[#This Row],[Rank]]=11,20,IF(Table1515161718244[[#This Row],[Rank]]=12,19,IF(Table1515161718244[[#This Row],[Rank]]=13,18,IF(Table1515161718244[[#This Row],[Rank]]=14,17,IF(Table1515161718244[[#This Row],[Rank]]=15,16,IF(Table1515161718244[[#This Row],[Rank]]=16,15,IF(Table1515161718244[[#This Row],[Rank]]=17,14,IF(Table1515161718244[[#This Row],[Rank]]=18,13,IF(Table1515161718244[[#This Row],[Rank]]=19,12,IF(Table1515161718244[[#This Row],[Rank]]=20,11,IF(Table1515161718244[[#This Row],[Rank]]=21,10,IF(Table1515161718244[[#This Row],[Rank]]=22,9,IF(Table1515161718244[[#This Row],[Rank]]=23,8,IF(Table1515161718244[[#This Row],[Rank]]=24,7,IF(Table1515161718244[[#This Row],[Rank]]=25,6,IF(Table1515161718244[[#This Row],[Rank]]=26,5,IF(Table1515161718244[[#This Row],[Rank]]=27,4,IF(Table1515161718244[[#This Row],[Rank]]=28,3,IF(Table1515161718244[[#This Row],[Rank]]=29,2,IF(Table1515161718244[[#This Row],[Rank]]=30,1,0)))))))))))))))))))))))))))))))</f>
        <v>28</v>
      </c>
      <c r="D12" s="4">
        <f>IF(Table1515161718244[[#This Row],[Category]]="","",IF(Table1515161718244[[#This Row],[Category]]="M",COUNTIF($I$2:$I12,"M"),IF(Table1515161718244[[#This Row],[Category]]="F",COUNTIF($I$2:$I12,"F"),0)))</f>
        <v>3</v>
      </c>
      <c r="E12" s="26">
        <v>154</v>
      </c>
      <c r="F12" s="27">
        <v>3.2662037037037038E-2</v>
      </c>
      <c r="G12" s="28" t="s">
        <v>238</v>
      </c>
      <c r="H12" s="28" t="s">
        <v>239</v>
      </c>
      <c r="I12" s="29" t="s">
        <v>205</v>
      </c>
      <c r="J12" s="63">
        <v>-28</v>
      </c>
      <c r="K12" s="63" t="s">
        <v>191</v>
      </c>
      <c r="L12" s="63" t="s">
        <v>234</v>
      </c>
      <c r="M12" s="63"/>
    </row>
    <row r="13" spans="1:13" ht="28.2" x14ac:dyDescent="0.3">
      <c r="A13" s="18" t="str">
        <f>Table1515161718244[[#This Row],[Full Name]]</f>
        <v>SIDANI, Bethany</v>
      </c>
      <c r="B13" s="20" t="str">
        <f>IF(Table1515161718244[[#This Row],[Full Name]]="","",IF(IFERROR(IFERROR(VLOOKUP(Table1515161718244[[#This Row],[Full Name]],'Mens League'!B:B,1,FALSE),VLOOKUP(Table1515161718244[[#This Row],[Full Name]],'Women''s League'!B:B,1,FALSE)),"NEEDS ADDING")="NEEDS ADDING","NEEDS ADDING","OK"))</f>
        <v>OK</v>
      </c>
      <c r="C13" s="20">
        <f>IF(Table1515161718244[[#This Row],[Position]]="","",IF(Table1515161718244[[#This Row],[Rank]]=1,30,IF(Table1515161718244[[#This Row],[Rank]]=2,29,IF(Table1515161718244[[#This Row],[Rank]]=3,28,IF(Table1515161718244[[#This Row],[Rank]]=4,27,IF(Table1515161718244[[#This Row],[Rank]]=5,26,IF(Table1515161718244[[#This Row],[Rank]]=6,25,IF(Table1515161718244[[#This Row],[Rank]]=7,24,IF(Table1515161718244[[#This Row],[Rank]]=8,23,IF(Table1515161718244[[#This Row],[Rank]]=9,22,IF(Table1515161718244[[#This Row],[Rank]]=10,21,IF(Table1515161718244[[#This Row],[Rank]]=11,20,IF(Table1515161718244[[#This Row],[Rank]]=12,19,IF(Table1515161718244[[#This Row],[Rank]]=13,18,IF(Table1515161718244[[#This Row],[Rank]]=14,17,IF(Table1515161718244[[#This Row],[Rank]]=15,16,IF(Table1515161718244[[#This Row],[Rank]]=16,15,IF(Table1515161718244[[#This Row],[Rank]]=17,14,IF(Table1515161718244[[#This Row],[Rank]]=18,13,IF(Table1515161718244[[#This Row],[Rank]]=19,12,IF(Table1515161718244[[#This Row],[Rank]]=20,11,IF(Table1515161718244[[#This Row],[Rank]]=21,10,IF(Table1515161718244[[#This Row],[Rank]]=22,9,IF(Table1515161718244[[#This Row],[Rank]]=23,8,IF(Table1515161718244[[#This Row],[Rank]]=24,7,IF(Table1515161718244[[#This Row],[Rank]]=25,6,IF(Table1515161718244[[#This Row],[Rank]]=26,5,IF(Table1515161718244[[#This Row],[Rank]]=27,4,IF(Table1515161718244[[#This Row],[Rank]]=28,3,IF(Table1515161718244[[#This Row],[Rank]]=29,2,IF(Table1515161718244[[#This Row],[Rank]]=30,1,0)))))))))))))))))))))))))))))))</f>
        <v>27</v>
      </c>
      <c r="D13" s="4">
        <f>IF(Table1515161718244[[#This Row],[Category]]="","",IF(Table1515161718244[[#This Row],[Category]]="M",COUNTIF($I$2:$I13,"M"),IF(Table1515161718244[[#This Row],[Category]]="F",COUNTIF($I$2:$I13,"F"),0)))</f>
        <v>4</v>
      </c>
      <c r="E13" s="26">
        <v>155</v>
      </c>
      <c r="F13" s="27">
        <v>3.2673611111111112E-2</v>
      </c>
      <c r="G13" s="28" t="s">
        <v>238</v>
      </c>
      <c r="H13" s="28" t="s">
        <v>135</v>
      </c>
      <c r="I13" s="29" t="s">
        <v>205</v>
      </c>
      <c r="J13" s="63">
        <v>-29</v>
      </c>
      <c r="K13" s="63" t="s">
        <v>191</v>
      </c>
      <c r="L13" s="63" t="s">
        <v>215</v>
      </c>
      <c r="M13" s="63"/>
    </row>
    <row r="14" spans="1:13" ht="28.2" x14ac:dyDescent="0.3">
      <c r="A14" s="18" t="str">
        <f>Table1515161718244[[#This Row],[Full Name]]</f>
        <v>BLAND, Damon</v>
      </c>
      <c r="B14" s="20" t="str">
        <f>IF(Table1515161718244[[#This Row],[Full Name]]="","",IF(IFERROR(IFERROR(VLOOKUP(Table1515161718244[[#This Row],[Full Name]],'Mens League'!B:B,1,FALSE),VLOOKUP(Table1515161718244[[#This Row],[Full Name]],'Women''s League'!B:B,1,FALSE)),"NEEDS ADDING")="NEEDS ADDING","NEEDS ADDING","OK"))</f>
        <v>OK</v>
      </c>
      <c r="C14" s="20">
        <f>IF(Table1515161718244[[#This Row],[Position]]="","",IF(Table1515161718244[[#This Row],[Rank]]=1,30,IF(Table1515161718244[[#This Row],[Rank]]=2,29,IF(Table1515161718244[[#This Row],[Rank]]=3,28,IF(Table1515161718244[[#This Row],[Rank]]=4,27,IF(Table1515161718244[[#This Row],[Rank]]=5,26,IF(Table1515161718244[[#This Row],[Rank]]=6,25,IF(Table1515161718244[[#This Row],[Rank]]=7,24,IF(Table1515161718244[[#This Row],[Rank]]=8,23,IF(Table1515161718244[[#This Row],[Rank]]=9,22,IF(Table1515161718244[[#This Row],[Rank]]=10,21,IF(Table1515161718244[[#This Row],[Rank]]=11,20,IF(Table1515161718244[[#This Row],[Rank]]=12,19,IF(Table1515161718244[[#This Row],[Rank]]=13,18,IF(Table1515161718244[[#This Row],[Rank]]=14,17,IF(Table1515161718244[[#This Row],[Rank]]=15,16,IF(Table1515161718244[[#This Row],[Rank]]=16,15,IF(Table1515161718244[[#This Row],[Rank]]=17,14,IF(Table1515161718244[[#This Row],[Rank]]=18,13,IF(Table1515161718244[[#This Row],[Rank]]=19,12,IF(Table1515161718244[[#This Row],[Rank]]=20,11,IF(Table1515161718244[[#This Row],[Rank]]=21,10,IF(Table1515161718244[[#This Row],[Rank]]=22,9,IF(Table1515161718244[[#This Row],[Rank]]=23,8,IF(Table1515161718244[[#This Row],[Rank]]=24,7,IF(Table1515161718244[[#This Row],[Rank]]=25,6,IF(Table1515161718244[[#This Row],[Rank]]=26,5,IF(Table1515161718244[[#This Row],[Rank]]=27,4,IF(Table1515161718244[[#This Row],[Rank]]=28,3,IF(Table1515161718244[[#This Row],[Rank]]=29,2,IF(Table1515161718244[[#This Row],[Rank]]=30,1,0)))))))))))))))))))))))))))))))</f>
        <v>22</v>
      </c>
      <c r="D14" s="4">
        <f>IF(Table1515161718244[[#This Row],[Category]]="","",IF(Table1515161718244[[#This Row],[Category]]="M",COUNTIF($I$2:$I14,"M"),IF(Table1515161718244[[#This Row],[Category]]="F",COUNTIF($I$2:$I14,"F"),0)))</f>
        <v>9</v>
      </c>
      <c r="E14" s="26">
        <v>157</v>
      </c>
      <c r="F14" s="27">
        <v>3.2719907407407406E-2</v>
      </c>
      <c r="G14" s="28" t="s">
        <v>240</v>
      </c>
      <c r="H14" s="28" t="s">
        <v>9</v>
      </c>
      <c r="I14" s="29" t="s">
        <v>190</v>
      </c>
      <c r="J14" s="63">
        <v>-128</v>
      </c>
      <c r="K14" s="63" t="s">
        <v>191</v>
      </c>
      <c r="L14" s="63" t="s">
        <v>241</v>
      </c>
      <c r="M14" s="63"/>
    </row>
    <row r="15" spans="1:13" ht="28.2" x14ac:dyDescent="0.3">
      <c r="A15" s="19" t="str">
        <f>Table1515161718244[[#This Row],[Full Name]]</f>
        <v>BASS, Josh</v>
      </c>
      <c r="B15" s="21" t="str">
        <f>IF(Table1515161718244[[#This Row],[Full Name]]="","",IF(IFERROR(IFERROR(VLOOKUP(Table1515161718244[[#This Row],[Full Name]],'Mens League'!B:B,1,FALSE),VLOOKUP(Table1515161718244[[#This Row],[Full Name]],'Women''s League'!B:B,1,FALSE)),"NEEDS ADDING")="NEEDS ADDING","NEEDS ADDING","OK"))</f>
        <v>OK</v>
      </c>
      <c r="C15" s="21">
        <f>IF(Table1515161718244[[#This Row],[Position]]="","",IF(Table1515161718244[[#This Row],[Rank]]=1,30,IF(Table1515161718244[[#This Row],[Rank]]=2,29,IF(Table1515161718244[[#This Row],[Rank]]=3,28,IF(Table1515161718244[[#This Row],[Rank]]=4,27,IF(Table1515161718244[[#This Row],[Rank]]=5,26,IF(Table1515161718244[[#This Row],[Rank]]=6,25,IF(Table1515161718244[[#This Row],[Rank]]=7,24,IF(Table1515161718244[[#This Row],[Rank]]=8,23,IF(Table1515161718244[[#This Row],[Rank]]=9,22,IF(Table1515161718244[[#This Row],[Rank]]=10,21,IF(Table1515161718244[[#This Row],[Rank]]=11,20,IF(Table1515161718244[[#This Row],[Rank]]=12,19,IF(Table1515161718244[[#This Row],[Rank]]=13,18,IF(Table1515161718244[[#This Row],[Rank]]=14,17,IF(Table1515161718244[[#This Row],[Rank]]=15,16,IF(Table1515161718244[[#This Row],[Rank]]=16,15,IF(Table1515161718244[[#This Row],[Rank]]=17,14,IF(Table1515161718244[[#This Row],[Rank]]=18,13,IF(Table1515161718244[[#This Row],[Rank]]=19,12,IF(Table1515161718244[[#This Row],[Rank]]=20,11,IF(Table1515161718244[[#This Row],[Rank]]=21,10,IF(Table1515161718244[[#This Row],[Rank]]=22,9,IF(Table1515161718244[[#This Row],[Rank]]=23,8,IF(Table1515161718244[[#This Row],[Rank]]=24,7,IF(Table1515161718244[[#This Row],[Rank]]=25,6,IF(Table1515161718244[[#This Row],[Rank]]=26,5,IF(Table1515161718244[[#This Row],[Rank]]=27,4,IF(Table1515161718244[[#This Row],[Rank]]=28,3,IF(Table1515161718244[[#This Row],[Rank]]=29,2,IF(Table1515161718244[[#This Row],[Rank]]=30,1,0)))))))))))))))))))))))))))))))</f>
        <v>21</v>
      </c>
      <c r="D15" s="4">
        <f>IF(Table1515161718244[[#This Row],[Category]]="","",IF(Table1515161718244[[#This Row],[Category]]="M",COUNTIF($I$2:$I15,"M"),IF(Table1515161718244[[#This Row],[Category]]="F",COUNTIF($I$2:$I15,"F"),0)))</f>
        <v>10</v>
      </c>
      <c r="E15" s="30">
        <v>158</v>
      </c>
      <c r="F15" s="31">
        <v>3.2847222222222222E-2</v>
      </c>
      <c r="G15" s="32" t="s">
        <v>242</v>
      </c>
      <c r="H15" s="32" t="s">
        <v>158</v>
      </c>
      <c r="I15" s="33" t="s">
        <v>190</v>
      </c>
      <c r="J15" s="63">
        <v>-129</v>
      </c>
      <c r="K15" s="63" t="s">
        <v>191</v>
      </c>
      <c r="L15" s="63" t="s">
        <v>196</v>
      </c>
      <c r="M15" s="63"/>
    </row>
    <row r="16" spans="1:13" ht="28.2" x14ac:dyDescent="0.3">
      <c r="A16" s="19" t="str">
        <f>Table1515161718244[[#This Row],[Full Name]]</f>
        <v>ALLSOP, Andrew</v>
      </c>
      <c r="B16" s="21" t="str">
        <f>IF(Table1515161718244[[#This Row],[Full Name]]="","",IF(IFERROR(IFERROR(VLOOKUP(Table1515161718244[[#This Row],[Full Name]],'Mens League'!B:B,1,FALSE),VLOOKUP(Table1515161718244[[#This Row],[Full Name]],'Women''s League'!B:B,1,FALSE)),"NEEDS ADDING")="NEEDS ADDING","NEEDS ADDING","OK"))</f>
        <v>OK</v>
      </c>
      <c r="C16" s="21">
        <f>IF(Table1515161718244[[#This Row],[Position]]="","",IF(Table1515161718244[[#This Row],[Rank]]=1,30,IF(Table1515161718244[[#This Row],[Rank]]=2,29,IF(Table1515161718244[[#This Row],[Rank]]=3,28,IF(Table1515161718244[[#This Row],[Rank]]=4,27,IF(Table1515161718244[[#This Row],[Rank]]=5,26,IF(Table1515161718244[[#This Row],[Rank]]=6,25,IF(Table1515161718244[[#This Row],[Rank]]=7,24,IF(Table1515161718244[[#This Row],[Rank]]=8,23,IF(Table1515161718244[[#This Row],[Rank]]=9,22,IF(Table1515161718244[[#This Row],[Rank]]=10,21,IF(Table1515161718244[[#This Row],[Rank]]=11,20,IF(Table1515161718244[[#This Row],[Rank]]=12,19,IF(Table1515161718244[[#This Row],[Rank]]=13,18,IF(Table1515161718244[[#This Row],[Rank]]=14,17,IF(Table1515161718244[[#This Row],[Rank]]=15,16,IF(Table1515161718244[[#This Row],[Rank]]=16,15,IF(Table1515161718244[[#This Row],[Rank]]=17,14,IF(Table1515161718244[[#This Row],[Rank]]=18,13,IF(Table1515161718244[[#This Row],[Rank]]=19,12,IF(Table1515161718244[[#This Row],[Rank]]=20,11,IF(Table1515161718244[[#This Row],[Rank]]=21,10,IF(Table1515161718244[[#This Row],[Rank]]=22,9,IF(Table1515161718244[[#This Row],[Rank]]=23,8,IF(Table1515161718244[[#This Row],[Rank]]=24,7,IF(Table1515161718244[[#This Row],[Rank]]=25,6,IF(Table1515161718244[[#This Row],[Rank]]=26,5,IF(Table1515161718244[[#This Row],[Rank]]=27,4,IF(Table1515161718244[[#This Row],[Rank]]=28,3,IF(Table1515161718244[[#This Row],[Rank]]=29,2,IF(Table1515161718244[[#This Row],[Rank]]=30,1,0)))))))))))))))))))))))))))))))</f>
        <v>20</v>
      </c>
      <c r="D16" s="4">
        <f>IF(Table1515161718244[[#This Row],[Category]]="","",IF(Table1515161718244[[#This Row],[Category]]="M",COUNTIF($I$2:$I16,"M"),IF(Table1515161718244[[#This Row],[Category]]="F",COUNTIF($I$2:$I16,"F"),0)))</f>
        <v>11</v>
      </c>
      <c r="E16" s="26">
        <v>161</v>
      </c>
      <c r="F16" s="27">
        <v>3.3020833333333333E-2</v>
      </c>
      <c r="G16" s="28" t="s">
        <v>243</v>
      </c>
      <c r="H16" s="28" t="s">
        <v>129</v>
      </c>
      <c r="I16" s="29" t="s">
        <v>190</v>
      </c>
      <c r="J16" s="63">
        <v>-132</v>
      </c>
      <c r="K16" s="63" t="s">
        <v>191</v>
      </c>
      <c r="L16" s="63" t="s">
        <v>192</v>
      </c>
      <c r="M16" s="63"/>
    </row>
    <row r="17" spans="1:13" ht="28.2" x14ac:dyDescent="0.3">
      <c r="A17" s="19" t="str">
        <f>Table1515161718244[[#This Row],[Full Name]]</f>
        <v>BOTTRILL, Andrew</v>
      </c>
      <c r="B17" s="21" t="str">
        <f>IF(Table1515161718244[[#This Row],[Full Name]]="","",IF(IFERROR(IFERROR(VLOOKUP(Table1515161718244[[#This Row],[Full Name]],'Mens League'!B:B,1,FALSE),VLOOKUP(Table1515161718244[[#This Row],[Full Name]],'Women''s League'!B:B,1,FALSE)),"NEEDS ADDING")="NEEDS ADDING","NEEDS ADDING","OK"))</f>
        <v>OK</v>
      </c>
      <c r="C17" s="21">
        <f>IF(Table1515161718244[[#This Row],[Position]]="","",IF(Table1515161718244[[#This Row],[Rank]]=1,30,IF(Table1515161718244[[#This Row],[Rank]]=2,29,IF(Table1515161718244[[#This Row],[Rank]]=3,28,IF(Table1515161718244[[#This Row],[Rank]]=4,27,IF(Table1515161718244[[#This Row],[Rank]]=5,26,IF(Table1515161718244[[#This Row],[Rank]]=6,25,IF(Table1515161718244[[#This Row],[Rank]]=7,24,IF(Table1515161718244[[#This Row],[Rank]]=8,23,IF(Table1515161718244[[#This Row],[Rank]]=9,22,IF(Table1515161718244[[#This Row],[Rank]]=10,21,IF(Table1515161718244[[#This Row],[Rank]]=11,20,IF(Table1515161718244[[#This Row],[Rank]]=12,19,IF(Table1515161718244[[#This Row],[Rank]]=13,18,IF(Table1515161718244[[#This Row],[Rank]]=14,17,IF(Table1515161718244[[#This Row],[Rank]]=15,16,IF(Table1515161718244[[#This Row],[Rank]]=16,15,IF(Table1515161718244[[#This Row],[Rank]]=17,14,IF(Table1515161718244[[#This Row],[Rank]]=18,13,IF(Table1515161718244[[#This Row],[Rank]]=19,12,IF(Table1515161718244[[#This Row],[Rank]]=20,11,IF(Table1515161718244[[#This Row],[Rank]]=21,10,IF(Table1515161718244[[#This Row],[Rank]]=22,9,IF(Table1515161718244[[#This Row],[Rank]]=23,8,IF(Table1515161718244[[#This Row],[Rank]]=24,7,IF(Table1515161718244[[#This Row],[Rank]]=25,6,IF(Table1515161718244[[#This Row],[Rank]]=26,5,IF(Table1515161718244[[#This Row],[Rank]]=27,4,IF(Table1515161718244[[#This Row],[Rank]]=28,3,IF(Table1515161718244[[#This Row],[Rank]]=29,2,IF(Table1515161718244[[#This Row],[Rank]]=30,1,0)))))))))))))))))))))))))))))))</f>
        <v>19</v>
      </c>
      <c r="D17" s="4">
        <f>IF(Table1515161718244[[#This Row],[Category]]="","",IF(Table1515161718244[[#This Row],[Category]]="M",COUNTIF($I$2:$I17,"M"),IF(Table1515161718244[[#This Row],[Category]]="F",COUNTIF($I$2:$I17,"F"),0)))</f>
        <v>12</v>
      </c>
      <c r="E17" s="26">
        <v>163</v>
      </c>
      <c r="F17" s="27">
        <v>3.304398148148148E-2</v>
      </c>
      <c r="G17" s="28" t="s">
        <v>243</v>
      </c>
      <c r="H17" s="28" t="s">
        <v>27</v>
      </c>
      <c r="I17" s="29" t="s">
        <v>190</v>
      </c>
      <c r="J17" s="63">
        <v>-134</v>
      </c>
      <c r="K17" s="63" t="s">
        <v>191</v>
      </c>
      <c r="L17" s="63" t="s">
        <v>194</v>
      </c>
      <c r="M17" s="63"/>
    </row>
    <row r="18" spans="1:13" ht="28.2" x14ac:dyDescent="0.3">
      <c r="A18" s="19" t="str">
        <f>Table1515161718244[[#This Row],[Full Name]]</f>
        <v>JEFFERY, Tony</v>
      </c>
      <c r="B18" s="21" t="str">
        <f>IF(Table1515161718244[[#This Row],[Full Name]]="","",IF(IFERROR(IFERROR(VLOOKUP(Table1515161718244[[#This Row],[Full Name]],'Mens League'!B:B,1,FALSE),VLOOKUP(Table1515161718244[[#This Row],[Full Name]],'Women''s League'!B:B,1,FALSE)),"NEEDS ADDING")="NEEDS ADDING","NEEDS ADDING","OK"))</f>
        <v>OK</v>
      </c>
      <c r="C18" s="21">
        <f>IF(Table1515161718244[[#This Row],[Position]]="","",IF(Table1515161718244[[#This Row],[Rank]]=1,30,IF(Table1515161718244[[#This Row],[Rank]]=2,29,IF(Table1515161718244[[#This Row],[Rank]]=3,28,IF(Table1515161718244[[#This Row],[Rank]]=4,27,IF(Table1515161718244[[#This Row],[Rank]]=5,26,IF(Table1515161718244[[#This Row],[Rank]]=6,25,IF(Table1515161718244[[#This Row],[Rank]]=7,24,IF(Table1515161718244[[#This Row],[Rank]]=8,23,IF(Table1515161718244[[#This Row],[Rank]]=9,22,IF(Table1515161718244[[#This Row],[Rank]]=10,21,IF(Table1515161718244[[#This Row],[Rank]]=11,20,IF(Table1515161718244[[#This Row],[Rank]]=12,19,IF(Table1515161718244[[#This Row],[Rank]]=13,18,IF(Table1515161718244[[#This Row],[Rank]]=14,17,IF(Table1515161718244[[#This Row],[Rank]]=15,16,IF(Table1515161718244[[#This Row],[Rank]]=16,15,IF(Table1515161718244[[#This Row],[Rank]]=17,14,IF(Table1515161718244[[#This Row],[Rank]]=18,13,IF(Table1515161718244[[#This Row],[Rank]]=19,12,IF(Table1515161718244[[#This Row],[Rank]]=20,11,IF(Table1515161718244[[#This Row],[Rank]]=21,10,IF(Table1515161718244[[#This Row],[Rank]]=22,9,IF(Table1515161718244[[#This Row],[Rank]]=23,8,IF(Table1515161718244[[#This Row],[Rank]]=24,7,IF(Table1515161718244[[#This Row],[Rank]]=25,6,IF(Table1515161718244[[#This Row],[Rank]]=26,5,IF(Table1515161718244[[#This Row],[Rank]]=27,4,IF(Table1515161718244[[#This Row],[Rank]]=28,3,IF(Table1515161718244[[#This Row],[Rank]]=29,2,IF(Table1515161718244[[#This Row],[Rank]]=30,1,0)))))))))))))))))))))))))))))))</f>
        <v>18</v>
      </c>
      <c r="D18" s="4">
        <f>IF(Table1515161718244[[#This Row],[Category]]="","",IF(Table1515161718244[[#This Row],[Category]]="M",COUNTIF($I$2:$I18,"M"),IF(Table1515161718244[[#This Row],[Category]]="F",COUNTIF($I$2:$I18,"F"),0)))</f>
        <v>13</v>
      </c>
      <c r="E18" s="26">
        <v>175</v>
      </c>
      <c r="F18" s="27">
        <v>3.363425925925926E-2</v>
      </c>
      <c r="G18" s="28" t="s">
        <v>244</v>
      </c>
      <c r="H18" s="28" t="s">
        <v>186</v>
      </c>
      <c r="I18" s="29" t="s">
        <v>190</v>
      </c>
      <c r="J18" s="63">
        <v>-141</v>
      </c>
      <c r="K18" s="63" t="s">
        <v>191</v>
      </c>
      <c r="L18" s="63" t="s">
        <v>194</v>
      </c>
      <c r="M18" s="63"/>
    </row>
    <row r="19" spans="1:13" ht="28.2" x14ac:dyDescent="0.3">
      <c r="A19" s="19" t="str">
        <f>Table1515161718244[[#This Row],[Full Name]]</f>
        <v>BLACKWELL, Antonia</v>
      </c>
      <c r="B19" s="21" t="str">
        <f>IF(Table1515161718244[[#This Row],[Full Name]]="","",IF(IFERROR(IFERROR(VLOOKUP(Table1515161718244[[#This Row],[Full Name]],'Mens League'!B:B,1,FALSE),VLOOKUP(Table1515161718244[[#This Row],[Full Name]],'Women''s League'!B:B,1,FALSE)),"NEEDS ADDING")="NEEDS ADDING","NEEDS ADDING","OK"))</f>
        <v>OK</v>
      </c>
      <c r="C19" s="21">
        <f>IF(Table1515161718244[[#This Row],[Position]]="","",IF(Table1515161718244[[#This Row],[Rank]]=1,30,IF(Table1515161718244[[#This Row],[Rank]]=2,29,IF(Table1515161718244[[#This Row],[Rank]]=3,28,IF(Table1515161718244[[#This Row],[Rank]]=4,27,IF(Table1515161718244[[#This Row],[Rank]]=5,26,IF(Table1515161718244[[#This Row],[Rank]]=6,25,IF(Table1515161718244[[#This Row],[Rank]]=7,24,IF(Table1515161718244[[#This Row],[Rank]]=8,23,IF(Table1515161718244[[#This Row],[Rank]]=9,22,IF(Table1515161718244[[#This Row],[Rank]]=10,21,IF(Table1515161718244[[#This Row],[Rank]]=11,20,IF(Table1515161718244[[#This Row],[Rank]]=12,19,IF(Table1515161718244[[#This Row],[Rank]]=13,18,IF(Table1515161718244[[#This Row],[Rank]]=14,17,IF(Table1515161718244[[#This Row],[Rank]]=15,16,IF(Table1515161718244[[#This Row],[Rank]]=16,15,IF(Table1515161718244[[#This Row],[Rank]]=17,14,IF(Table1515161718244[[#This Row],[Rank]]=18,13,IF(Table1515161718244[[#This Row],[Rank]]=19,12,IF(Table1515161718244[[#This Row],[Rank]]=20,11,IF(Table1515161718244[[#This Row],[Rank]]=21,10,IF(Table1515161718244[[#This Row],[Rank]]=22,9,IF(Table1515161718244[[#This Row],[Rank]]=23,8,IF(Table1515161718244[[#This Row],[Rank]]=24,7,IF(Table1515161718244[[#This Row],[Rank]]=25,6,IF(Table1515161718244[[#This Row],[Rank]]=26,5,IF(Table1515161718244[[#This Row],[Rank]]=27,4,IF(Table1515161718244[[#This Row],[Rank]]=28,3,IF(Table1515161718244[[#This Row],[Rank]]=29,2,IF(Table1515161718244[[#This Row],[Rank]]=30,1,0)))))))))))))))))))))))))))))))</f>
        <v>26</v>
      </c>
      <c r="D19" s="4">
        <f>IF(Table1515161718244[[#This Row],[Category]]="","",IF(Table1515161718244[[#This Row],[Category]]="M",COUNTIF($I$2:$I19,"M"),IF(Table1515161718244[[#This Row],[Category]]="F",COUNTIF($I$2:$I19,"F"),0)))</f>
        <v>5</v>
      </c>
      <c r="E19" s="26">
        <v>181</v>
      </c>
      <c r="F19" s="27">
        <v>3.412037037037037E-2</v>
      </c>
      <c r="G19" s="28" t="s">
        <v>245</v>
      </c>
      <c r="H19" s="28" t="s">
        <v>187</v>
      </c>
      <c r="I19" s="29" t="s">
        <v>205</v>
      </c>
      <c r="J19" s="63">
        <v>-37</v>
      </c>
      <c r="K19" s="63" t="s">
        <v>191</v>
      </c>
      <c r="L19" s="63" t="s">
        <v>209</v>
      </c>
      <c r="M19" s="63"/>
    </row>
    <row r="20" spans="1:13" ht="28.2" x14ac:dyDescent="0.3">
      <c r="A20" s="19" t="str">
        <f>Table1515161718244[[#This Row],[Full Name]]</f>
        <v>BRADFORD, Mark</v>
      </c>
      <c r="B20" s="21" t="str">
        <f>IF(Table1515161718244[[#This Row],[Full Name]]="","",IF(IFERROR(IFERROR(VLOOKUP(Table1515161718244[[#This Row],[Full Name]],'Mens League'!B:B,1,FALSE),VLOOKUP(Table1515161718244[[#This Row],[Full Name]],'Women''s League'!B:B,1,FALSE)),"NEEDS ADDING")="NEEDS ADDING","NEEDS ADDING","OK"))</f>
        <v>OK</v>
      </c>
      <c r="C20" s="21">
        <f>IF(Table1515161718244[[#This Row],[Position]]="","",IF(Table1515161718244[[#This Row],[Rank]]=1,30,IF(Table1515161718244[[#This Row],[Rank]]=2,29,IF(Table1515161718244[[#This Row],[Rank]]=3,28,IF(Table1515161718244[[#This Row],[Rank]]=4,27,IF(Table1515161718244[[#This Row],[Rank]]=5,26,IF(Table1515161718244[[#This Row],[Rank]]=6,25,IF(Table1515161718244[[#This Row],[Rank]]=7,24,IF(Table1515161718244[[#This Row],[Rank]]=8,23,IF(Table1515161718244[[#This Row],[Rank]]=9,22,IF(Table1515161718244[[#This Row],[Rank]]=10,21,IF(Table1515161718244[[#This Row],[Rank]]=11,20,IF(Table1515161718244[[#This Row],[Rank]]=12,19,IF(Table1515161718244[[#This Row],[Rank]]=13,18,IF(Table1515161718244[[#This Row],[Rank]]=14,17,IF(Table1515161718244[[#This Row],[Rank]]=15,16,IF(Table1515161718244[[#This Row],[Rank]]=16,15,IF(Table1515161718244[[#This Row],[Rank]]=17,14,IF(Table1515161718244[[#This Row],[Rank]]=18,13,IF(Table1515161718244[[#This Row],[Rank]]=19,12,IF(Table1515161718244[[#This Row],[Rank]]=20,11,IF(Table1515161718244[[#This Row],[Rank]]=21,10,IF(Table1515161718244[[#This Row],[Rank]]=22,9,IF(Table1515161718244[[#This Row],[Rank]]=23,8,IF(Table1515161718244[[#This Row],[Rank]]=24,7,IF(Table1515161718244[[#This Row],[Rank]]=25,6,IF(Table1515161718244[[#This Row],[Rank]]=26,5,IF(Table1515161718244[[#This Row],[Rank]]=27,4,IF(Table1515161718244[[#This Row],[Rank]]=28,3,IF(Table1515161718244[[#This Row],[Rank]]=29,2,IF(Table1515161718244[[#This Row],[Rank]]=30,1,0)))))))))))))))))))))))))))))))</f>
        <v>17</v>
      </c>
      <c r="D20" s="4">
        <f>IF(Table1515161718244[[#This Row],[Category]]="","",IF(Table1515161718244[[#This Row],[Category]]="M",COUNTIF($I$2:$I20,"M"),IF(Table1515161718244[[#This Row],[Category]]="F",COUNTIF($I$2:$I20,"F"),0)))</f>
        <v>14</v>
      </c>
      <c r="E20" s="26">
        <v>202</v>
      </c>
      <c r="F20" s="27">
        <v>3.5011574074074077E-2</v>
      </c>
      <c r="G20" s="28" t="s">
        <v>246</v>
      </c>
      <c r="H20" s="28" t="s">
        <v>7</v>
      </c>
      <c r="I20" s="29" t="s">
        <v>190</v>
      </c>
      <c r="J20" s="63">
        <v>-156</v>
      </c>
      <c r="K20" s="63" t="s">
        <v>191</v>
      </c>
      <c r="L20" s="63" t="s">
        <v>198</v>
      </c>
      <c r="M20" s="63"/>
    </row>
    <row r="21" spans="1:13" ht="28.2" x14ac:dyDescent="0.3">
      <c r="A21" s="19" t="str">
        <f>Table1515161718244[[#This Row],[Full Name]]</f>
        <v>COLE, Jonathan</v>
      </c>
      <c r="B21" s="21" t="str">
        <f>IF(Table1515161718244[[#This Row],[Full Name]]="","",IF(IFERROR(IFERROR(VLOOKUP(Table1515161718244[[#This Row],[Full Name]],'Mens League'!B:B,1,FALSE),VLOOKUP(Table1515161718244[[#This Row],[Full Name]],'Women''s League'!B:B,1,FALSE)),"NEEDS ADDING")="NEEDS ADDING","NEEDS ADDING","OK"))</f>
        <v>OK</v>
      </c>
      <c r="C21" s="21">
        <f>IF(Table1515161718244[[#This Row],[Position]]="","",IF(Table1515161718244[[#This Row],[Rank]]=1,30,IF(Table1515161718244[[#This Row],[Rank]]=2,29,IF(Table1515161718244[[#This Row],[Rank]]=3,28,IF(Table1515161718244[[#This Row],[Rank]]=4,27,IF(Table1515161718244[[#This Row],[Rank]]=5,26,IF(Table1515161718244[[#This Row],[Rank]]=6,25,IF(Table1515161718244[[#This Row],[Rank]]=7,24,IF(Table1515161718244[[#This Row],[Rank]]=8,23,IF(Table1515161718244[[#This Row],[Rank]]=9,22,IF(Table1515161718244[[#This Row],[Rank]]=10,21,IF(Table1515161718244[[#This Row],[Rank]]=11,20,IF(Table1515161718244[[#This Row],[Rank]]=12,19,IF(Table1515161718244[[#This Row],[Rank]]=13,18,IF(Table1515161718244[[#This Row],[Rank]]=14,17,IF(Table1515161718244[[#This Row],[Rank]]=15,16,IF(Table1515161718244[[#This Row],[Rank]]=16,15,IF(Table1515161718244[[#This Row],[Rank]]=17,14,IF(Table1515161718244[[#This Row],[Rank]]=18,13,IF(Table1515161718244[[#This Row],[Rank]]=19,12,IF(Table1515161718244[[#This Row],[Rank]]=20,11,IF(Table1515161718244[[#This Row],[Rank]]=21,10,IF(Table1515161718244[[#This Row],[Rank]]=22,9,IF(Table1515161718244[[#This Row],[Rank]]=23,8,IF(Table1515161718244[[#This Row],[Rank]]=24,7,IF(Table1515161718244[[#This Row],[Rank]]=25,6,IF(Table1515161718244[[#This Row],[Rank]]=26,5,IF(Table1515161718244[[#This Row],[Rank]]=27,4,IF(Table1515161718244[[#This Row],[Rank]]=28,3,IF(Table1515161718244[[#This Row],[Rank]]=29,2,IF(Table1515161718244[[#This Row],[Rank]]=30,1,0)))))))))))))))))))))))))))))))</f>
        <v>16</v>
      </c>
      <c r="D21" s="4">
        <f>IF(Table1515161718244[[#This Row],[Category]]="","",IF(Table1515161718244[[#This Row],[Category]]="M",COUNTIF($I$2:$I21,"M"),IF(Table1515161718244[[#This Row],[Category]]="F",COUNTIF($I$2:$I21,"F"),0)))</f>
        <v>15</v>
      </c>
      <c r="E21" s="26">
        <v>225</v>
      </c>
      <c r="F21" s="27">
        <v>3.6134259259259262E-2</v>
      </c>
      <c r="G21" s="28" t="s">
        <v>247</v>
      </c>
      <c r="H21" s="28" t="s">
        <v>172</v>
      </c>
      <c r="I21" s="29" t="s">
        <v>190</v>
      </c>
      <c r="J21" s="63">
        <v>-169</v>
      </c>
      <c r="K21" s="63" t="s">
        <v>191</v>
      </c>
      <c r="L21" s="63" t="s">
        <v>194</v>
      </c>
      <c r="M21" s="63"/>
    </row>
    <row r="22" spans="1:13" ht="28.2" x14ac:dyDescent="0.3">
      <c r="A22" s="19" t="str">
        <f>Table1515161718244[[#This Row],[Full Name]]</f>
        <v>MUMMERY, Ismay</v>
      </c>
      <c r="B22" s="21" t="str">
        <f>IF(Table1515161718244[[#This Row],[Full Name]]="","",IF(IFERROR(IFERROR(VLOOKUP(Table1515161718244[[#This Row],[Full Name]],'Mens League'!B:B,1,FALSE),VLOOKUP(Table1515161718244[[#This Row],[Full Name]],'Women''s League'!B:B,1,FALSE)),"NEEDS ADDING")="NEEDS ADDING","NEEDS ADDING","OK"))</f>
        <v>OK</v>
      </c>
      <c r="C22" s="21">
        <f>IF(Table1515161718244[[#This Row],[Position]]="","",IF(Table1515161718244[[#This Row],[Rank]]=1,30,IF(Table1515161718244[[#This Row],[Rank]]=2,29,IF(Table1515161718244[[#This Row],[Rank]]=3,28,IF(Table1515161718244[[#This Row],[Rank]]=4,27,IF(Table1515161718244[[#This Row],[Rank]]=5,26,IF(Table1515161718244[[#This Row],[Rank]]=6,25,IF(Table1515161718244[[#This Row],[Rank]]=7,24,IF(Table1515161718244[[#This Row],[Rank]]=8,23,IF(Table1515161718244[[#This Row],[Rank]]=9,22,IF(Table1515161718244[[#This Row],[Rank]]=10,21,IF(Table1515161718244[[#This Row],[Rank]]=11,20,IF(Table1515161718244[[#This Row],[Rank]]=12,19,IF(Table1515161718244[[#This Row],[Rank]]=13,18,IF(Table1515161718244[[#This Row],[Rank]]=14,17,IF(Table1515161718244[[#This Row],[Rank]]=15,16,IF(Table1515161718244[[#This Row],[Rank]]=16,15,IF(Table1515161718244[[#This Row],[Rank]]=17,14,IF(Table1515161718244[[#This Row],[Rank]]=18,13,IF(Table1515161718244[[#This Row],[Rank]]=19,12,IF(Table1515161718244[[#This Row],[Rank]]=20,11,IF(Table1515161718244[[#This Row],[Rank]]=21,10,IF(Table1515161718244[[#This Row],[Rank]]=22,9,IF(Table1515161718244[[#This Row],[Rank]]=23,8,IF(Table1515161718244[[#This Row],[Rank]]=24,7,IF(Table1515161718244[[#This Row],[Rank]]=25,6,IF(Table1515161718244[[#This Row],[Rank]]=26,5,IF(Table1515161718244[[#This Row],[Rank]]=27,4,IF(Table1515161718244[[#This Row],[Rank]]=28,3,IF(Table1515161718244[[#This Row],[Rank]]=29,2,IF(Table1515161718244[[#This Row],[Rank]]=30,1,0)))))))))))))))))))))))))))))))</f>
        <v>25</v>
      </c>
      <c r="D22" s="4">
        <f>IF(Table1515161718244[[#This Row],[Category]]="","",IF(Table1515161718244[[#This Row],[Category]]="M",COUNTIF($I$2:$I22,"M"),IF(Table1515161718244[[#This Row],[Category]]="F",COUNTIF($I$2:$I22,"F"),0)))</f>
        <v>6</v>
      </c>
      <c r="E22" s="26">
        <v>251</v>
      </c>
      <c r="F22" s="27">
        <v>3.7453703703703704E-2</v>
      </c>
      <c r="G22" s="28" t="s">
        <v>248</v>
      </c>
      <c r="H22" s="28" t="s">
        <v>128</v>
      </c>
      <c r="I22" s="29" t="s">
        <v>205</v>
      </c>
      <c r="J22" s="63">
        <v>-67</v>
      </c>
      <c r="K22" s="63" t="s">
        <v>191</v>
      </c>
      <c r="L22" s="63" t="s">
        <v>249</v>
      </c>
      <c r="M22" s="63"/>
    </row>
    <row r="23" spans="1:13" ht="28.2" x14ac:dyDescent="0.3">
      <c r="A23" s="19" t="str">
        <f>Table1515161718244[[#This Row],[Full Name]]</f>
        <v>TENCH, Marc</v>
      </c>
      <c r="B23" s="21" t="str">
        <f>IF(Table1515161718244[[#This Row],[Full Name]]="","",IF(IFERROR(IFERROR(VLOOKUP(Table1515161718244[[#This Row],[Full Name]],'Mens League'!B:B,1,FALSE),VLOOKUP(Table1515161718244[[#This Row],[Full Name]],'Women''s League'!B:B,1,FALSE)),"NEEDS ADDING")="NEEDS ADDING","NEEDS ADDING","OK"))</f>
        <v>OK</v>
      </c>
      <c r="C23" s="21">
        <f>IF(Table1515161718244[[#This Row],[Position]]="","",IF(Table1515161718244[[#This Row],[Rank]]=1,30,IF(Table1515161718244[[#This Row],[Rank]]=2,29,IF(Table1515161718244[[#This Row],[Rank]]=3,28,IF(Table1515161718244[[#This Row],[Rank]]=4,27,IF(Table1515161718244[[#This Row],[Rank]]=5,26,IF(Table1515161718244[[#This Row],[Rank]]=6,25,IF(Table1515161718244[[#This Row],[Rank]]=7,24,IF(Table1515161718244[[#This Row],[Rank]]=8,23,IF(Table1515161718244[[#This Row],[Rank]]=9,22,IF(Table1515161718244[[#This Row],[Rank]]=10,21,IF(Table1515161718244[[#This Row],[Rank]]=11,20,IF(Table1515161718244[[#This Row],[Rank]]=12,19,IF(Table1515161718244[[#This Row],[Rank]]=13,18,IF(Table1515161718244[[#This Row],[Rank]]=14,17,IF(Table1515161718244[[#This Row],[Rank]]=15,16,IF(Table1515161718244[[#This Row],[Rank]]=16,15,IF(Table1515161718244[[#This Row],[Rank]]=17,14,IF(Table1515161718244[[#This Row],[Rank]]=18,13,IF(Table1515161718244[[#This Row],[Rank]]=19,12,IF(Table1515161718244[[#This Row],[Rank]]=20,11,IF(Table1515161718244[[#This Row],[Rank]]=21,10,IF(Table1515161718244[[#This Row],[Rank]]=22,9,IF(Table1515161718244[[#This Row],[Rank]]=23,8,IF(Table1515161718244[[#This Row],[Rank]]=24,7,IF(Table1515161718244[[#This Row],[Rank]]=25,6,IF(Table1515161718244[[#This Row],[Rank]]=26,5,IF(Table1515161718244[[#This Row],[Rank]]=27,4,IF(Table1515161718244[[#This Row],[Rank]]=28,3,IF(Table1515161718244[[#This Row],[Rank]]=29,2,IF(Table1515161718244[[#This Row],[Rank]]=30,1,0)))))))))))))))))))))))))))))))</f>
        <v>15</v>
      </c>
      <c r="D23" s="4">
        <f>IF(Table1515161718244[[#This Row],[Category]]="","",IF(Table1515161718244[[#This Row],[Category]]="M",COUNTIF($I$2:$I23,"M"),IF(Table1515161718244[[#This Row],[Category]]="F",COUNTIF($I$2:$I23,"F"),0)))</f>
        <v>16</v>
      </c>
      <c r="E23" s="26">
        <v>255</v>
      </c>
      <c r="F23" s="27">
        <v>3.771990740740741E-2</v>
      </c>
      <c r="G23" s="28" t="s">
        <v>250</v>
      </c>
      <c r="H23" s="28" t="s">
        <v>188</v>
      </c>
      <c r="I23" s="29" t="s">
        <v>190</v>
      </c>
      <c r="J23" s="63">
        <v>-185</v>
      </c>
      <c r="K23" s="63" t="s">
        <v>191</v>
      </c>
      <c r="L23" s="63" t="s">
        <v>192</v>
      </c>
      <c r="M23" s="63"/>
    </row>
    <row r="24" spans="1:13" ht="28.2" x14ac:dyDescent="0.3">
      <c r="A24" s="19" t="str">
        <f>Table1515161718244[[#This Row],[Full Name]]</f>
        <v>YEOMANS, Martin</v>
      </c>
      <c r="B24" s="21" t="str">
        <f>IF(Table1515161718244[[#This Row],[Full Name]]="","",IF(IFERROR(IFERROR(VLOOKUP(Table1515161718244[[#This Row],[Full Name]],'Mens League'!B:B,1,FALSE),VLOOKUP(Table1515161718244[[#This Row],[Full Name]],'Women''s League'!B:B,1,FALSE)),"NEEDS ADDING")="NEEDS ADDING","NEEDS ADDING","OK"))</f>
        <v>OK</v>
      </c>
      <c r="C24" s="21">
        <f>IF(Table1515161718244[[#This Row],[Position]]="","",IF(Table1515161718244[[#This Row],[Rank]]=1,30,IF(Table1515161718244[[#This Row],[Rank]]=2,29,IF(Table1515161718244[[#This Row],[Rank]]=3,28,IF(Table1515161718244[[#This Row],[Rank]]=4,27,IF(Table1515161718244[[#This Row],[Rank]]=5,26,IF(Table1515161718244[[#This Row],[Rank]]=6,25,IF(Table1515161718244[[#This Row],[Rank]]=7,24,IF(Table1515161718244[[#This Row],[Rank]]=8,23,IF(Table1515161718244[[#This Row],[Rank]]=9,22,IF(Table1515161718244[[#This Row],[Rank]]=10,21,IF(Table1515161718244[[#This Row],[Rank]]=11,20,IF(Table1515161718244[[#This Row],[Rank]]=12,19,IF(Table1515161718244[[#This Row],[Rank]]=13,18,IF(Table1515161718244[[#This Row],[Rank]]=14,17,IF(Table1515161718244[[#This Row],[Rank]]=15,16,IF(Table1515161718244[[#This Row],[Rank]]=16,15,IF(Table1515161718244[[#This Row],[Rank]]=17,14,IF(Table1515161718244[[#This Row],[Rank]]=18,13,IF(Table1515161718244[[#This Row],[Rank]]=19,12,IF(Table1515161718244[[#This Row],[Rank]]=20,11,IF(Table1515161718244[[#This Row],[Rank]]=21,10,IF(Table1515161718244[[#This Row],[Rank]]=22,9,IF(Table1515161718244[[#This Row],[Rank]]=23,8,IF(Table1515161718244[[#This Row],[Rank]]=24,7,IF(Table1515161718244[[#This Row],[Rank]]=25,6,IF(Table1515161718244[[#This Row],[Rank]]=26,5,IF(Table1515161718244[[#This Row],[Rank]]=27,4,IF(Table1515161718244[[#This Row],[Rank]]=28,3,IF(Table1515161718244[[#This Row],[Rank]]=29,2,IF(Table1515161718244[[#This Row],[Rank]]=30,1,0)))))))))))))))))))))))))))))))</f>
        <v>14</v>
      </c>
      <c r="D24" s="4">
        <f>IF(Table1515161718244[[#This Row],[Category]]="","",IF(Table1515161718244[[#This Row],[Category]]="M",COUNTIF($I$2:$I24,"M"),IF(Table1515161718244[[#This Row],[Category]]="F",COUNTIF($I$2:$I24,"F"),0)))</f>
        <v>17</v>
      </c>
      <c r="E24" s="26">
        <v>261</v>
      </c>
      <c r="F24" s="27">
        <v>3.7916666666666668E-2</v>
      </c>
      <c r="G24" s="28" t="s">
        <v>251</v>
      </c>
      <c r="H24" s="28" t="s">
        <v>10</v>
      </c>
      <c r="I24" s="29" t="s">
        <v>190</v>
      </c>
      <c r="J24" s="63">
        <v>-188</v>
      </c>
      <c r="K24" s="63" t="s">
        <v>191</v>
      </c>
      <c r="L24" s="63" t="s">
        <v>198</v>
      </c>
      <c r="M24" s="63"/>
    </row>
    <row r="25" spans="1:13" ht="28.2" x14ac:dyDescent="0.3">
      <c r="A25" s="19" t="str">
        <f>Table1515161718244[[#This Row],[Full Name]]</f>
        <v>MALONE, Sarah</v>
      </c>
      <c r="B25" s="21" t="str">
        <f>IF(Table1515161718244[[#This Row],[Full Name]]="","",IF(IFERROR(IFERROR(VLOOKUP(Table1515161718244[[#This Row],[Full Name]],'Mens League'!B:B,1,FALSE),VLOOKUP(Table1515161718244[[#This Row],[Full Name]],'Women''s League'!B:B,1,FALSE)),"NEEDS ADDING")="NEEDS ADDING","NEEDS ADDING","OK"))</f>
        <v>OK</v>
      </c>
      <c r="C25" s="21">
        <f>IF(Table1515161718244[[#This Row],[Position]]="","",IF(Table1515161718244[[#This Row],[Rank]]=1,30,IF(Table1515161718244[[#This Row],[Rank]]=2,29,IF(Table1515161718244[[#This Row],[Rank]]=3,28,IF(Table1515161718244[[#This Row],[Rank]]=4,27,IF(Table1515161718244[[#This Row],[Rank]]=5,26,IF(Table1515161718244[[#This Row],[Rank]]=6,25,IF(Table1515161718244[[#This Row],[Rank]]=7,24,IF(Table1515161718244[[#This Row],[Rank]]=8,23,IF(Table1515161718244[[#This Row],[Rank]]=9,22,IF(Table1515161718244[[#This Row],[Rank]]=10,21,IF(Table1515161718244[[#This Row],[Rank]]=11,20,IF(Table1515161718244[[#This Row],[Rank]]=12,19,IF(Table1515161718244[[#This Row],[Rank]]=13,18,IF(Table1515161718244[[#This Row],[Rank]]=14,17,IF(Table1515161718244[[#This Row],[Rank]]=15,16,IF(Table1515161718244[[#This Row],[Rank]]=16,15,IF(Table1515161718244[[#This Row],[Rank]]=17,14,IF(Table1515161718244[[#This Row],[Rank]]=18,13,IF(Table1515161718244[[#This Row],[Rank]]=19,12,IF(Table1515161718244[[#This Row],[Rank]]=20,11,IF(Table1515161718244[[#This Row],[Rank]]=21,10,IF(Table1515161718244[[#This Row],[Rank]]=22,9,IF(Table1515161718244[[#This Row],[Rank]]=23,8,IF(Table1515161718244[[#This Row],[Rank]]=24,7,IF(Table1515161718244[[#This Row],[Rank]]=25,6,IF(Table1515161718244[[#This Row],[Rank]]=26,5,IF(Table1515161718244[[#This Row],[Rank]]=27,4,IF(Table1515161718244[[#This Row],[Rank]]=28,3,IF(Table1515161718244[[#This Row],[Rank]]=29,2,IF(Table1515161718244[[#This Row],[Rank]]=30,1,0)))))))))))))))))))))))))))))))</f>
        <v>24</v>
      </c>
      <c r="D25" s="4">
        <f>IF(Table1515161718244[[#This Row],[Category]]="","",IF(Table1515161718244[[#This Row],[Category]]="M",COUNTIF($I$2:$I25,"M"),IF(Table1515161718244[[#This Row],[Category]]="F",COUNTIF($I$2:$I25,"F"),0)))</f>
        <v>7</v>
      </c>
      <c r="E25" s="26">
        <v>303</v>
      </c>
      <c r="F25" s="27">
        <v>3.9884259259259258E-2</v>
      </c>
      <c r="G25" s="28" t="s">
        <v>252</v>
      </c>
      <c r="H25" s="28" t="s">
        <v>14</v>
      </c>
      <c r="I25" s="29" t="s">
        <v>205</v>
      </c>
      <c r="J25" s="63">
        <v>-96</v>
      </c>
      <c r="K25" s="63" t="s">
        <v>191</v>
      </c>
      <c r="L25" s="63" t="s">
        <v>209</v>
      </c>
      <c r="M25" s="63"/>
    </row>
    <row r="26" spans="1:13" ht="28.2" x14ac:dyDescent="0.3">
      <c r="A26" s="19" t="str">
        <f>Table1515161718244[[#This Row],[Full Name]]</f>
        <v>BARON, Keith</v>
      </c>
      <c r="B26" s="21" t="str">
        <f>IF(Table1515161718244[[#This Row],[Full Name]]="","",IF(IFERROR(IFERROR(VLOOKUP(Table1515161718244[[#This Row],[Full Name]],'Mens League'!B:B,1,FALSE),VLOOKUP(Table1515161718244[[#This Row],[Full Name]],'Women''s League'!B:B,1,FALSE)),"NEEDS ADDING")="NEEDS ADDING","NEEDS ADDING","OK"))</f>
        <v>OK</v>
      </c>
      <c r="C26" s="21">
        <f>IF(Table1515161718244[[#This Row],[Position]]="","",IF(Table1515161718244[[#This Row],[Rank]]=1,30,IF(Table1515161718244[[#This Row],[Rank]]=2,29,IF(Table1515161718244[[#This Row],[Rank]]=3,28,IF(Table1515161718244[[#This Row],[Rank]]=4,27,IF(Table1515161718244[[#This Row],[Rank]]=5,26,IF(Table1515161718244[[#This Row],[Rank]]=6,25,IF(Table1515161718244[[#This Row],[Rank]]=7,24,IF(Table1515161718244[[#This Row],[Rank]]=8,23,IF(Table1515161718244[[#This Row],[Rank]]=9,22,IF(Table1515161718244[[#This Row],[Rank]]=10,21,IF(Table1515161718244[[#This Row],[Rank]]=11,20,IF(Table1515161718244[[#This Row],[Rank]]=12,19,IF(Table1515161718244[[#This Row],[Rank]]=13,18,IF(Table1515161718244[[#This Row],[Rank]]=14,17,IF(Table1515161718244[[#This Row],[Rank]]=15,16,IF(Table1515161718244[[#This Row],[Rank]]=16,15,IF(Table1515161718244[[#This Row],[Rank]]=17,14,IF(Table1515161718244[[#This Row],[Rank]]=18,13,IF(Table1515161718244[[#This Row],[Rank]]=19,12,IF(Table1515161718244[[#This Row],[Rank]]=20,11,IF(Table1515161718244[[#This Row],[Rank]]=21,10,IF(Table1515161718244[[#This Row],[Rank]]=22,9,IF(Table1515161718244[[#This Row],[Rank]]=23,8,IF(Table1515161718244[[#This Row],[Rank]]=24,7,IF(Table1515161718244[[#This Row],[Rank]]=25,6,IF(Table1515161718244[[#This Row],[Rank]]=26,5,IF(Table1515161718244[[#This Row],[Rank]]=27,4,IF(Table1515161718244[[#This Row],[Rank]]=28,3,IF(Table1515161718244[[#This Row],[Rank]]=29,2,IF(Table1515161718244[[#This Row],[Rank]]=30,1,0)))))))))))))))))))))))))))))))</f>
        <v>13</v>
      </c>
      <c r="D26" s="4">
        <f>IF(Table1515161718244[[#This Row],[Category]]="","",IF(Table1515161718244[[#This Row],[Category]]="M",COUNTIF($I$2:$I26,"M"),IF(Table1515161718244[[#This Row],[Category]]="F",COUNTIF($I$2:$I26,"F"),0)))</f>
        <v>18</v>
      </c>
      <c r="E26" s="26">
        <v>319</v>
      </c>
      <c r="F26" s="27">
        <v>4.1087962962962965E-2</v>
      </c>
      <c r="G26" s="28" t="s">
        <v>253</v>
      </c>
      <c r="H26" s="28" t="s">
        <v>39</v>
      </c>
      <c r="I26" s="29" t="s">
        <v>190</v>
      </c>
      <c r="J26" s="63">
        <v>-215</v>
      </c>
      <c r="K26" s="63" t="s">
        <v>191</v>
      </c>
      <c r="L26" s="63" t="s">
        <v>224</v>
      </c>
      <c r="M26" s="63"/>
    </row>
    <row r="27" spans="1:13" ht="28.2" x14ac:dyDescent="0.3">
      <c r="A27" s="19" t="str">
        <f>Table1515161718244[[#This Row],[Full Name]]</f>
        <v>HOPE, Jenny</v>
      </c>
      <c r="B27" s="21" t="str">
        <f>IF(Table1515161718244[[#This Row],[Full Name]]="","",IF(IFERROR(IFERROR(VLOOKUP(Table1515161718244[[#This Row],[Full Name]],'Mens League'!B:B,1,FALSE),VLOOKUP(Table1515161718244[[#This Row],[Full Name]],'Women''s League'!B:B,1,FALSE)),"NEEDS ADDING")="NEEDS ADDING","NEEDS ADDING","OK"))</f>
        <v>OK</v>
      </c>
      <c r="C27" s="21">
        <f>IF(Table1515161718244[[#This Row],[Position]]="","",IF(Table1515161718244[[#This Row],[Rank]]=1,30,IF(Table1515161718244[[#This Row],[Rank]]=2,29,IF(Table1515161718244[[#This Row],[Rank]]=3,28,IF(Table1515161718244[[#This Row],[Rank]]=4,27,IF(Table1515161718244[[#This Row],[Rank]]=5,26,IF(Table1515161718244[[#This Row],[Rank]]=6,25,IF(Table1515161718244[[#This Row],[Rank]]=7,24,IF(Table1515161718244[[#This Row],[Rank]]=8,23,IF(Table1515161718244[[#This Row],[Rank]]=9,22,IF(Table1515161718244[[#This Row],[Rank]]=10,21,IF(Table1515161718244[[#This Row],[Rank]]=11,20,IF(Table1515161718244[[#This Row],[Rank]]=12,19,IF(Table1515161718244[[#This Row],[Rank]]=13,18,IF(Table1515161718244[[#This Row],[Rank]]=14,17,IF(Table1515161718244[[#This Row],[Rank]]=15,16,IF(Table1515161718244[[#This Row],[Rank]]=16,15,IF(Table1515161718244[[#This Row],[Rank]]=17,14,IF(Table1515161718244[[#This Row],[Rank]]=18,13,IF(Table1515161718244[[#This Row],[Rank]]=19,12,IF(Table1515161718244[[#This Row],[Rank]]=20,11,IF(Table1515161718244[[#This Row],[Rank]]=21,10,IF(Table1515161718244[[#This Row],[Rank]]=22,9,IF(Table1515161718244[[#This Row],[Rank]]=23,8,IF(Table1515161718244[[#This Row],[Rank]]=24,7,IF(Table1515161718244[[#This Row],[Rank]]=25,6,IF(Table1515161718244[[#This Row],[Rank]]=26,5,IF(Table1515161718244[[#This Row],[Rank]]=27,4,IF(Table1515161718244[[#This Row],[Rank]]=28,3,IF(Table1515161718244[[#This Row],[Rank]]=29,2,IF(Table1515161718244[[#This Row],[Rank]]=30,1,0)))))))))))))))))))))))))))))))</f>
        <v>23</v>
      </c>
      <c r="D27" s="4">
        <f>IF(Table1515161718244[[#This Row],[Category]]="","",IF(Table1515161718244[[#This Row],[Category]]="M",COUNTIF($I$2:$I27,"M"),IF(Table1515161718244[[#This Row],[Category]]="F",COUNTIF($I$2:$I27,"F"),0)))</f>
        <v>8</v>
      </c>
      <c r="E27" s="26">
        <v>327</v>
      </c>
      <c r="F27" s="27">
        <v>4.2141203703703702E-2</v>
      </c>
      <c r="G27" s="28" t="s">
        <v>254</v>
      </c>
      <c r="H27" s="28" t="s">
        <v>21</v>
      </c>
      <c r="I27" s="29" t="s">
        <v>205</v>
      </c>
      <c r="J27" s="63">
        <v>-110</v>
      </c>
      <c r="K27" s="63" t="s">
        <v>191</v>
      </c>
      <c r="L27" s="63" t="s">
        <v>206</v>
      </c>
      <c r="M27" s="63"/>
    </row>
    <row r="28" spans="1:13" ht="28.2" x14ac:dyDescent="0.3">
      <c r="A28" s="19" t="str">
        <f>Table1515161718244[[#This Row],[Full Name]]</f>
        <v>STURLA, Tim</v>
      </c>
      <c r="B28" s="21" t="str">
        <f>IF(Table1515161718244[[#This Row],[Full Name]]="","",IF(IFERROR(IFERROR(VLOOKUP(Table1515161718244[[#This Row],[Full Name]],'Mens League'!B:B,1,FALSE),VLOOKUP(Table1515161718244[[#This Row],[Full Name]],'Women''s League'!B:B,1,FALSE)),"NEEDS ADDING")="NEEDS ADDING","NEEDS ADDING","OK"))</f>
        <v>OK</v>
      </c>
      <c r="C28" s="21">
        <f>IF(Table1515161718244[[#This Row],[Position]]="","",IF(Table1515161718244[[#This Row],[Rank]]=1,30,IF(Table1515161718244[[#This Row],[Rank]]=2,29,IF(Table1515161718244[[#This Row],[Rank]]=3,28,IF(Table1515161718244[[#This Row],[Rank]]=4,27,IF(Table1515161718244[[#This Row],[Rank]]=5,26,IF(Table1515161718244[[#This Row],[Rank]]=6,25,IF(Table1515161718244[[#This Row],[Rank]]=7,24,IF(Table1515161718244[[#This Row],[Rank]]=8,23,IF(Table1515161718244[[#This Row],[Rank]]=9,22,IF(Table1515161718244[[#This Row],[Rank]]=10,21,IF(Table1515161718244[[#This Row],[Rank]]=11,20,IF(Table1515161718244[[#This Row],[Rank]]=12,19,IF(Table1515161718244[[#This Row],[Rank]]=13,18,IF(Table1515161718244[[#This Row],[Rank]]=14,17,IF(Table1515161718244[[#This Row],[Rank]]=15,16,IF(Table1515161718244[[#This Row],[Rank]]=16,15,IF(Table1515161718244[[#This Row],[Rank]]=17,14,IF(Table1515161718244[[#This Row],[Rank]]=18,13,IF(Table1515161718244[[#This Row],[Rank]]=19,12,IF(Table1515161718244[[#This Row],[Rank]]=20,11,IF(Table1515161718244[[#This Row],[Rank]]=21,10,IF(Table1515161718244[[#This Row],[Rank]]=22,9,IF(Table1515161718244[[#This Row],[Rank]]=23,8,IF(Table1515161718244[[#This Row],[Rank]]=24,7,IF(Table1515161718244[[#This Row],[Rank]]=25,6,IF(Table1515161718244[[#This Row],[Rank]]=26,5,IF(Table1515161718244[[#This Row],[Rank]]=27,4,IF(Table1515161718244[[#This Row],[Rank]]=28,3,IF(Table1515161718244[[#This Row],[Rank]]=29,2,IF(Table1515161718244[[#This Row],[Rank]]=30,1,0)))))))))))))))))))))))))))))))</f>
        <v>12</v>
      </c>
      <c r="D28" s="4">
        <f>IF(Table1515161718244[[#This Row],[Category]]="","",IF(Table1515161718244[[#This Row],[Category]]="M",COUNTIF($I$2:$I28,"M"),IF(Table1515161718244[[#This Row],[Category]]="F",COUNTIF($I$2:$I28,"F"),0)))</f>
        <v>19</v>
      </c>
      <c r="E28" s="26">
        <v>339</v>
      </c>
      <c r="F28" s="27">
        <v>4.5370370370370373E-2</v>
      </c>
      <c r="G28" s="28" t="s">
        <v>255</v>
      </c>
      <c r="H28" s="28" t="s">
        <v>75</v>
      </c>
      <c r="I28" s="29" t="s">
        <v>190</v>
      </c>
      <c r="J28" s="63">
        <v>-221</v>
      </c>
      <c r="K28" s="63" t="s">
        <v>191</v>
      </c>
      <c r="L28" s="63" t="s">
        <v>194</v>
      </c>
      <c r="M28" s="63"/>
    </row>
    <row r="29" spans="1:13" ht="28.2" x14ac:dyDescent="0.3">
      <c r="A29" s="19" t="str">
        <f>Table1515161718244[[#This Row],[Full Name]]</f>
        <v>TOWLE, Grania</v>
      </c>
      <c r="B29" s="21" t="str">
        <f>IF(Table1515161718244[[#This Row],[Full Name]]="","",IF(IFERROR(IFERROR(VLOOKUP(Table1515161718244[[#This Row],[Full Name]],'Mens League'!B:B,1,FALSE),VLOOKUP(Table1515161718244[[#This Row],[Full Name]],'Women''s League'!B:B,1,FALSE)),"NEEDS ADDING")="NEEDS ADDING","NEEDS ADDING","OK"))</f>
        <v>OK</v>
      </c>
      <c r="C29" s="21">
        <f>IF(Table1515161718244[[#This Row],[Position]]="","",IF(Table1515161718244[[#This Row],[Rank]]=1,30,IF(Table1515161718244[[#This Row],[Rank]]=2,29,IF(Table1515161718244[[#This Row],[Rank]]=3,28,IF(Table1515161718244[[#This Row],[Rank]]=4,27,IF(Table1515161718244[[#This Row],[Rank]]=5,26,IF(Table1515161718244[[#This Row],[Rank]]=6,25,IF(Table1515161718244[[#This Row],[Rank]]=7,24,IF(Table1515161718244[[#This Row],[Rank]]=8,23,IF(Table1515161718244[[#This Row],[Rank]]=9,22,IF(Table1515161718244[[#This Row],[Rank]]=10,21,IF(Table1515161718244[[#This Row],[Rank]]=11,20,IF(Table1515161718244[[#This Row],[Rank]]=12,19,IF(Table1515161718244[[#This Row],[Rank]]=13,18,IF(Table1515161718244[[#This Row],[Rank]]=14,17,IF(Table1515161718244[[#This Row],[Rank]]=15,16,IF(Table1515161718244[[#This Row],[Rank]]=16,15,IF(Table1515161718244[[#This Row],[Rank]]=17,14,IF(Table1515161718244[[#This Row],[Rank]]=18,13,IF(Table1515161718244[[#This Row],[Rank]]=19,12,IF(Table1515161718244[[#This Row],[Rank]]=20,11,IF(Table1515161718244[[#This Row],[Rank]]=21,10,IF(Table1515161718244[[#This Row],[Rank]]=22,9,IF(Table1515161718244[[#This Row],[Rank]]=23,8,IF(Table1515161718244[[#This Row],[Rank]]=24,7,IF(Table1515161718244[[#This Row],[Rank]]=25,6,IF(Table1515161718244[[#This Row],[Rank]]=26,5,IF(Table1515161718244[[#This Row],[Rank]]=27,4,IF(Table1515161718244[[#This Row],[Rank]]=28,3,IF(Table1515161718244[[#This Row],[Rank]]=29,2,IF(Table1515161718244[[#This Row],[Rank]]=30,1,0)))))))))))))))))))))))))))))))</f>
        <v>22</v>
      </c>
      <c r="D29" s="4">
        <f>IF(Table1515161718244[[#This Row],[Category]]="","",IF(Table1515161718244[[#This Row],[Category]]="M",COUNTIF($I$2:$I29,"M"),IF(Table1515161718244[[#This Row],[Category]]="F",COUNTIF($I$2:$I29,"F"),0)))</f>
        <v>9</v>
      </c>
      <c r="E29" s="26">
        <v>357</v>
      </c>
      <c r="F29" s="27">
        <v>5.0462962962962966E-2</v>
      </c>
      <c r="G29" s="28" t="s">
        <v>256</v>
      </c>
      <c r="H29" s="28" t="s">
        <v>15</v>
      </c>
      <c r="I29" s="29" t="s">
        <v>205</v>
      </c>
      <c r="J29" s="63">
        <v>-132</v>
      </c>
      <c r="K29" s="63" t="s">
        <v>191</v>
      </c>
      <c r="L29" s="63" t="s">
        <v>209</v>
      </c>
      <c r="M29" s="63"/>
    </row>
    <row r="30" spans="1:13" x14ac:dyDescent="0.3">
      <c r="A30" s="19">
        <f>Table1515161718244[[#This Row],[Full Name]]</f>
        <v>0</v>
      </c>
      <c r="B30" s="21" t="str">
        <f>IF(Table1515161718244[[#This Row],[Full Name]]="","",IF(IFERROR(IFERROR(VLOOKUP(Table1515161718244[[#This Row],[Full Name]],'Mens League'!B:B,1,FALSE),VLOOKUP(Table1515161718244[[#This Row],[Full Name]],'Women''s League'!B:B,1,FALSE)),"NEEDS ADDING")="NEEDS ADDING","NEEDS ADDING","OK"))</f>
        <v/>
      </c>
      <c r="C30" s="21" t="str">
        <f>IF(Table1515161718244[[#This Row],[Position]]="","",IF(Table1515161718244[[#This Row],[Rank]]=1,30,IF(Table1515161718244[[#This Row],[Rank]]=2,29,IF(Table1515161718244[[#This Row],[Rank]]=3,28,IF(Table1515161718244[[#This Row],[Rank]]=4,27,IF(Table1515161718244[[#This Row],[Rank]]=5,26,IF(Table1515161718244[[#This Row],[Rank]]=6,25,IF(Table1515161718244[[#This Row],[Rank]]=7,24,IF(Table1515161718244[[#This Row],[Rank]]=8,23,IF(Table1515161718244[[#This Row],[Rank]]=9,22,IF(Table1515161718244[[#This Row],[Rank]]=10,21,IF(Table1515161718244[[#This Row],[Rank]]=11,20,IF(Table1515161718244[[#This Row],[Rank]]=12,19,IF(Table1515161718244[[#This Row],[Rank]]=13,18,IF(Table1515161718244[[#This Row],[Rank]]=14,17,IF(Table1515161718244[[#This Row],[Rank]]=15,16,IF(Table1515161718244[[#This Row],[Rank]]=16,15,IF(Table1515161718244[[#This Row],[Rank]]=17,14,IF(Table1515161718244[[#This Row],[Rank]]=18,13,IF(Table1515161718244[[#This Row],[Rank]]=19,12,IF(Table1515161718244[[#This Row],[Rank]]=20,11,IF(Table1515161718244[[#This Row],[Rank]]=21,10,IF(Table1515161718244[[#This Row],[Rank]]=22,9,IF(Table1515161718244[[#This Row],[Rank]]=23,8,IF(Table1515161718244[[#This Row],[Rank]]=24,7,IF(Table1515161718244[[#This Row],[Rank]]=25,6,IF(Table1515161718244[[#This Row],[Rank]]=26,5,IF(Table1515161718244[[#This Row],[Rank]]=27,4,IF(Table1515161718244[[#This Row],[Rank]]=28,3,IF(Table1515161718244[[#This Row],[Rank]]=29,2,IF(Table1515161718244[[#This Row],[Rank]]=30,1,0)))))))))))))))))))))))))))))))</f>
        <v/>
      </c>
      <c r="D30" s="4" t="str">
        <f>IF(Table1515161718244[[#This Row],[Category]]="","",IF(Table1515161718244[[#This Row],[Category]]="M",COUNTIF($I$2:$I30,"M"),IF(Table1515161718244[[#This Row],[Category]]="F",COUNTIF($I$2:$I30,"F"),0)))</f>
        <v/>
      </c>
      <c r="E30" s="26"/>
      <c r="F30" s="27"/>
      <c r="G30" s="28"/>
      <c r="H30" s="28"/>
      <c r="I30" s="29"/>
      <c r="J30" s="63"/>
      <c r="K30" s="63"/>
      <c r="L30" s="63"/>
      <c r="M30" s="63"/>
    </row>
    <row r="31" spans="1:13" x14ac:dyDescent="0.3">
      <c r="A31" s="19">
        <f>Table1515161718244[[#This Row],[Full Name]]</f>
        <v>0</v>
      </c>
      <c r="B31" s="21" t="str">
        <f>IF(Table1515161718244[[#This Row],[Full Name]]="","",IF(IFERROR(IFERROR(VLOOKUP(Table1515161718244[[#This Row],[Full Name]],'Mens League'!B:B,1,FALSE),VLOOKUP(Table1515161718244[[#This Row],[Full Name]],'Women''s League'!B:B,1,FALSE)),"NEEDS ADDING")="NEEDS ADDING","NEEDS ADDING","OK"))</f>
        <v/>
      </c>
      <c r="C31" s="21" t="str">
        <f>IF(Table1515161718244[[#This Row],[Position]]="","",IF(Table1515161718244[[#This Row],[Rank]]=1,30,IF(Table1515161718244[[#This Row],[Rank]]=2,29,IF(Table1515161718244[[#This Row],[Rank]]=3,28,IF(Table1515161718244[[#This Row],[Rank]]=4,27,IF(Table1515161718244[[#This Row],[Rank]]=5,26,IF(Table1515161718244[[#This Row],[Rank]]=6,25,IF(Table1515161718244[[#This Row],[Rank]]=7,24,IF(Table1515161718244[[#This Row],[Rank]]=8,23,IF(Table1515161718244[[#This Row],[Rank]]=9,22,IF(Table1515161718244[[#This Row],[Rank]]=10,21,IF(Table1515161718244[[#This Row],[Rank]]=11,20,IF(Table1515161718244[[#This Row],[Rank]]=12,19,IF(Table1515161718244[[#This Row],[Rank]]=13,18,IF(Table1515161718244[[#This Row],[Rank]]=14,17,IF(Table1515161718244[[#This Row],[Rank]]=15,16,IF(Table1515161718244[[#This Row],[Rank]]=16,15,IF(Table1515161718244[[#This Row],[Rank]]=17,14,IF(Table1515161718244[[#This Row],[Rank]]=18,13,IF(Table1515161718244[[#This Row],[Rank]]=19,12,IF(Table1515161718244[[#This Row],[Rank]]=20,11,IF(Table1515161718244[[#This Row],[Rank]]=21,10,IF(Table1515161718244[[#This Row],[Rank]]=22,9,IF(Table1515161718244[[#This Row],[Rank]]=23,8,IF(Table1515161718244[[#This Row],[Rank]]=24,7,IF(Table1515161718244[[#This Row],[Rank]]=25,6,IF(Table1515161718244[[#This Row],[Rank]]=26,5,IF(Table1515161718244[[#This Row],[Rank]]=27,4,IF(Table1515161718244[[#This Row],[Rank]]=28,3,IF(Table1515161718244[[#This Row],[Rank]]=29,2,IF(Table1515161718244[[#This Row],[Rank]]=30,1,0)))))))))))))))))))))))))))))))</f>
        <v/>
      </c>
      <c r="D31" s="4" t="str">
        <f>IF(Table1515161718244[[#This Row],[Category]]="","",IF(Table1515161718244[[#This Row],[Category]]="M",COUNTIF($I$2:$I31,"M"),IF(Table1515161718244[[#This Row],[Category]]="F",COUNTIF($I$2:$I31,"F"),0)))</f>
        <v/>
      </c>
      <c r="E31" s="26"/>
      <c r="F31" s="27"/>
      <c r="G31" s="28"/>
      <c r="H31" s="28"/>
      <c r="I31" s="29"/>
      <c r="J31" s="63"/>
      <c r="K31" s="63"/>
      <c r="L31" s="63"/>
      <c r="M31" s="63"/>
    </row>
    <row r="32" spans="1:13" x14ac:dyDescent="0.3">
      <c r="A32" s="19">
        <f>Table1515161718244[[#This Row],[Full Name]]</f>
        <v>0</v>
      </c>
      <c r="B32" s="21" t="str">
        <f>IF(Table1515161718244[[#This Row],[Full Name]]="","",IF(IFERROR(IFERROR(VLOOKUP(Table1515161718244[[#This Row],[Full Name]],'Mens League'!B:B,1,FALSE),VLOOKUP(Table1515161718244[[#This Row],[Full Name]],'Women''s League'!B:B,1,FALSE)),"NEEDS ADDING")="NEEDS ADDING","NEEDS ADDING","OK"))</f>
        <v/>
      </c>
      <c r="C32" s="21" t="str">
        <f>IF(Table1515161718244[[#This Row],[Position]]="","",IF(Table1515161718244[[#This Row],[Rank]]=1,30,IF(Table1515161718244[[#This Row],[Rank]]=2,29,IF(Table1515161718244[[#This Row],[Rank]]=3,28,IF(Table1515161718244[[#This Row],[Rank]]=4,27,IF(Table1515161718244[[#This Row],[Rank]]=5,26,IF(Table1515161718244[[#This Row],[Rank]]=6,25,IF(Table1515161718244[[#This Row],[Rank]]=7,24,IF(Table1515161718244[[#This Row],[Rank]]=8,23,IF(Table1515161718244[[#This Row],[Rank]]=9,22,IF(Table1515161718244[[#This Row],[Rank]]=10,21,IF(Table1515161718244[[#This Row],[Rank]]=11,20,IF(Table1515161718244[[#This Row],[Rank]]=12,19,IF(Table1515161718244[[#This Row],[Rank]]=13,18,IF(Table1515161718244[[#This Row],[Rank]]=14,17,IF(Table1515161718244[[#This Row],[Rank]]=15,16,IF(Table1515161718244[[#This Row],[Rank]]=16,15,IF(Table1515161718244[[#This Row],[Rank]]=17,14,IF(Table1515161718244[[#This Row],[Rank]]=18,13,IF(Table1515161718244[[#This Row],[Rank]]=19,12,IF(Table1515161718244[[#This Row],[Rank]]=20,11,IF(Table1515161718244[[#This Row],[Rank]]=21,10,IF(Table1515161718244[[#This Row],[Rank]]=22,9,IF(Table1515161718244[[#This Row],[Rank]]=23,8,IF(Table1515161718244[[#This Row],[Rank]]=24,7,IF(Table1515161718244[[#This Row],[Rank]]=25,6,IF(Table1515161718244[[#This Row],[Rank]]=26,5,IF(Table1515161718244[[#This Row],[Rank]]=27,4,IF(Table1515161718244[[#This Row],[Rank]]=28,3,IF(Table1515161718244[[#This Row],[Rank]]=29,2,IF(Table1515161718244[[#This Row],[Rank]]=30,1,0)))))))))))))))))))))))))))))))</f>
        <v/>
      </c>
      <c r="D32" s="4" t="str">
        <f>IF(Table1515161718244[[#This Row],[Category]]="","",IF(Table1515161718244[[#This Row],[Category]]="M",COUNTIF($I$2:$I32,"M"),IF(Table1515161718244[[#This Row],[Category]]="F",COUNTIF($I$2:$I32,"F"),0)))</f>
        <v/>
      </c>
      <c r="E32" s="26"/>
      <c r="F32" s="27"/>
      <c r="G32" s="28"/>
      <c r="H32" s="28"/>
      <c r="I32" s="29"/>
      <c r="J32" s="63"/>
      <c r="K32" s="63"/>
      <c r="L32" s="63"/>
      <c r="M32" s="63"/>
    </row>
    <row r="33" spans="1:13" x14ac:dyDescent="0.3">
      <c r="A33" s="19">
        <f>Table1515161718244[[#This Row],[Full Name]]</f>
        <v>0</v>
      </c>
      <c r="B33" s="21" t="str">
        <f>IF(Table1515161718244[[#This Row],[Full Name]]="","",IF(IFERROR(IFERROR(VLOOKUP(Table1515161718244[[#This Row],[Full Name]],'Mens League'!B:B,1,FALSE),VLOOKUP(Table1515161718244[[#This Row],[Full Name]],'Women''s League'!B:B,1,FALSE)),"NEEDS ADDING")="NEEDS ADDING","NEEDS ADDING","OK"))</f>
        <v/>
      </c>
      <c r="C33" s="21" t="str">
        <f>IF(Table1515161718244[[#This Row],[Position]]="","",IF(Table1515161718244[[#This Row],[Rank]]=1,30,IF(Table1515161718244[[#This Row],[Rank]]=2,29,IF(Table1515161718244[[#This Row],[Rank]]=3,28,IF(Table1515161718244[[#This Row],[Rank]]=4,27,IF(Table1515161718244[[#This Row],[Rank]]=5,26,IF(Table1515161718244[[#This Row],[Rank]]=6,25,IF(Table1515161718244[[#This Row],[Rank]]=7,24,IF(Table1515161718244[[#This Row],[Rank]]=8,23,IF(Table1515161718244[[#This Row],[Rank]]=9,22,IF(Table1515161718244[[#This Row],[Rank]]=10,21,IF(Table1515161718244[[#This Row],[Rank]]=11,20,IF(Table1515161718244[[#This Row],[Rank]]=12,19,IF(Table1515161718244[[#This Row],[Rank]]=13,18,IF(Table1515161718244[[#This Row],[Rank]]=14,17,IF(Table1515161718244[[#This Row],[Rank]]=15,16,IF(Table1515161718244[[#This Row],[Rank]]=16,15,IF(Table1515161718244[[#This Row],[Rank]]=17,14,IF(Table1515161718244[[#This Row],[Rank]]=18,13,IF(Table1515161718244[[#This Row],[Rank]]=19,12,IF(Table1515161718244[[#This Row],[Rank]]=20,11,IF(Table1515161718244[[#This Row],[Rank]]=21,10,IF(Table1515161718244[[#This Row],[Rank]]=22,9,IF(Table1515161718244[[#This Row],[Rank]]=23,8,IF(Table1515161718244[[#This Row],[Rank]]=24,7,IF(Table1515161718244[[#This Row],[Rank]]=25,6,IF(Table1515161718244[[#This Row],[Rank]]=26,5,IF(Table1515161718244[[#This Row],[Rank]]=27,4,IF(Table1515161718244[[#This Row],[Rank]]=28,3,IF(Table1515161718244[[#This Row],[Rank]]=29,2,IF(Table1515161718244[[#This Row],[Rank]]=30,1,0)))))))))))))))))))))))))))))))</f>
        <v/>
      </c>
      <c r="D33" s="4" t="str">
        <f>IF(Table1515161718244[[#This Row],[Category]]="","",IF(Table1515161718244[[#This Row],[Category]]="M",COUNTIF($I$2:$I33,"M"),IF(Table1515161718244[[#This Row],[Category]]="F",COUNTIF($I$2:$I33,"F"),0)))</f>
        <v/>
      </c>
      <c r="E33" s="26"/>
      <c r="F33" s="27"/>
      <c r="G33" s="28"/>
      <c r="H33" s="28"/>
      <c r="I33" s="29"/>
      <c r="J33" s="63"/>
      <c r="K33" s="63"/>
      <c r="L33" s="63"/>
      <c r="M33" s="63"/>
    </row>
    <row r="34" spans="1:13" x14ac:dyDescent="0.3">
      <c r="A34" s="19">
        <f>Table1515161718244[[#This Row],[Full Name]]</f>
        <v>0</v>
      </c>
      <c r="B34" s="21" t="str">
        <f>IF(Table1515161718244[[#This Row],[Full Name]]="","",IF(IFERROR(IFERROR(VLOOKUP(Table1515161718244[[#This Row],[Full Name]],'Mens League'!B:B,1,FALSE),VLOOKUP(Table1515161718244[[#This Row],[Full Name]],'Women''s League'!B:B,1,FALSE)),"NEEDS ADDING")="NEEDS ADDING","NEEDS ADDING","OK"))</f>
        <v/>
      </c>
      <c r="C34" s="21" t="str">
        <f>IF(Table1515161718244[[#This Row],[Position]]="","",IF(Table1515161718244[[#This Row],[Rank]]=1,30,IF(Table1515161718244[[#This Row],[Rank]]=2,29,IF(Table1515161718244[[#This Row],[Rank]]=3,28,IF(Table1515161718244[[#This Row],[Rank]]=4,27,IF(Table1515161718244[[#This Row],[Rank]]=5,26,IF(Table1515161718244[[#This Row],[Rank]]=6,25,IF(Table1515161718244[[#This Row],[Rank]]=7,24,IF(Table1515161718244[[#This Row],[Rank]]=8,23,IF(Table1515161718244[[#This Row],[Rank]]=9,22,IF(Table1515161718244[[#This Row],[Rank]]=10,21,IF(Table1515161718244[[#This Row],[Rank]]=11,20,IF(Table1515161718244[[#This Row],[Rank]]=12,19,IF(Table1515161718244[[#This Row],[Rank]]=13,18,IF(Table1515161718244[[#This Row],[Rank]]=14,17,IF(Table1515161718244[[#This Row],[Rank]]=15,16,IF(Table1515161718244[[#This Row],[Rank]]=16,15,IF(Table1515161718244[[#This Row],[Rank]]=17,14,IF(Table1515161718244[[#This Row],[Rank]]=18,13,IF(Table1515161718244[[#This Row],[Rank]]=19,12,IF(Table1515161718244[[#This Row],[Rank]]=20,11,IF(Table1515161718244[[#This Row],[Rank]]=21,10,IF(Table1515161718244[[#This Row],[Rank]]=22,9,IF(Table1515161718244[[#This Row],[Rank]]=23,8,IF(Table1515161718244[[#This Row],[Rank]]=24,7,IF(Table1515161718244[[#This Row],[Rank]]=25,6,IF(Table1515161718244[[#This Row],[Rank]]=26,5,IF(Table1515161718244[[#This Row],[Rank]]=27,4,IF(Table1515161718244[[#This Row],[Rank]]=28,3,IF(Table1515161718244[[#This Row],[Rank]]=29,2,IF(Table1515161718244[[#This Row],[Rank]]=30,1,0)))))))))))))))))))))))))))))))</f>
        <v/>
      </c>
      <c r="D34" s="4" t="str">
        <f>IF(Table1515161718244[[#This Row],[Category]]="","",IF(Table1515161718244[[#This Row],[Category]]="M",COUNTIF($I$2:$I34,"M"),IF(Table1515161718244[[#This Row],[Category]]="F",COUNTIF($I$2:$I34,"F"),0)))</f>
        <v/>
      </c>
      <c r="E34" s="26"/>
      <c r="F34" s="27"/>
      <c r="G34" s="28"/>
      <c r="H34" s="28"/>
      <c r="I34" s="29"/>
      <c r="J34" s="63"/>
      <c r="K34" s="63"/>
      <c r="L34" s="63"/>
      <c r="M34" s="63"/>
    </row>
    <row r="35" spans="1:13" x14ac:dyDescent="0.3">
      <c r="A35" s="19">
        <f>Table1515161718244[[#This Row],[Full Name]]</f>
        <v>0</v>
      </c>
      <c r="B35" s="21" t="str">
        <f>IF(Table1515161718244[[#This Row],[Full Name]]="","",IF(IFERROR(IFERROR(VLOOKUP(Table1515161718244[[#This Row],[Full Name]],'Mens League'!B:B,1,FALSE),VLOOKUP(Table1515161718244[[#This Row],[Full Name]],'Women''s League'!B:B,1,FALSE)),"NEEDS ADDING")="NEEDS ADDING","NEEDS ADDING","OK"))</f>
        <v/>
      </c>
      <c r="C35" s="21" t="str">
        <f>IF(Table1515161718244[[#This Row],[Position]]="","",IF(Table1515161718244[[#This Row],[Rank]]=1,30,IF(Table1515161718244[[#This Row],[Rank]]=2,29,IF(Table1515161718244[[#This Row],[Rank]]=3,28,IF(Table1515161718244[[#This Row],[Rank]]=4,27,IF(Table1515161718244[[#This Row],[Rank]]=5,26,IF(Table1515161718244[[#This Row],[Rank]]=6,25,IF(Table1515161718244[[#This Row],[Rank]]=7,24,IF(Table1515161718244[[#This Row],[Rank]]=8,23,IF(Table1515161718244[[#This Row],[Rank]]=9,22,IF(Table1515161718244[[#This Row],[Rank]]=10,21,IF(Table1515161718244[[#This Row],[Rank]]=11,20,IF(Table1515161718244[[#This Row],[Rank]]=12,19,IF(Table1515161718244[[#This Row],[Rank]]=13,18,IF(Table1515161718244[[#This Row],[Rank]]=14,17,IF(Table1515161718244[[#This Row],[Rank]]=15,16,IF(Table1515161718244[[#This Row],[Rank]]=16,15,IF(Table1515161718244[[#This Row],[Rank]]=17,14,IF(Table1515161718244[[#This Row],[Rank]]=18,13,IF(Table1515161718244[[#This Row],[Rank]]=19,12,IF(Table1515161718244[[#This Row],[Rank]]=20,11,IF(Table1515161718244[[#This Row],[Rank]]=21,10,IF(Table1515161718244[[#This Row],[Rank]]=22,9,IF(Table1515161718244[[#This Row],[Rank]]=23,8,IF(Table1515161718244[[#This Row],[Rank]]=24,7,IF(Table1515161718244[[#This Row],[Rank]]=25,6,IF(Table1515161718244[[#This Row],[Rank]]=26,5,IF(Table1515161718244[[#This Row],[Rank]]=27,4,IF(Table1515161718244[[#This Row],[Rank]]=28,3,IF(Table1515161718244[[#This Row],[Rank]]=29,2,IF(Table1515161718244[[#This Row],[Rank]]=30,1,0)))))))))))))))))))))))))))))))</f>
        <v/>
      </c>
      <c r="D35" s="4" t="str">
        <f>IF(Table1515161718244[[#This Row],[Category]]="","",IF(Table1515161718244[[#This Row],[Category]]="M",COUNTIF($I$2:$I35,"M"),IF(Table1515161718244[[#This Row],[Category]]="F",COUNTIF($I$2:$I35,"F"),0)))</f>
        <v/>
      </c>
      <c r="E35" s="26"/>
      <c r="F35" s="27"/>
      <c r="G35" s="28"/>
      <c r="H35" s="28"/>
      <c r="I35" s="29"/>
      <c r="J35" s="63"/>
      <c r="K35" s="63"/>
      <c r="L35" s="63"/>
      <c r="M35" s="63"/>
    </row>
    <row r="36" spans="1:13" x14ac:dyDescent="0.3">
      <c r="A36" s="19">
        <f>Table1515161718244[[#This Row],[Full Name]]</f>
        <v>0</v>
      </c>
      <c r="B36" s="21" t="str">
        <f>IF(Table1515161718244[[#This Row],[Full Name]]="","",IF(IFERROR(IFERROR(VLOOKUP(Table1515161718244[[#This Row],[Full Name]],'Mens League'!B:B,1,FALSE),VLOOKUP(Table1515161718244[[#This Row],[Full Name]],'Women''s League'!B:B,1,FALSE)),"NEEDS ADDING")="NEEDS ADDING","NEEDS ADDING","OK"))</f>
        <v/>
      </c>
      <c r="C36" s="21" t="str">
        <f>IF(Table1515161718244[[#This Row],[Position]]="","",IF(Table1515161718244[[#This Row],[Rank]]=1,30,IF(Table1515161718244[[#This Row],[Rank]]=2,29,IF(Table1515161718244[[#This Row],[Rank]]=3,28,IF(Table1515161718244[[#This Row],[Rank]]=4,27,IF(Table1515161718244[[#This Row],[Rank]]=5,26,IF(Table1515161718244[[#This Row],[Rank]]=6,25,IF(Table1515161718244[[#This Row],[Rank]]=7,24,IF(Table1515161718244[[#This Row],[Rank]]=8,23,IF(Table1515161718244[[#This Row],[Rank]]=9,22,IF(Table1515161718244[[#This Row],[Rank]]=10,21,IF(Table1515161718244[[#This Row],[Rank]]=11,20,IF(Table1515161718244[[#This Row],[Rank]]=12,19,IF(Table1515161718244[[#This Row],[Rank]]=13,18,IF(Table1515161718244[[#This Row],[Rank]]=14,17,IF(Table1515161718244[[#This Row],[Rank]]=15,16,IF(Table1515161718244[[#This Row],[Rank]]=16,15,IF(Table1515161718244[[#This Row],[Rank]]=17,14,IF(Table1515161718244[[#This Row],[Rank]]=18,13,IF(Table1515161718244[[#This Row],[Rank]]=19,12,IF(Table1515161718244[[#This Row],[Rank]]=20,11,IF(Table1515161718244[[#This Row],[Rank]]=21,10,IF(Table1515161718244[[#This Row],[Rank]]=22,9,IF(Table1515161718244[[#This Row],[Rank]]=23,8,IF(Table1515161718244[[#This Row],[Rank]]=24,7,IF(Table1515161718244[[#This Row],[Rank]]=25,6,IF(Table1515161718244[[#This Row],[Rank]]=26,5,IF(Table1515161718244[[#This Row],[Rank]]=27,4,IF(Table1515161718244[[#This Row],[Rank]]=28,3,IF(Table1515161718244[[#This Row],[Rank]]=29,2,IF(Table1515161718244[[#This Row],[Rank]]=30,1,0)))))))))))))))))))))))))))))))</f>
        <v/>
      </c>
      <c r="D36" s="4" t="str">
        <f>IF(Table1515161718244[[#This Row],[Category]]="","",IF(Table1515161718244[[#This Row],[Category]]="M",COUNTIF($I$2:$I36,"M"),IF(Table1515161718244[[#This Row],[Category]]="F",COUNTIF($I$2:$I36,"F"),0)))</f>
        <v/>
      </c>
      <c r="E36" s="26"/>
      <c r="F36" s="27"/>
      <c r="G36" s="28"/>
      <c r="H36" s="28"/>
      <c r="I36" s="29"/>
      <c r="J36" s="63"/>
      <c r="K36" s="63"/>
      <c r="L36" s="63"/>
      <c r="M36" s="63"/>
    </row>
    <row r="37" spans="1:13" x14ac:dyDescent="0.3">
      <c r="A37" s="19">
        <f>Table1515161718244[[#This Row],[Full Name]]</f>
        <v>0</v>
      </c>
      <c r="B37" s="21" t="str">
        <f>IF(Table1515161718244[[#This Row],[Full Name]]="","",IF(IFERROR(IFERROR(VLOOKUP(Table1515161718244[[#This Row],[Full Name]],'Mens League'!B:B,1,FALSE),VLOOKUP(Table1515161718244[[#This Row],[Full Name]],'Women''s League'!B:B,1,FALSE)),"NEEDS ADDING")="NEEDS ADDING","NEEDS ADDING","OK"))</f>
        <v/>
      </c>
      <c r="C37" s="21" t="str">
        <f>IF(Table1515161718244[[#This Row],[Position]]="","",IF(Table1515161718244[[#This Row],[Rank]]=1,30,IF(Table1515161718244[[#This Row],[Rank]]=2,29,IF(Table1515161718244[[#This Row],[Rank]]=3,28,IF(Table1515161718244[[#This Row],[Rank]]=4,27,IF(Table1515161718244[[#This Row],[Rank]]=5,26,IF(Table1515161718244[[#This Row],[Rank]]=6,25,IF(Table1515161718244[[#This Row],[Rank]]=7,24,IF(Table1515161718244[[#This Row],[Rank]]=8,23,IF(Table1515161718244[[#This Row],[Rank]]=9,22,IF(Table1515161718244[[#This Row],[Rank]]=10,21,IF(Table1515161718244[[#This Row],[Rank]]=11,20,IF(Table1515161718244[[#This Row],[Rank]]=12,19,IF(Table1515161718244[[#This Row],[Rank]]=13,18,IF(Table1515161718244[[#This Row],[Rank]]=14,17,IF(Table1515161718244[[#This Row],[Rank]]=15,16,IF(Table1515161718244[[#This Row],[Rank]]=16,15,IF(Table1515161718244[[#This Row],[Rank]]=17,14,IF(Table1515161718244[[#This Row],[Rank]]=18,13,IF(Table1515161718244[[#This Row],[Rank]]=19,12,IF(Table1515161718244[[#This Row],[Rank]]=20,11,IF(Table1515161718244[[#This Row],[Rank]]=21,10,IF(Table1515161718244[[#This Row],[Rank]]=22,9,IF(Table1515161718244[[#This Row],[Rank]]=23,8,IF(Table1515161718244[[#This Row],[Rank]]=24,7,IF(Table1515161718244[[#This Row],[Rank]]=25,6,IF(Table1515161718244[[#This Row],[Rank]]=26,5,IF(Table1515161718244[[#This Row],[Rank]]=27,4,IF(Table1515161718244[[#This Row],[Rank]]=28,3,IF(Table1515161718244[[#This Row],[Rank]]=29,2,IF(Table1515161718244[[#This Row],[Rank]]=30,1,0)))))))))))))))))))))))))))))))</f>
        <v/>
      </c>
      <c r="D37" s="4" t="str">
        <f>IF(Table1515161718244[[#This Row],[Category]]="","",IF(Table1515161718244[[#This Row],[Category]]="M",COUNTIF($I$2:$I37,"M"),IF(Table1515161718244[[#This Row],[Category]]="F",COUNTIF($I$2:$I37,"F"),0)))</f>
        <v/>
      </c>
      <c r="E37" s="26"/>
      <c r="F37" s="27"/>
      <c r="G37" s="28"/>
      <c r="H37" s="28"/>
      <c r="I37" s="29"/>
      <c r="J37" s="63"/>
      <c r="K37" s="63"/>
      <c r="L37" s="63"/>
      <c r="M37" s="63"/>
    </row>
    <row r="38" spans="1:13" x14ac:dyDescent="0.3">
      <c r="A38" s="19">
        <f>Table1515161718244[[#This Row],[Full Name]]</f>
        <v>0</v>
      </c>
      <c r="B38" s="21" t="str">
        <f>IF(Table1515161718244[[#This Row],[Full Name]]="","",IF(IFERROR(IFERROR(VLOOKUP(Table1515161718244[[#This Row],[Full Name]],'Mens League'!B:B,1,FALSE),VLOOKUP(Table1515161718244[[#This Row],[Full Name]],'Women''s League'!B:B,1,FALSE)),"NEEDS ADDING")="NEEDS ADDING","NEEDS ADDING","OK"))</f>
        <v/>
      </c>
      <c r="C38" s="21" t="str">
        <f>IF(Table1515161718244[[#This Row],[Position]]="","",IF(Table1515161718244[[#This Row],[Rank]]=1,30,IF(Table1515161718244[[#This Row],[Rank]]=2,29,IF(Table1515161718244[[#This Row],[Rank]]=3,28,IF(Table1515161718244[[#This Row],[Rank]]=4,27,IF(Table1515161718244[[#This Row],[Rank]]=5,26,IF(Table1515161718244[[#This Row],[Rank]]=6,25,IF(Table1515161718244[[#This Row],[Rank]]=7,24,IF(Table1515161718244[[#This Row],[Rank]]=8,23,IF(Table1515161718244[[#This Row],[Rank]]=9,22,IF(Table1515161718244[[#This Row],[Rank]]=10,21,IF(Table1515161718244[[#This Row],[Rank]]=11,20,IF(Table1515161718244[[#This Row],[Rank]]=12,19,IF(Table1515161718244[[#This Row],[Rank]]=13,18,IF(Table1515161718244[[#This Row],[Rank]]=14,17,IF(Table1515161718244[[#This Row],[Rank]]=15,16,IF(Table1515161718244[[#This Row],[Rank]]=16,15,IF(Table1515161718244[[#This Row],[Rank]]=17,14,IF(Table1515161718244[[#This Row],[Rank]]=18,13,IF(Table1515161718244[[#This Row],[Rank]]=19,12,IF(Table1515161718244[[#This Row],[Rank]]=20,11,IF(Table1515161718244[[#This Row],[Rank]]=21,10,IF(Table1515161718244[[#This Row],[Rank]]=22,9,IF(Table1515161718244[[#This Row],[Rank]]=23,8,IF(Table1515161718244[[#This Row],[Rank]]=24,7,IF(Table1515161718244[[#This Row],[Rank]]=25,6,IF(Table1515161718244[[#This Row],[Rank]]=26,5,IF(Table1515161718244[[#This Row],[Rank]]=27,4,IF(Table1515161718244[[#This Row],[Rank]]=28,3,IF(Table1515161718244[[#This Row],[Rank]]=29,2,IF(Table1515161718244[[#This Row],[Rank]]=30,1,0)))))))))))))))))))))))))))))))</f>
        <v/>
      </c>
      <c r="D38" s="4" t="str">
        <f>IF(Table1515161718244[[#This Row],[Category]]="","",IF(Table1515161718244[[#This Row],[Category]]="M",COUNTIF($I$2:$I38,"M"),IF(Table1515161718244[[#This Row],[Category]]="F",COUNTIF($I$2:$I38,"F"),0)))</f>
        <v/>
      </c>
      <c r="E38" s="26"/>
      <c r="F38" s="27"/>
      <c r="G38" s="28"/>
      <c r="H38" s="28"/>
      <c r="I38" s="29"/>
      <c r="J38" s="63"/>
      <c r="K38" s="63"/>
      <c r="L38" s="63"/>
      <c r="M38" s="63"/>
    </row>
    <row r="39" spans="1:13" x14ac:dyDescent="0.3">
      <c r="A39" s="19">
        <f>Table1515161718244[[#This Row],[Full Name]]</f>
        <v>0</v>
      </c>
      <c r="B39" s="21" t="str">
        <f>IF(Table1515161718244[[#This Row],[Full Name]]="","",IF(IFERROR(IFERROR(VLOOKUP(Table1515161718244[[#This Row],[Full Name]],'Mens League'!B:B,1,FALSE),VLOOKUP(Table1515161718244[[#This Row],[Full Name]],'Women''s League'!B:B,1,FALSE)),"NEEDS ADDING")="NEEDS ADDING","NEEDS ADDING","OK"))</f>
        <v/>
      </c>
      <c r="C39" s="21" t="str">
        <f>IF(Table1515161718244[[#This Row],[Position]]="","",IF(Table1515161718244[[#This Row],[Rank]]=1,30,IF(Table1515161718244[[#This Row],[Rank]]=2,29,IF(Table1515161718244[[#This Row],[Rank]]=3,28,IF(Table1515161718244[[#This Row],[Rank]]=4,27,IF(Table1515161718244[[#This Row],[Rank]]=5,26,IF(Table1515161718244[[#This Row],[Rank]]=6,25,IF(Table1515161718244[[#This Row],[Rank]]=7,24,IF(Table1515161718244[[#This Row],[Rank]]=8,23,IF(Table1515161718244[[#This Row],[Rank]]=9,22,IF(Table1515161718244[[#This Row],[Rank]]=10,21,IF(Table1515161718244[[#This Row],[Rank]]=11,20,IF(Table1515161718244[[#This Row],[Rank]]=12,19,IF(Table1515161718244[[#This Row],[Rank]]=13,18,IF(Table1515161718244[[#This Row],[Rank]]=14,17,IF(Table1515161718244[[#This Row],[Rank]]=15,16,IF(Table1515161718244[[#This Row],[Rank]]=16,15,IF(Table1515161718244[[#This Row],[Rank]]=17,14,IF(Table1515161718244[[#This Row],[Rank]]=18,13,IF(Table1515161718244[[#This Row],[Rank]]=19,12,IF(Table1515161718244[[#This Row],[Rank]]=20,11,IF(Table1515161718244[[#This Row],[Rank]]=21,10,IF(Table1515161718244[[#This Row],[Rank]]=22,9,IF(Table1515161718244[[#This Row],[Rank]]=23,8,IF(Table1515161718244[[#This Row],[Rank]]=24,7,IF(Table1515161718244[[#This Row],[Rank]]=25,6,IF(Table1515161718244[[#This Row],[Rank]]=26,5,IF(Table1515161718244[[#This Row],[Rank]]=27,4,IF(Table1515161718244[[#This Row],[Rank]]=28,3,IF(Table1515161718244[[#This Row],[Rank]]=29,2,IF(Table1515161718244[[#This Row],[Rank]]=30,1,0)))))))))))))))))))))))))))))))</f>
        <v/>
      </c>
      <c r="D39" s="4" t="str">
        <f>IF(Table1515161718244[[#This Row],[Category]]="","",IF(Table1515161718244[[#This Row],[Category]]="M",COUNTIF($I$2:$I39,"M"),IF(Table1515161718244[[#This Row],[Category]]="F",COUNTIF($I$2:$I39,"F"),0)))</f>
        <v/>
      </c>
      <c r="E39" s="26"/>
      <c r="F39" s="27"/>
      <c r="G39" s="28"/>
      <c r="H39" s="28"/>
      <c r="I39" s="29"/>
      <c r="J39" s="63"/>
      <c r="K39" s="63"/>
      <c r="L39" s="63"/>
      <c r="M39" s="63"/>
    </row>
    <row r="40" spans="1:13" x14ac:dyDescent="0.3">
      <c r="A40" s="19">
        <f>Table1515161718244[[#This Row],[Full Name]]</f>
        <v>0</v>
      </c>
      <c r="B40" s="21" t="str">
        <f>IF(Table1515161718244[[#This Row],[Full Name]]="","",IF(IFERROR(IFERROR(VLOOKUP(Table1515161718244[[#This Row],[Full Name]],'Mens League'!B:B,1,FALSE),VLOOKUP(Table1515161718244[[#This Row],[Full Name]],'Women''s League'!B:B,1,FALSE)),"NEEDS ADDING")="NEEDS ADDING","NEEDS ADDING","OK"))</f>
        <v/>
      </c>
      <c r="C40" s="21" t="str">
        <f>IF(Table1515161718244[[#This Row],[Position]]="","",IF(Table1515161718244[[#This Row],[Rank]]=1,30,IF(Table1515161718244[[#This Row],[Rank]]=2,29,IF(Table1515161718244[[#This Row],[Rank]]=3,28,IF(Table1515161718244[[#This Row],[Rank]]=4,27,IF(Table1515161718244[[#This Row],[Rank]]=5,26,IF(Table1515161718244[[#This Row],[Rank]]=6,25,IF(Table1515161718244[[#This Row],[Rank]]=7,24,IF(Table1515161718244[[#This Row],[Rank]]=8,23,IF(Table1515161718244[[#This Row],[Rank]]=9,22,IF(Table1515161718244[[#This Row],[Rank]]=10,21,IF(Table1515161718244[[#This Row],[Rank]]=11,20,IF(Table1515161718244[[#This Row],[Rank]]=12,19,IF(Table1515161718244[[#This Row],[Rank]]=13,18,IF(Table1515161718244[[#This Row],[Rank]]=14,17,IF(Table1515161718244[[#This Row],[Rank]]=15,16,IF(Table1515161718244[[#This Row],[Rank]]=16,15,IF(Table1515161718244[[#This Row],[Rank]]=17,14,IF(Table1515161718244[[#This Row],[Rank]]=18,13,IF(Table1515161718244[[#This Row],[Rank]]=19,12,IF(Table1515161718244[[#This Row],[Rank]]=20,11,IF(Table1515161718244[[#This Row],[Rank]]=21,10,IF(Table1515161718244[[#This Row],[Rank]]=22,9,IF(Table1515161718244[[#This Row],[Rank]]=23,8,IF(Table1515161718244[[#This Row],[Rank]]=24,7,IF(Table1515161718244[[#This Row],[Rank]]=25,6,IF(Table1515161718244[[#This Row],[Rank]]=26,5,IF(Table1515161718244[[#This Row],[Rank]]=27,4,IF(Table1515161718244[[#This Row],[Rank]]=28,3,IF(Table1515161718244[[#This Row],[Rank]]=29,2,IF(Table1515161718244[[#This Row],[Rank]]=30,1,0)))))))))))))))))))))))))))))))</f>
        <v/>
      </c>
      <c r="D40" s="4" t="str">
        <f>IF(Table1515161718244[[#This Row],[Category]]="","",IF(Table1515161718244[[#This Row],[Category]]="M",COUNTIF($I$2:$I40,"M"),IF(Table1515161718244[[#This Row],[Category]]="F",COUNTIF($I$2:$I40,"F"),0)))</f>
        <v/>
      </c>
      <c r="E40" s="26"/>
      <c r="F40" s="27"/>
      <c r="G40" s="28"/>
      <c r="H40" s="28"/>
      <c r="I40" s="29"/>
      <c r="J40" s="63"/>
      <c r="K40" s="63"/>
      <c r="L40" s="63"/>
      <c r="M40" s="63"/>
    </row>
    <row r="41" spans="1:13" x14ac:dyDescent="0.3">
      <c r="A41" s="19">
        <f>Table1515161718244[[#This Row],[Full Name]]</f>
        <v>0</v>
      </c>
      <c r="B41" s="21" t="str">
        <f>IF(Table1515161718244[[#This Row],[Full Name]]="","",IF(IFERROR(IFERROR(VLOOKUP(Table1515161718244[[#This Row],[Full Name]],'Mens League'!B:B,1,FALSE),VLOOKUP(Table1515161718244[[#This Row],[Full Name]],'Women''s League'!B:B,1,FALSE)),"NEEDS ADDING")="NEEDS ADDING","NEEDS ADDING","OK"))</f>
        <v/>
      </c>
      <c r="C41" s="21" t="str">
        <f>IF(Table1515161718244[[#This Row],[Position]]="","",IF(Table1515161718244[[#This Row],[Rank]]=1,30,IF(Table1515161718244[[#This Row],[Rank]]=2,29,IF(Table1515161718244[[#This Row],[Rank]]=3,28,IF(Table1515161718244[[#This Row],[Rank]]=4,27,IF(Table1515161718244[[#This Row],[Rank]]=5,26,IF(Table1515161718244[[#This Row],[Rank]]=6,25,IF(Table1515161718244[[#This Row],[Rank]]=7,24,IF(Table1515161718244[[#This Row],[Rank]]=8,23,IF(Table1515161718244[[#This Row],[Rank]]=9,22,IF(Table1515161718244[[#This Row],[Rank]]=10,21,IF(Table1515161718244[[#This Row],[Rank]]=11,20,IF(Table1515161718244[[#This Row],[Rank]]=12,19,IF(Table1515161718244[[#This Row],[Rank]]=13,18,IF(Table1515161718244[[#This Row],[Rank]]=14,17,IF(Table1515161718244[[#This Row],[Rank]]=15,16,IF(Table1515161718244[[#This Row],[Rank]]=16,15,IF(Table1515161718244[[#This Row],[Rank]]=17,14,IF(Table1515161718244[[#This Row],[Rank]]=18,13,IF(Table1515161718244[[#This Row],[Rank]]=19,12,IF(Table1515161718244[[#This Row],[Rank]]=20,11,IF(Table1515161718244[[#This Row],[Rank]]=21,10,IF(Table1515161718244[[#This Row],[Rank]]=22,9,IF(Table1515161718244[[#This Row],[Rank]]=23,8,IF(Table1515161718244[[#This Row],[Rank]]=24,7,IF(Table1515161718244[[#This Row],[Rank]]=25,6,IF(Table1515161718244[[#This Row],[Rank]]=26,5,IF(Table1515161718244[[#This Row],[Rank]]=27,4,IF(Table1515161718244[[#This Row],[Rank]]=28,3,IF(Table1515161718244[[#This Row],[Rank]]=29,2,IF(Table1515161718244[[#This Row],[Rank]]=30,1,0)))))))))))))))))))))))))))))))</f>
        <v/>
      </c>
      <c r="D41" s="4" t="str">
        <f>IF(Table1515161718244[[#This Row],[Category]]="","",IF(Table1515161718244[[#This Row],[Category]]="M",COUNTIF($I$2:$I41,"M"),IF(Table1515161718244[[#This Row],[Category]]="F",COUNTIF($I$2:$I41,"F"),0)))</f>
        <v/>
      </c>
      <c r="E41" s="26"/>
      <c r="F41" s="27"/>
      <c r="G41" s="28"/>
      <c r="H41" s="28"/>
      <c r="I41" s="29"/>
      <c r="J41" s="63"/>
      <c r="K41" s="63"/>
      <c r="L41" s="63"/>
      <c r="M41" s="63"/>
    </row>
    <row r="42" spans="1:13" x14ac:dyDescent="0.3">
      <c r="A42" s="19">
        <f>Table1515161718244[[#This Row],[Full Name]]</f>
        <v>0</v>
      </c>
      <c r="B42" s="21" t="str">
        <f>IF(Table1515161718244[[#This Row],[Full Name]]="","",IF(IFERROR(IFERROR(VLOOKUP(Table1515161718244[[#This Row],[Full Name]],'Mens League'!B:B,1,FALSE),VLOOKUP(Table1515161718244[[#This Row],[Full Name]],'Women''s League'!B:B,1,FALSE)),"NEEDS ADDING")="NEEDS ADDING","NEEDS ADDING","OK"))</f>
        <v/>
      </c>
      <c r="C42" s="21" t="str">
        <f>IF(Table1515161718244[[#This Row],[Position]]="","",IF(Table1515161718244[[#This Row],[Rank]]=1,30,IF(Table1515161718244[[#This Row],[Rank]]=2,29,IF(Table1515161718244[[#This Row],[Rank]]=3,28,IF(Table1515161718244[[#This Row],[Rank]]=4,27,IF(Table1515161718244[[#This Row],[Rank]]=5,26,IF(Table1515161718244[[#This Row],[Rank]]=6,25,IF(Table1515161718244[[#This Row],[Rank]]=7,24,IF(Table1515161718244[[#This Row],[Rank]]=8,23,IF(Table1515161718244[[#This Row],[Rank]]=9,22,IF(Table1515161718244[[#This Row],[Rank]]=10,21,IF(Table1515161718244[[#This Row],[Rank]]=11,20,IF(Table1515161718244[[#This Row],[Rank]]=12,19,IF(Table1515161718244[[#This Row],[Rank]]=13,18,IF(Table1515161718244[[#This Row],[Rank]]=14,17,IF(Table1515161718244[[#This Row],[Rank]]=15,16,IF(Table1515161718244[[#This Row],[Rank]]=16,15,IF(Table1515161718244[[#This Row],[Rank]]=17,14,IF(Table1515161718244[[#This Row],[Rank]]=18,13,IF(Table1515161718244[[#This Row],[Rank]]=19,12,IF(Table1515161718244[[#This Row],[Rank]]=20,11,IF(Table1515161718244[[#This Row],[Rank]]=21,10,IF(Table1515161718244[[#This Row],[Rank]]=22,9,IF(Table1515161718244[[#This Row],[Rank]]=23,8,IF(Table1515161718244[[#This Row],[Rank]]=24,7,IF(Table1515161718244[[#This Row],[Rank]]=25,6,IF(Table1515161718244[[#This Row],[Rank]]=26,5,IF(Table1515161718244[[#This Row],[Rank]]=27,4,IF(Table1515161718244[[#This Row],[Rank]]=28,3,IF(Table1515161718244[[#This Row],[Rank]]=29,2,IF(Table1515161718244[[#This Row],[Rank]]=30,1,0)))))))))))))))))))))))))))))))</f>
        <v/>
      </c>
      <c r="D42" s="4" t="str">
        <f>IF(Table1515161718244[[#This Row],[Category]]="","",IF(Table1515161718244[[#This Row],[Category]]="M",COUNTIF($I$2:$I42,"M"),IF(Table1515161718244[[#This Row],[Category]]="F",COUNTIF($I$2:$I42,"F"),0)))</f>
        <v/>
      </c>
      <c r="E42" s="26"/>
      <c r="F42" s="27"/>
      <c r="G42" s="28"/>
      <c r="H42" s="28"/>
      <c r="I42" s="29"/>
      <c r="J42" s="63"/>
      <c r="K42" s="63"/>
      <c r="L42" s="63"/>
      <c r="M42" s="63"/>
    </row>
    <row r="43" spans="1:13" x14ac:dyDescent="0.3">
      <c r="A43" s="19">
        <f>Table1515161718244[[#This Row],[Full Name]]</f>
        <v>0</v>
      </c>
      <c r="B43" s="21" t="str">
        <f>IF(Table1515161718244[[#This Row],[Full Name]]="","",IF(IFERROR(IFERROR(VLOOKUP(Table1515161718244[[#This Row],[Full Name]],'Mens League'!B:B,1,FALSE),VLOOKUP(Table1515161718244[[#This Row],[Full Name]],'Women''s League'!B:B,1,FALSE)),"NEEDS ADDING")="NEEDS ADDING","NEEDS ADDING","OK"))</f>
        <v/>
      </c>
      <c r="C43" s="21" t="str">
        <f>IF(Table1515161718244[[#This Row],[Position]]="","",IF(Table1515161718244[[#This Row],[Rank]]=1,30,IF(Table1515161718244[[#This Row],[Rank]]=2,29,IF(Table1515161718244[[#This Row],[Rank]]=3,28,IF(Table1515161718244[[#This Row],[Rank]]=4,27,IF(Table1515161718244[[#This Row],[Rank]]=5,26,IF(Table1515161718244[[#This Row],[Rank]]=6,25,IF(Table1515161718244[[#This Row],[Rank]]=7,24,IF(Table1515161718244[[#This Row],[Rank]]=8,23,IF(Table1515161718244[[#This Row],[Rank]]=9,22,IF(Table1515161718244[[#This Row],[Rank]]=10,21,IF(Table1515161718244[[#This Row],[Rank]]=11,20,IF(Table1515161718244[[#This Row],[Rank]]=12,19,IF(Table1515161718244[[#This Row],[Rank]]=13,18,IF(Table1515161718244[[#This Row],[Rank]]=14,17,IF(Table1515161718244[[#This Row],[Rank]]=15,16,IF(Table1515161718244[[#This Row],[Rank]]=16,15,IF(Table1515161718244[[#This Row],[Rank]]=17,14,IF(Table1515161718244[[#This Row],[Rank]]=18,13,IF(Table1515161718244[[#This Row],[Rank]]=19,12,IF(Table1515161718244[[#This Row],[Rank]]=20,11,IF(Table1515161718244[[#This Row],[Rank]]=21,10,IF(Table1515161718244[[#This Row],[Rank]]=22,9,IF(Table1515161718244[[#This Row],[Rank]]=23,8,IF(Table1515161718244[[#This Row],[Rank]]=24,7,IF(Table1515161718244[[#This Row],[Rank]]=25,6,IF(Table1515161718244[[#This Row],[Rank]]=26,5,IF(Table1515161718244[[#This Row],[Rank]]=27,4,IF(Table1515161718244[[#This Row],[Rank]]=28,3,IF(Table1515161718244[[#This Row],[Rank]]=29,2,IF(Table1515161718244[[#This Row],[Rank]]=30,1,0)))))))))))))))))))))))))))))))</f>
        <v/>
      </c>
      <c r="D43" s="4" t="str">
        <f>IF(Table1515161718244[[#This Row],[Category]]="","",IF(Table1515161718244[[#This Row],[Category]]="M",COUNTIF($I$2:$I43,"M"),IF(Table1515161718244[[#This Row],[Category]]="F",COUNTIF($I$2:$I43,"F"),0)))</f>
        <v/>
      </c>
      <c r="E43" s="26"/>
      <c r="F43" s="27"/>
      <c r="G43" s="28"/>
      <c r="H43" s="28"/>
      <c r="I43" s="29"/>
      <c r="J43" s="63"/>
      <c r="K43" s="63"/>
      <c r="L43" s="63"/>
      <c r="M43" s="63"/>
    </row>
    <row r="44" spans="1:13" x14ac:dyDescent="0.3">
      <c r="A44" s="19">
        <f>Table1515161718244[[#This Row],[Full Name]]</f>
        <v>0</v>
      </c>
      <c r="B44" s="21" t="str">
        <f>IF(Table1515161718244[[#This Row],[Full Name]]="","",IF(IFERROR(IFERROR(VLOOKUP(Table1515161718244[[#This Row],[Full Name]],'Mens League'!B:B,1,FALSE),VLOOKUP(Table1515161718244[[#This Row],[Full Name]],'Women''s League'!B:B,1,FALSE)),"NEEDS ADDING")="NEEDS ADDING","NEEDS ADDING","OK"))</f>
        <v/>
      </c>
      <c r="C44" s="21" t="str">
        <f>IF(Table1515161718244[[#This Row],[Position]]="","",IF(Table1515161718244[[#This Row],[Rank]]=1,30,IF(Table1515161718244[[#This Row],[Rank]]=2,29,IF(Table1515161718244[[#This Row],[Rank]]=3,28,IF(Table1515161718244[[#This Row],[Rank]]=4,27,IF(Table1515161718244[[#This Row],[Rank]]=5,26,IF(Table1515161718244[[#This Row],[Rank]]=6,25,IF(Table1515161718244[[#This Row],[Rank]]=7,24,IF(Table1515161718244[[#This Row],[Rank]]=8,23,IF(Table1515161718244[[#This Row],[Rank]]=9,22,IF(Table1515161718244[[#This Row],[Rank]]=10,21,IF(Table1515161718244[[#This Row],[Rank]]=11,20,IF(Table1515161718244[[#This Row],[Rank]]=12,19,IF(Table1515161718244[[#This Row],[Rank]]=13,18,IF(Table1515161718244[[#This Row],[Rank]]=14,17,IF(Table1515161718244[[#This Row],[Rank]]=15,16,IF(Table1515161718244[[#This Row],[Rank]]=16,15,IF(Table1515161718244[[#This Row],[Rank]]=17,14,IF(Table1515161718244[[#This Row],[Rank]]=18,13,IF(Table1515161718244[[#This Row],[Rank]]=19,12,IF(Table1515161718244[[#This Row],[Rank]]=20,11,IF(Table1515161718244[[#This Row],[Rank]]=21,10,IF(Table1515161718244[[#This Row],[Rank]]=22,9,IF(Table1515161718244[[#This Row],[Rank]]=23,8,IF(Table1515161718244[[#This Row],[Rank]]=24,7,IF(Table1515161718244[[#This Row],[Rank]]=25,6,IF(Table1515161718244[[#This Row],[Rank]]=26,5,IF(Table1515161718244[[#This Row],[Rank]]=27,4,IF(Table1515161718244[[#This Row],[Rank]]=28,3,IF(Table1515161718244[[#This Row],[Rank]]=29,2,IF(Table1515161718244[[#This Row],[Rank]]=30,1,0)))))))))))))))))))))))))))))))</f>
        <v/>
      </c>
      <c r="D44" s="4" t="str">
        <f>IF(Table1515161718244[[#This Row],[Category]]="","",IF(Table1515161718244[[#This Row],[Category]]="M",COUNTIF($I$2:$I44,"M"),IF(Table1515161718244[[#This Row],[Category]]="F",COUNTIF($I$2:$I44,"F"),0)))</f>
        <v/>
      </c>
      <c r="E44" s="26"/>
      <c r="F44" s="27"/>
      <c r="G44" s="28"/>
      <c r="H44" s="28"/>
      <c r="I44" s="29"/>
      <c r="J44" s="63"/>
      <c r="K44" s="63"/>
      <c r="L44" s="63"/>
      <c r="M44" s="63"/>
    </row>
    <row r="45" spans="1:13" x14ac:dyDescent="0.3">
      <c r="A45" s="19">
        <f>Table1515161718244[[#This Row],[Full Name]]</f>
        <v>0</v>
      </c>
      <c r="B45" s="21" t="str">
        <f>IF(Table1515161718244[[#This Row],[Full Name]]="","",IF(IFERROR(IFERROR(VLOOKUP(Table1515161718244[[#This Row],[Full Name]],'Mens League'!B:B,1,FALSE),VLOOKUP(Table1515161718244[[#This Row],[Full Name]],'Women''s League'!B:B,1,FALSE)),"NEEDS ADDING")="NEEDS ADDING","NEEDS ADDING","OK"))</f>
        <v/>
      </c>
      <c r="C45" s="21" t="str">
        <f>IF(Table1515161718244[[#This Row],[Position]]="","",IF(Table1515161718244[[#This Row],[Rank]]=1,30,IF(Table1515161718244[[#This Row],[Rank]]=2,29,IF(Table1515161718244[[#This Row],[Rank]]=3,28,IF(Table1515161718244[[#This Row],[Rank]]=4,27,IF(Table1515161718244[[#This Row],[Rank]]=5,26,IF(Table1515161718244[[#This Row],[Rank]]=6,25,IF(Table1515161718244[[#This Row],[Rank]]=7,24,IF(Table1515161718244[[#This Row],[Rank]]=8,23,IF(Table1515161718244[[#This Row],[Rank]]=9,22,IF(Table1515161718244[[#This Row],[Rank]]=10,21,IF(Table1515161718244[[#This Row],[Rank]]=11,20,IF(Table1515161718244[[#This Row],[Rank]]=12,19,IF(Table1515161718244[[#This Row],[Rank]]=13,18,IF(Table1515161718244[[#This Row],[Rank]]=14,17,IF(Table1515161718244[[#This Row],[Rank]]=15,16,IF(Table1515161718244[[#This Row],[Rank]]=16,15,IF(Table1515161718244[[#This Row],[Rank]]=17,14,IF(Table1515161718244[[#This Row],[Rank]]=18,13,IF(Table1515161718244[[#This Row],[Rank]]=19,12,IF(Table1515161718244[[#This Row],[Rank]]=20,11,IF(Table1515161718244[[#This Row],[Rank]]=21,10,IF(Table1515161718244[[#This Row],[Rank]]=22,9,IF(Table1515161718244[[#This Row],[Rank]]=23,8,IF(Table1515161718244[[#This Row],[Rank]]=24,7,IF(Table1515161718244[[#This Row],[Rank]]=25,6,IF(Table1515161718244[[#This Row],[Rank]]=26,5,IF(Table1515161718244[[#This Row],[Rank]]=27,4,IF(Table1515161718244[[#This Row],[Rank]]=28,3,IF(Table1515161718244[[#This Row],[Rank]]=29,2,IF(Table1515161718244[[#This Row],[Rank]]=30,1,0)))))))))))))))))))))))))))))))</f>
        <v/>
      </c>
      <c r="D45" s="4" t="str">
        <f>IF(Table1515161718244[[#This Row],[Category]]="","",IF(Table1515161718244[[#This Row],[Category]]="M",COUNTIF($I$2:$I45,"M"),IF(Table1515161718244[[#This Row],[Category]]="F",COUNTIF($I$2:$I45,"F"),0)))</f>
        <v/>
      </c>
      <c r="E45" s="26"/>
      <c r="F45" s="27"/>
      <c r="G45" s="28"/>
      <c r="H45" s="28"/>
      <c r="I45" s="29"/>
      <c r="J45" s="63"/>
      <c r="K45" s="63"/>
      <c r="L45" s="63"/>
      <c r="M45" s="63"/>
    </row>
    <row r="46" spans="1:13" x14ac:dyDescent="0.3">
      <c r="A46" s="19">
        <f>Table1515161718244[[#This Row],[Full Name]]</f>
        <v>0</v>
      </c>
      <c r="B46" s="21" t="str">
        <f>IF(Table1515161718244[[#This Row],[Full Name]]="","",IF(IFERROR(IFERROR(VLOOKUP(Table1515161718244[[#This Row],[Full Name]],'Mens League'!B:B,1,FALSE),VLOOKUP(Table1515161718244[[#This Row],[Full Name]],'Women''s League'!B:B,1,FALSE)),"NEEDS ADDING")="NEEDS ADDING","NEEDS ADDING","OK"))</f>
        <v/>
      </c>
      <c r="C46" s="21" t="str">
        <f>IF(Table1515161718244[[#This Row],[Position]]="","",IF(Table1515161718244[[#This Row],[Rank]]=1,30,IF(Table1515161718244[[#This Row],[Rank]]=2,29,IF(Table1515161718244[[#This Row],[Rank]]=3,28,IF(Table1515161718244[[#This Row],[Rank]]=4,27,IF(Table1515161718244[[#This Row],[Rank]]=5,26,IF(Table1515161718244[[#This Row],[Rank]]=6,25,IF(Table1515161718244[[#This Row],[Rank]]=7,24,IF(Table1515161718244[[#This Row],[Rank]]=8,23,IF(Table1515161718244[[#This Row],[Rank]]=9,22,IF(Table1515161718244[[#This Row],[Rank]]=10,21,IF(Table1515161718244[[#This Row],[Rank]]=11,20,IF(Table1515161718244[[#This Row],[Rank]]=12,19,IF(Table1515161718244[[#This Row],[Rank]]=13,18,IF(Table1515161718244[[#This Row],[Rank]]=14,17,IF(Table1515161718244[[#This Row],[Rank]]=15,16,IF(Table1515161718244[[#This Row],[Rank]]=16,15,IF(Table1515161718244[[#This Row],[Rank]]=17,14,IF(Table1515161718244[[#This Row],[Rank]]=18,13,IF(Table1515161718244[[#This Row],[Rank]]=19,12,IF(Table1515161718244[[#This Row],[Rank]]=20,11,IF(Table1515161718244[[#This Row],[Rank]]=21,10,IF(Table1515161718244[[#This Row],[Rank]]=22,9,IF(Table1515161718244[[#This Row],[Rank]]=23,8,IF(Table1515161718244[[#This Row],[Rank]]=24,7,IF(Table1515161718244[[#This Row],[Rank]]=25,6,IF(Table1515161718244[[#This Row],[Rank]]=26,5,IF(Table1515161718244[[#This Row],[Rank]]=27,4,IF(Table1515161718244[[#This Row],[Rank]]=28,3,IF(Table1515161718244[[#This Row],[Rank]]=29,2,IF(Table1515161718244[[#This Row],[Rank]]=30,1,0)))))))))))))))))))))))))))))))</f>
        <v/>
      </c>
      <c r="D46" s="4" t="str">
        <f>IF(Table1515161718244[[#This Row],[Category]]="","",IF(Table1515161718244[[#This Row],[Category]]="M",COUNTIF($I$2:$I46,"M"),IF(Table1515161718244[[#This Row],[Category]]="F",COUNTIF($I$2:$I46,"F"),0)))</f>
        <v/>
      </c>
      <c r="E46" s="26"/>
      <c r="F46" s="27"/>
      <c r="G46" s="28"/>
      <c r="H46" s="28"/>
      <c r="I46" s="29"/>
      <c r="J46" s="63"/>
      <c r="K46" s="63"/>
      <c r="L46" s="63"/>
      <c r="M46" s="63"/>
    </row>
    <row r="47" spans="1:13" x14ac:dyDescent="0.3">
      <c r="A47" s="19">
        <f>Table1515161718244[[#This Row],[Full Name]]</f>
        <v>0</v>
      </c>
      <c r="B47" s="21" t="str">
        <f>IF(Table1515161718244[[#This Row],[Full Name]]="","",IF(IFERROR(IFERROR(VLOOKUP(Table1515161718244[[#This Row],[Full Name]],'Mens League'!B:B,1,FALSE),VLOOKUP(Table1515161718244[[#This Row],[Full Name]],'Women''s League'!B:B,1,FALSE)),"NEEDS ADDING")="NEEDS ADDING","NEEDS ADDING","OK"))</f>
        <v/>
      </c>
      <c r="C47" s="21" t="str">
        <f>IF(Table1515161718244[[#This Row],[Position]]="","",IF(Table1515161718244[[#This Row],[Rank]]=1,30,IF(Table1515161718244[[#This Row],[Rank]]=2,29,IF(Table1515161718244[[#This Row],[Rank]]=3,28,IF(Table1515161718244[[#This Row],[Rank]]=4,27,IF(Table1515161718244[[#This Row],[Rank]]=5,26,IF(Table1515161718244[[#This Row],[Rank]]=6,25,IF(Table1515161718244[[#This Row],[Rank]]=7,24,IF(Table1515161718244[[#This Row],[Rank]]=8,23,IF(Table1515161718244[[#This Row],[Rank]]=9,22,IF(Table1515161718244[[#This Row],[Rank]]=10,21,IF(Table1515161718244[[#This Row],[Rank]]=11,20,IF(Table1515161718244[[#This Row],[Rank]]=12,19,IF(Table1515161718244[[#This Row],[Rank]]=13,18,IF(Table1515161718244[[#This Row],[Rank]]=14,17,IF(Table1515161718244[[#This Row],[Rank]]=15,16,IF(Table1515161718244[[#This Row],[Rank]]=16,15,IF(Table1515161718244[[#This Row],[Rank]]=17,14,IF(Table1515161718244[[#This Row],[Rank]]=18,13,IF(Table1515161718244[[#This Row],[Rank]]=19,12,IF(Table1515161718244[[#This Row],[Rank]]=20,11,IF(Table1515161718244[[#This Row],[Rank]]=21,10,IF(Table1515161718244[[#This Row],[Rank]]=22,9,IF(Table1515161718244[[#This Row],[Rank]]=23,8,IF(Table1515161718244[[#This Row],[Rank]]=24,7,IF(Table1515161718244[[#This Row],[Rank]]=25,6,IF(Table1515161718244[[#This Row],[Rank]]=26,5,IF(Table1515161718244[[#This Row],[Rank]]=27,4,IF(Table1515161718244[[#This Row],[Rank]]=28,3,IF(Table1515161718244[[#This Row],[Rank]]=29,2,IF(Table1515161718244[[#This Row],[Rank]]=30,1,0)))))))))))))))))))))))))))))))</f>
        <v/>
      </c>
      <c r="D47" s="4" t="str">
        <f>IF(Table1515161718244[[#This Row],[Category]]="","",IF(Table1515161718244[[#This Row],[Category]]="M",COUNTIF($I$2:$I47,"M"),IF(Table1515161718244[[#This Row],[Category]]="F",COUNTIF($I$2:$I47,"F"),0)))</f>
        <v/>
      </c>
      <c r="E47" s="26"/>
      <c r="F47" s="27"/>
      <c r="G47" s="28"/>
      <c r="H47" s="28"/>
      <c r="I47" s="29"/>
      <c r="J47" s="63"/>
      <c r="K47" s="63"/>
      <c r="L47" s="63"/>
      <c r="M47" s="63"/>
    </row>
    <row r="48" spans="1:13" x14ac:dyDescent="0.3">
      <c r="A48" s="19">
        <f>Table1515161718244[[#This Row],[Full Name]]</f>
        <v>0</v>
      </c>
      <c r="B48" s="21" t="str">
        <f>IF(Table1515161718244[[#This Row],[Full Name]]="","",IF(IFERROR(IFERROR(VLOOKUP(Table1515161718244[[#This Row],[Full Name]],'Mens League'!B:B,1,FALSE),VLOOKUP(Table1515161718244[[#This Row],[Full Name]],'Women''s League'!B:B,1,FALSE)),"NEEDS ADDING")="NEEDS ADDING","NEEDS ADDING","OK"))</f>
        <v/>
      </c>
      <c r="C48" s="21" t="str">
        <f>IF(Table1515161718244[[#This Row],[Position]]="","",IF(Table1515161718244[[#This Row],[Rank]]=1,30,IF(Table1515161718244[[#This Row],[Rank]]=2,29,IF(Table1515161718244[[#This Row],[Rank]]=3,28,IF(Table1515161718244[[#This Row],[Rank]]=4,27,IF(Table1515161718244[[#This Row],[Rank]]=5,26,IF(Table1515161718244[[#This Row],[Rank]]=6,25,IF(Table1515161718244[[#This Row],[Rank]]=7,24,IF(Table1515161718244[[#This Row],[Rank]]=8,23,IF(Table1515161718244[[#This Row],[Rank]]=9,22,IF(Table1515161718244[[#This Row],[Rank]]=10,21,IF(Table1515161718244[[#This Row],[Rank]]=11,20,IF(Table1515161718244[[#This Row],[Rank]]=12,19,IF(Table1515161718244[[#This Row],[Rank]]=13,18,IF(Table1515161718244[[#This Row],[Rank]]=14,17,IF(Table1515161718244[[#This Row],[Rank]]=15,16,IF(Table1515161718244[[#This Row],[Rank]]=16,15,IF(Table1515161718244[[#This Row],[Rank]]=17,14,IF(Table1515161718244[[#This Row],[Rank]]=18,13,IF(Table1515161718244[[#This Row],[Rank]]=19,12,IF(Table1515161718244[[#This Row],[Rank]]=20,11,IF(Table1515161718244[[#This Row],[Rank]]=21,10,IF(Table1515161718244[[#This Row],[Rank]]=22,9,IF(Table1515161718244[[#This Row],[Rank]]=23,8,IF(Table1515161718244[[#This Row],[Rank]]=24,7,IF(Table1515161718244[[#This Row],[Rank]]=25,6,IF(Table1515161718244[[#This Row],[Rank]]=26,5,IF(Table1515161718244[[#This Row],[Rank]]=27,4,IF(Table1515161718244[[#This Row],[Rank]]=28,3,IF(Table1515161718244[[#This Row],[Rank]]=29,2,IF(Table1515161718244[[#This Row],[Rank]]=30,1,0)))))))))))))))))))))))))))))))</f>
        <v/>
      </c>
      <c r="D48" s="4" t="str">
        <f>IF(Table1515161718244[[#This Row],[Category]]="","",IF(Table1515161718244[[#This Row],[Category]]="M",COUNTIF($I$2:$I48,"M"),IF(Table1515161718244[[#This Row],[Category]]="F",COUNTIF($I$2:$I48,"F"),0)))</f>
        <v/>
      </c>
      <c r="E48" s="26"/>
      <c r="F48" s="27"/>
      <c r="G48" s="28"/>
      <c r="H48" s="28"/>
      <c r="I48" s="29"/>
      <c r="J48" s="63"/>
      <c r="K48" s="63"/>
      <c r="L48" s="63"/>
      <c r="M48" s="63"/>
    </row>
    <row r="49" spans="1:13" x14ac:dyDescent="0.3">
      <c r="A49" s="19">
        <f>Table1515161718244[[#This Row],[Full Name]]</f>
        <v>0</v>
      </c>
      <c r="B49" s="21" t="str">
        <f>IF(Table1515161718244[[#This Row],[Full Name]]="","",IF(IFERROR(IFERROR(VLOOKUP(Table1515161718244[[#This Row],[Full Name]],'Mens League'!B:B,1,FALSE),VLOOKUP(Table1515161718244[[#This Row],[Full Name]],'Women''s League'!B:B,1,FALSE)),"NEEDS ADDING")="NEEDS ADDING","NEEDS ADDING","OK"))</f>
        <v/>
      </c>
      <c r="C49" s="21" t="str">
        <f>IF(Table1515161718244[[#This Row],[Position]]="","",IF(Table1515161718244[[#This Row],[Rank]]=1,30,IF(Table1515161718244[[#This Row],[Rank]]=2,29,IF(Table1515161718244[[#This Row],[Rank]]=3,28,IF(Table1515161718244[[#This Row],[Rank]]=4,27,IF(Table1515161718244[[#This Row],[Rank]]=5,26,IF(Table1515161718244[[#This Row],[Rank]]=6,25,IF(Table1515161718244[[#This Row],[Rank]]=7,24,IF(Table1515161718244[[#This Row],[Rank]]=8,23,IF(Table1515161718244[[#This Row],[Rank]]=9,22,IF(Table1515161718244[[#This Row],[Rank]]=10,21,IF(Table1515161718244[[#This Row],[Rank]]=11,20,IF(Table1515161718244[[#This Row],[Rank]]=12,19,IF(Table1515161718244[[#This Row],[Rank]]=13,18,IF(Table1515161718244[[#This Row],[Rank]]=14,17,IF(Table1515161718244[[#This Row],[Rank]]=15,16,IF(Table1515161718244[[#This Row],[Rank]]=16,15,IF(Table1515161718244[[#This Row],[Rank]]=17,14,IF(Table1515161718244[[#This Row],[Rank]]=18,13,IF(Table1515161718244[[#This Row],[Rank]]=19,12,IF(Table1515161718244[[#This Row],[Rank]]=20,11,IF(Table1515161718244[[#This Row],[Rank]]=21,10,IF(Table1515161718244[[#This Row],[Rank]]=22,9,IF(Table1515161718244[[#This Row],[Rank]]=23,8,IF(Table1515161718244[[#This Row],[Rank]]=24,7,IF(Table1515161718244[[#This Row],[Rank]]=25,6,IF(Table1515161718244[[#This Row],[Rank]]=26,5,IF(Table1515161718244[[#This Row],[Rank]]=27,4,IF(Table1515161718244[[#This Row],[Rank]]=28,3,IF(Table1515161718244[[#This Row],[Rank]]=29,2,IF(Table1515161718244[[#This Row],[Rank]]=30,1,0)))))))))))))))))))))))))))))))</f>
        <v/>
      </c>
      <c r="D49" s="4" t="str">
        <f>IF(Table1515161718244[[#This Row],[Category]]="","",IF(Table1515161718244[[#This Row],[Category]]="M",COUNTIF($I$2:$I49,"M"),IF(Table1515161718244[[#This Row],[Category]]="F",COUNTIF($I$2:$I49,"F"),0)))</f>
        <v/>
      </c>
      <c r="E49" s="26"/>
      <c r="F49" s="27"/>
      <c r="G49" s="28"/>
      <c r="H49" s="28"/>
      <c r="I49" s="29"/>
      <c r="J49" s="63"/>
      <c r="K49" s="63"/>
      <c r="L49" s="63"/>
      <c r="M49" s="63"/>
    </row>
    <row r="50" spans="1:13" x14ac:dyDescent="0.3">
      <c r="A50" s="19">
        <f>Table1515161718244[[#This Row],[Full Name]]</f>
        <v>0</v>
      </c>
      <c r="B50" s="21" t="str">
        <f>IF(Table1515161718244[[#This Row],[Full Name]]="","",IF(IFERROR(IFERROR(VLOOKUP(Table1515161718244[[#This Row],[Full Name]],'Mens League'!B:B,1,FALSE),VLOOKUP(Table1515161718244[[#This Row],[Full Name]],'Women''s League'!B:B,1,FALSE)),"NEEDS ADDING")="NEEDS ADDING","NEEDS ADDING","OK"))</f>
        <v/>
      </c>
      <c r="C50" s="21" t="str">
        <f>IF(Table1515161718244[[#This Row],[Position]]="","",IF(Table1515161718244[[#This Row],[Rank]]=1,30,IF(Table1515161718244[[#This Row],[Rank]]=2,29,IF(Table1515161718244[[#This Row],[Rank]]=3,28,IF(Table1515161718244[[#This Row],[Rank]]=4,27,IF(Table1515161718244[[#This Row],[Rank]]=5,26,IF(Table1515161718244[[#This Row],[Rank]]=6,25,IF(Table1515161718244[[#This Row],[Rank]]=7,24,IF(Table1515161718244[[#This Row],[Rank]]=8,23,IF(Table1515161718244[[#This Row],[Rank]]=9,22,IF(Table1515161718244[[#This Row],[Rank]]=10,21,IF(Table1515161718244[[#This Row],[Rank]]=11,20,IF(Table1515161718244[[#This Row],[Rank]]=12,19,IF(Table1515161718244[[#This Row],[Rank]]=13,18,IF(Table1515161718244[[#This Row],[Rank]]=14,17,IF(Table1515161718244[[#This Row],[Rank]]=15,16,IF(Table1515161718244[[#This Row],[Rank]]=16,15,IF(Table1515161718244[[#This Row],[Rank]]=17,14,IF(Table1515161718244[[#This Row],[Rank]]=18,13,IF(Table1515161718244[[#This Row],[Rank]]=19,12,IF(Table1515161718244[[#This Row],[Rank]]=20,11,IF(Table1515161718244[[#This Row],[Rank]]=21,10,IF(Table1515161718244[[#This Row],[Rank]]=22,9,IF(Table1515161718244[[#This Row],[Rank]]=23,8,IF(Table1515161718244[[#This Row],[Rank]]=24,7,IF(Table1515161718244[[#This Row],[Rank]]=25,6,IF(Table1515161718244[[#This Row],[Rank]]=26,5,IF(Table1515161718244[[#This Row],[Rank]]=27,4,IF(Table1515161718244[[#This Row],[Rank]]=28,3,IF(Table1515161718244[[#This Row],[Rank]]=29,2,IF(Table1515161718244[[#This Row],[Rank]]=30,1,0)))))))))))))))))))))))))))))))</f>
        <v/>
      </c>
      <c r="D50" s="4" t="str">
        <f>IF(Table1515161718244[[#This Row],[Category]]="","",IF(Table1515161718244[[#This Row],[Category]]="M",COUNTIF($I$2:$I50,"M"),IF(Table1515161718244[[#This Row],[Category]]="F",COUNTIF($I$2:$I50,"F"),0)))</f>
        <v/>
      </c>
      <c r="E50" s="26"/>
      <c r="F50" s="27"/>
      <c r="G50" s="28"/>
      <c r="H50" s="28"/>
      <c r="I50" s="29"/>
      <c r="J50" s="63"/>
      <c r="K50" s="63"/>
      <c r="L50" s="63"/>
      <c r="M50" s="63"/>
    </row>
  </sheetData>
  <conditionalFormatting sqref="B2:B50">
    <cfRule type="containsText" dxfId="55" priority="1" operator="containsText" text="OK">
      <formula>NOT(ISERROR(SEARCH("OK",B2)))</formula>
    </cfRule>
    <cfRule type="containsText" dxfId="54" priority="2" operator="containsText" text="NEEDS ADDING">
      <formula>NOT(ISERROR(SEARCH("NEEDS ADDING",B2)))</formula>
    </cfRule>
  </conditionalFormatting>
  <pageMargins left="0.7" right="0.7" top="0.75" bottom="0.75" header="0.3" footer="0.3"/>
  <pageSetup paperSize="9" orientation="portrait" horizontalDpi="4294967293" verticalDpi="0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0632C4-9277-4EED-87CC-A49C5FD7EFC7}">
  <sheetPr>
    <tabColor rgb="FF00B0F0"/>
  </sheetPr>
  <dimension ref="A1:N47"/>
  <sheetViews>
    <sheetView topLeftCell="B1" workbookViewId="0">
      <selection activeCell="E2" sqref="E2:N21"/>
    </sheetView>
  </sheetViews>
  <sheetFormatPr defaultRowHeight="14.4" x14ac:dyDescent="0.3"/>
  <cols>
    <col min="1" max="1" width="23.33203125" hidden="1" customWidth="1"/>
    <col min="2" max="2" width="23.33203125" customWidth="1"/>
    <col min="3" max="4" width="13.6640625" customWidth="1"/>
    <col min="5" max="5" width="16" bestFit="1" customWidth="1"/>
    <col min="6" max="6" width="12.109375" style="13" bestFit="1" customWidth="1"/>
    <col min="7" max="7" width="12" bestFit="1" customWidth="1"/>
    <col min="8" max="8" width="23.33203125" bestFit="1" customWidth="1"/>
    <col min="9" max="9" width="17.33203125" bestFit="1" customWidth="1"/>
  </cols>
  <sheetData>
    <row r="1" spans="1:14" ht="33.6" x14ac:dyDescent="0.3">
      <c r="A1" s="14" t="s">
        <v>17</v>
      </c>
      <c r="B1" s="14" t="s">
        <v>84</v>
      </c>
      <c r="C1" s="14" t="s">
        <v>22</v>
      </c>
      <c r="D1" s="14" t="s">
        <v>83</v>
      </c>
      <c r="E1" s="15" t="s">
        <v>18</v>
      </c>
      <c r="F1" s="16" t="s">
        <v>24</v>
      </c>
      <c r="G1" s="15" t="s">
        <v>23</v>
      </c>
      <c r="H1" s="15" t="s">
        <v>0</v>
      </c>
      <c r="I1" s="17" t="s">
        <v>25</v>
      </c>
      <c r="J1" s="15" t="s">
        <v>161</v>
      </c>
      <c r="K1" s="15" t="s">
        <v>162</v>
      </c>
      <c r="L1" s="15" t="s">
        <v>163</v>
      </c>
      <c r="M1" s="15" t="s">
        <v>164</v>
      </c>
      <c r="N1" s="15" t="s">
        <v>166</v>
      </c>
    </row>
    <row r="2" spans="1:14" ht="28.2" x14ac:dyDescent="0.3">
      <c r="A2" s="18" t="str">
        <f>Table12328[[#This Row],[Full Name]]</f>
        <v>PARKER, Mark</v>
      </c>
      <c r="B2" s="20" t="str">
        <f>IF(Table12328[[#This Row],[Full Name]]="","",IF(IFERROR(IFERROR(VLOOKUP(Table12328[[#This Row],[Full Name]],'Mens League'!B:B,1,FALSE),VLOOKUP(Table12328[[#This Row],[Full Name]],'Women''s League'!B:B,1,FALSE)),"NEEDS ADDING")="NEEDS ADDING","NEEDS ADDING","OK"))</f>
        <v>OK</v>
      </c>
      <c r="C2" s="20">
        <f>IF(Table12328[[#This Row],[Position]]="","",IF(Table12328[[#This Row],[Rank]]=1,30,IF(Table12328[[#This Row],[Rank]]=2,29,IF(Table12328[[#This Row],[Rank]]=3,28,IF(Table12328[[#This Row],[Rank]]=4,27,IF(Table12328[[#This Row],[Rank]]=5,26,IF(Table12328[[#This Row],[Rank]]=6,25,IF(Table12328[[#This Row],[Rank]]=7,24,IF(Table12328[[#This Row],[Rank]]=8,23,IF(Table12328[[#This Row],[Rank]]=9,22,IF(Table12328[[#This Row],[Rank]]=10,21,IF(Table12328[[#This Row],[Rank]]=11,20,IF(Table12328[[#This Row],[Rank]]=12,19,IF(Table12328[[#This Row],[Rank]]=13,18,IF(Table12328[[#This Row],[Rank]]=14,17,IF(Table12328[[#This Row],[Rank]]=15,16,IF(Table12328[[#This Row],[Rank]]=16,15,IF(Table12328[[#This Row],[Rank]]=17,14,IF(Table12328[[#This Row],[Rank]]=18,13,IF(Table12328[[#This Row],[Rank]]=19,12,IF(Table12328[[#This Row],[Rank]]=20,11,IF(Table12328[[#This Row],[Rank]]=21,10,IF(Table12328[[#This Row],[Rank]]=22,9,IF(Table12328[[#This Row],[Rank]]=23,8,IF(Table12328[[#This Row],[Rank]]=24,7,IF(Table12328[[#This Row],[Rank]]=25,6,IF(Table12328[[#This Row],[Rank]]=26,5,IF(Table12328[[#This Row],[Rank]]=27,4,IF(Table12328[[#This Row],[Rank]]=28,3,IF(Table12328[[#This Row],[Rank]]=29,2,IF(Table12328[[#This Row],[Rank]]=30,1,0)))))))))))))))))))))))))))))))</f>
        <v>30</v>
      </c>
      <c r="D2" s="4">
        <f>IF(Table12328[[#This Row],[Category]]="","",IF(Table12328[[#This Row],[Category]]="M",COUNTIF($I$2:$I2,"M"),IF(Table12328[[#This Row],[Category]]="F",COUNTIF($I$2:$I2,"F"),0)))</f>
        <v>1</v>
      </c>
      <c r="E2" s="26">
        <v>13</v>
      </c>
      <c r="F2" s="48">
        <v>2.4363425925925927E-2</v>
      </c>
      <c r="G2" s="28" t="s">
        <v>260</v>
      </c>
      <c r="H2" s="28" t="s">
        <v>2</v>
      </c>
      <c r="I2" s="29" t="s">
        <v>190</v>
      </c>
      <c r="J2" s="63">
        <v>-13</v>
      </c>
      <c r="K2" s="63" t="s">
        <v>191</v>
      </c>
      <c r="L2" s="63" t="s">
        <v>196</v>
      </c>
      <c r="M2" s="63"/>
      <c r="N2" s="63"/>
    </row>
    <row r="3" spans="1:14" ht="28.2" x14ac:dyDescent="0.3">
      <c r="A3" s="18" t="str">
        <f>Table12328[[#This Row],[Full Name]]</f>
        <v>GILES, George</v>
      </c>
      <c r="B3" s="20" t="str">
        <f>IF(Table12328[[#This Row],[Full Name]]="","",IF(IFERROR(IFERROR(VLOOKUP(Table12328[[#This Row],[Full Name]],'Mens League'!B:B,1,FALSE),VLOOKUP(Table12328[[#This Row],[Full Name]],'Women''s League'!B:B,1,FALSE)),"NEEDS ADDING")="NEEDS ADDING","NEEDS ADDING","OK"))</f>
        <v>OK</v>
      </c>
      <c r="C3" s="20">
        <f>IF(Table12328[[#This Row],[Position]]="","",IF(Table12328[[#This Row],[Rank]]=1,30,IF(Table12328[[#This Row],[Rank]]=2,29,IF(Table12328[[#This Row],[Rank]]=3,28,IF(Table12328[[#This Row],[Rank]]=4,27,IF(Table12328[[#This Row],[Rank]]=5,26,IF(Table12328[[#This Row],[Rank]]=6,25,IF(Table12328[[#This Row],[Rank]]=7,24,IF(Table12328[[#This Row],[Rank]]=8,23,IF(Table12328[[#This Row],[Rank]]=9,22,IF(Table12328[[#This Row],[Rank]]=10,21,IF(Table12328[[#This Row],[Rank]]=11,20,IF(Table12328[[#This Row],[Rank]]=12,19,IF(Table12328[[#This Row],[Rank]]=13,18,IF(Table12328[[#This Row],[Rank]]=14,17,IF(Table12328[[#This Row],[Rank]]=15,16,IF(Table12328[[#This Row],[Rank]]=16,15,IF(Table12328[[#This Row],[Rank]]=17,14,IF(Table12328[[#This Row],[Rank]]=18,13,IF(Table12328[[#This Row],[Rank]]=19,12,IF(Table12328[[#This Row],[Rank]]=20,11,IF(Table12328[[#This Row],[Rank]]=21,10,IF(Table12328[[#This Row],[Rank]]=22,9,IF(Table12328[[#This Row],[Rank]]=23,8,IF(Table12328[[#This Row],[Rank]]=24,7,IF(Table12328[[#This Row],[Rank]]=25,6,IF(Table12328[[#This Row],[Rank]]=26,5,IF(Table12328[[#This Row],[Rank]]=27,4,IF(Table12328[[#This Row],[Rank]]=28,3,IF(Table12328[[#This Row],[Rank]]=29,2,IF(Table12328[[#This Row],[Rank]]=30,1,0)))))))))))))))))))))))))))))))</f>
        <v>29</v>
      </c>
      <c r="D3" s="4">
        <f>IF(Table12328[[#This Row],[Category]]="","",IF(Table12328[[#This Row],[Category]]="M",COUNTIF($I$2:$I3,"M"),IF(Table12328[[#This Row],[Category]]="F",COUNTIF($I$2:$I3,"F"),0)))</f>
        <v>2</v>
      </c>
      <c r="E3" s="26">
        <v>72</v>
      </c>
      <c r="F3" s="48">
        <v>2.7106481481481481E-2</v>
      </c>
      <c r="G3" s="28" t="s">
        <v>261</v>
      </c>
      <c r="H3" s="28" t="s">
        <v>115</v>
      </c>
      <c r="I3" s="29" t="s">
        <v>190</v>
      </c>
      <c r="J3" s="63">
        <v>-69</v>
      </c>
      <c r="K3" s="63" t="s">
        <v>191</v>
      </c>
      <c r="L3" s="63" t="s">
        <v>196</v>
      </c>
      <c r="M3" s="63" t="s">
        <v>262</v>
      </c>
      <c r="N3" s="63"/>
    </row>
    <row r="4" spans="1:14" ht="28.2" x14ac:dyDescent="0.3">
      <c r="A4" s="18" t="str">
        <f>Table12328[[#This Row],[Full Name]]</f>
        <v>PARKER, Emily</v>
      </c>
      <c r="B4" s="20" t="str">
        <f>IF(Table12328[[#This Row],[Full Name]]="","",IF(IFERROR(IFERROR(VLOOKUP(Table12328[[#This Row],[Full Name]],'Mens League'!B:B,1,FALSE),VLOOKUP(Table12328[[#This Row],[Full Name]],'Women''s League'!B:B,1,FALSE)),"NEEDS ADDING")="NEEDS ADDING","NEEDS ADDING","OK"))</f>
        <v>OK</v>
      </c>
      <c r="C4" s="20">
        <f>IF(Table12328[[#This Row],[Position]]="","",IF(Table12328[[#This Row],[Rank]]=1,30,IF(Table12328[[#This Row],[Rank]]=2,29,IF(Table12328[[#This Row],[Rank]]=3,28,IF(Table12328[[#This Row],[Rank]]=4,27,IF(Table12328[[#This Row],[Rank]]=5,26,IF(Table12328[[#This Row],[Rank]]=6,25,IF(Table12328[[#This Row],[Rank]]=7,24,IF(Table12328[[#This Row],[Rank]]=8,23,IF(Table12328[[#This Row],[Rank]]=9,22,IF(Table12328[[#This Row],[Rank]]=10,21,IF(Table12328[[#This Row],[Rank]]=11,20,IF(Table12328[[#This Row],[Rank]]=12,19,IF(Table12328[[#This Row],[Rank]]=13,18,IF(Table12328[[#This Row],[Rank]]=14,17,IF(Table12328[[#This Row],[Rank]]=15,16,IF(Table12328[[#This Row],[Rank]]=16,15,IF(Table12328[[#This Row],[Rank]]=17,14,IF(Table12328[[#This Row],[Rank]]=18,13,IF(Table12328[[#This Row],[Rank]]=19,12,IF(Table12328[[#This Row],[Rank]]=20,11,IF(Table12328[[#This Row],[Rank]]=21,10,IF(Table12328[[#This Row],[Rank]]=22,9,IF(Table12328[[#This Row],[Rank]]=23,8,IF(Table12328[[#This Row],[Rank]]=24,7,IF(Table12328[[#This Row],[Rank]]=25,6,IF(Table12328[[#This Row],[Rank]]=26,5,IF(Table12328[[#This Row],[Rank]]=27,4,IF(Table12328[[#This Row],[Rank]]=28,3,IF(Table12328[[#This Row],[Rank]]=29,2,IF(Table12328[[#This Row],[Rank]]=30,1,0)))))))))))))))))))))))))))))))</f>
        <v>30</v>
      </c>
      <c r="D4" s="4">
        <f>IF(Table12328[[#This Row],[Category]]="","",IF(Table12328[[#This Row],[Category]]="M",COUNTIF($I$2:$I4,"M"),IF(Table12328[[#This Row],[Category]]="F",COUNTIF($I$2:$I4,"F"),0)))</f>
        <v>1</v>
      </c>
      <c r="E4" s="26">
        <v>108</v>
      </c>
      <c r="F4" s="48">
        <v>2.8587962962962964E-2</v>
      </c>
      <c r="G4" s="28" t="s">
        <v>263</v>
      </c>
      <c r="H4" s="28" t="s">
        <v>138</v>
      </c>
      <c r="I4" s="29" t="s">
        <v>205</v>
      </c>
      <c r="J4" s="63">
        <v>-8</v>
      </c>
      <c r="K4" s="63" t="s">
        <v>191</v>
      </c>
      <c r="L4" s="63" t="s">
        <v>234</v>
      </c>
      <c r="M4" s="63"/>
      <c r="N4" s="63"/>
    </row>
    <row r="5" spans="1:14" ht="28.2" x14ac:dyDescent="0.3">
      <c r="A5" s="18" t="str">
        <f>Table12328[[#This Row],[Full Name]]</f>
        <v>BROWN, Jamie</v>
      </c>
      <c r="B5" s="20" t="str">
        <f>IF(Table12328[[#This Row],[Full Name]]="","",IF(IFERROR(IFERROR(VLOOKUP(Table12328[[#This Row],[Full Name]],'Mens League'!B:B,1,FALSE),VLOOKUP(Table12328[[#This Row],[Full Name]],'Women''s League'!B:B,1,FALSE)),"NEEDS ADDING")="NEEDS ADDING","NEEDS ADDING","OK"))</f>
        <v>OK</v>
      </c>
      <c r="C5" s="20">
        <f>IF(Table12328[[#This Row],[Position]]="","",IF(Table12328[[#This Row],[Rank]]=1,30,IF(Table12328[[#This Row],[Rank]]=2,29,IF(Table12328[[#This Row],[Rank]]=3,28,IF(Table12328[[#This Row],[Rank]]=4,27,IF(Table12328[[#This Row],[Rank]]=5,26,IF(Table12328[[#This Row],[Rank]]=6,25,IF(Table12328[[#This Row],[Rank]]=7,24,IF(Table12328[[#This Row],[Rank]]=8,23,IF(Table12328[[#This Row],[Rank]]=9,22,IF(Table12328[[#This Row],[Rank]]=10,21,IF(Table12328[[#This Row],[Rank]]=11,20,IF(Table12328[[#This Row],[Rank]]=12,19,IF(Table12328[[#This Row],[Rank]]=13,18,IF(Table12328[[#This Row],[Rank]]=14,17,IF(Table12328[[#This Row],[Rank]]=15,16,IF(Table12328[[#This Row],[Rank]]=16,15,IF(Table12328[[#This Row],[Rank]]=17,14,IF(Table12328[[#This Row],[Rank]]=18,13,IF(Table12328[[#This Row],[Rank]]=19,12,IF(Table12328[[#This Row],[Rank]]=20,11,IF(Table12328[[#This Row],[Rank]]=21,10,IF(Table12328[[#This Row],[Rank]]=22,9,IF(Table12328[[#This Row],[Rank]]=23,8,IF(Table12328[[#This Row],[Rank]]=24,7,IF(Table12328[[#This Row],[Rank]]=25,6,IF(Table12328[[#This Row],[Rank]]=26,5,IF(Table12328[[#This Row],[Rank]]=27,4,IF(Table12328[[#This Row],[Rank]]=28,3,IF(Table12328[[#This Row],[Rank]]=29,2,IF(Table12328[[#This Row],[Rank]]=30,1,0)))))))))))))))))))))))))))))))</f>
        <v>28</v>
      </c>
      <c r="D5" s="4">
        <f>IF(Table12328[[#This Row],[Category]]="","",IF(Table12328[[#This Row],[Category]]="M",COUNTIF($I$2:$I5,"M"),IF(Table12328[[#This Row],[Category]]="F",COUNTIF($I$2:$I5,"F"),0)))</f>
        <v>3</v>
      </c>
      <c r="E5" s="26">
        <v>115</v>
      </c>
      <c r="F5" s="48">
        <v>2.883101851851852E-2</v>
      </c>
      <c r="G5" s="28" t="s">
        <v>264</v>
      </c>
      <c r="H5" s="28" t="s">
        <v>147</v>
      </c>
      <c r="I5" s="29" t="s">
        <v>190</v>
      </c>
      <c r="J5" s="63">
        <v>-107</v>
      </c>
      <c r="K5" s="63" t="s">
        <v>191</v>
      </c>
      <c r="L5" s="63" t="s">
        <v>196</v>
      </c>
      <c r="M5" s="63"/>
      <c r="N5" s="63"/>
    </row>
    <row r="6" spans="1:14" ht="28.2" x14ac:dyDescent="0.3">
      <c r="A6" s="18" t="str">
        <f>Table12328[[#This Row],[Full Name]]</f>
        <v>STANLEY, Andrew</v>
      </c>
      <c r="B6" s="20" t="str">
        <f>IF(Table12328[[#This Row],[Full Name]]="","",IF(IFERROR(IFERROR(VLOOKUP(Table12328[[#This Row],[Full Name]],'Mens League'!B:B,1,FALSE),VLOOKUP(Table12328[[#This Row],[Full Name]],'Women''s League'!B:B,1,FALSE)),"NEEDS ADDING")="NEEDS ADDING","NEEDS ADDING","OK"))</f>
        <v>OK</v>
      </c>
      <c r="C6" s="20">
        <f>IF(Table12328[[#This Row],[Position]]="","",IF(Table12328[[#This Row],[Rank]]=1,30,IF(Table12328[[#This Row],[Rank]]=2,29,IF(Table12328[[#This Row],[Rank]]=3,28,IF(Table12328[[#This Row],[Rank]]=4,27,IF(Table12328[[#This Row],[Rank]]=5,26,IF(Table12328[[#This Row],[Rank]]=6,25,IF(Table12328[[#This Row],[Rank]]=7,24,IF(Table12328[[#This Row],[Rank]]=8,23,IF(Table12328[[#This Row],[Rank]]=9,22,IF(Table12328[[#This Row],[Rank]]=10,21,IF(Table12328[[#This Row],[Rank]]=11,20,IF(Table12328[[#This Row],[Rank]]=12,19,IF(Table12328[[#This Row],[Rank]]=13,18,IF(Table12328[[#This Row],[Rank]]=14,17,IF(Table12328[[#This Row],[Rank]]=15,16,IF(Table12328[[#This Row],[Rank]]=16,15,IF(Table12328[[#This Row],[Rank]]=17,14,IF(Table12328[[#This Row],[Rank]]=18,13,IF(Table12328[[#This Row],[Rank]]=19,12,IF(Table12328[[#This Row],[Rank]]=20,11,IF(Table12328[[#This Row],[Rank]]=21,10,IF(Table12328[[#This Row],[Rank]]=22,9,IF(Table12328[[#This Row],[Rank]]=23,8,IF(Table12328[[#This Row],[Rank]]=24,7,IF(Table12328[[#This Row],[Rank]]=25,6,IF(Table12328[[#This Row],[Rank]]=26,5,IF(Table12328[[#This Row],[Rank]]=27,4,IF(Table12328[[#This Row],[Rank]]=28,3,IF(Table12328[[#This Row],[Rank]]=29,2,IF(Table12328[[#This Row],[Rank]]=30,1,0)))))))))))))))))))))))))))))))</f>
        <v>27</v>
      </c>
      <c r="D6" s="4">
        <f>IF(Table12328[[#This Row],[Category]]="","",IF(Table12328[[#This Row],[Category]]="M",COUNTIF($I$2:$I6,"M"),IF(Table12328[[#This Row],[Category]]="F",COUNTIF($I$2:$I6,"F"),0)))</f>
        <v>4</v>
      </c>
      <c r="E6" s="26">
        <v>133</v>
      </c>
      <c r="F6" s="48">
        <v>2.9733796296296296E-2</v>
      </c>
      <c r="G6" s="28" t="s">
        <v>265</v>
      </c>
      <c r="H6" s="28" t="s">
        <v>6</v>
      </c>
      <c r="I6" s="29" t="s">
        <v>190</v>
      </c>
      <c r="J6" s="63">
        <v>-122</v>
      </c>
      <c r="K6" s="63" t="s">
        <v>191</v>
      </c>
      <c r="L6" s="63" t="s">
        <v>192</v>
      </c>
      <c r="M6" s="63"/>
      <c r="N6" s="63"/>
    </row>
    <row r="7" spans="1:14" ht="28.2" x14ac:dyDescent="0.3">
      <c r="A7" s="18" t="str">
        <f>Table12328[[#This Row],[Full Name]]</f>
        <v>ALLSOP, Andrew</v>
      </c>
      <c r="B7" s="20" t="str">
        <f>IF(Table12328[[#This Row],[Full Name]]="","",IF(IFERROR(IFERROR(VLOOKUP(Table12328[[#This Row],[Full Name]],'Mens League'!B:B,1,FALSE),VLOOKUP(Table12328[[#This Row],[Full Name]],'Women''s League'!B:B,1,FALSE)),"NEEDS ADDING")="NEEDS ADDING","NEEDS ADDING","OK"))</f>
        <v>OK</v>
      </c>
      <c r="C7" s="20">
        <f>IF(Table12328[[#This Row],[Position]]="","",IF(Table12328[[#This Row],[Rank]]=1,30,IF(Table12328[[#This Row],[Rank]]=2,29,IF(Table12328[[#This Row],[Rank]]=3,28,IF(Table12328[[#This Row],[Rank]]=4,27,IF(Table12328[[#This Row],[Rank]]=5,26,IF(Table12328[[#This Row],[Rank]]=6,25,IF(Table12328[[#This Row],[Rank]]=7,24,IF(Table12328[[#This Row],[Rank]]=8,23,IF(Table12328[[#This Row],[Rank]]=9,22,IF(Table12328[[#This Row],[Rank]]=10,21,IF(Table12328[[#This Row],[Rank]]=11,20,IF(Table12328[[#This Row],[Rank]]=12,19,IF(Table12328[[#This Row],[Rank]]=13,18,IF(Table12328[[#This Row],[Rank]]=14,17,IF(Table12328[[#This Row],[Rank]]=15,16,IF(Table12328[[#This Row],[Rank]]=16,15,IF(Table12328[[#This Row],[Rank]]=17,14,IF(Table12328[[#This Row],[Rank]]=18,13,IF(Table12328[[#This Row],[Rank]]=19,12,IF(Table12328[[#This Row],[Rank]]=20,11,IF(Table12328[[#This Row],[Rank]]=21,10,IF(Table12328[[#This Row],[Rank]]=22,9,IF(Table12328[[#This Row],[Rank]]=23,8,IF(Table12328[[#This Row],[Rank]]=24,7,IF(Table12328[[#This Row],[Rank]]=25,6,IF(Table12328[[#This Row],[Rank]]=26,5,IF(Table12328[[#This Row],[Rank]]=27,4,IF(Table12328[[#This Row],[Rank]]=28,3,IF(Table12328[[#This Row],[Rank]]=29,2,IF(Table12328[[#This Row],[Rank]]=30,1,0)))))))))))))))))))))))))))))))</f>
        <v>26</v>
      </c>
      <c r="D7" s="4">
        <f>IF(Table12328[[#This Row],[Category]]="","",IF(Table12328[[#This Row],[Category]]="M",COUNTIF($I$2:$I7,"M"),IF(Table12328[[#This Row],[Category]]="F",COUNTIF($I$2:$I7,"F"),0)))</f>
        <v>5</v>
      </c>
      <c r="E7" s="26">
        <v>153</v>
      </c>
      <c r="F7" s="48">
        <v>3.0520833333333334E-2</v>
      </c>
      <c r="G7" s="28" t="s">
        <v>199</v>
      </c>
      <c r="H7" s="28" t="s">
        <v>129</v>
      </c>
      <c r="I7" s="29" t="s">
        <v>190</v>
      </c>
      <c r="J7" s="63">
        <v>-140</v>
      </c>
      <c r="K7" s="63" t="s">
        <v>191</v>
      </c>
      <c r="L7" s="63" t="s">
        <v>192</v>
      </c>
      <c r="M7" s="63"/>
      <c r="N7" s="63"/>
    </row>
    <row r="8" spans="1:14" ht="28.2" x14ac:dyDescent="0.3">
      <c r="A8" s="18" t="str">
        <f>Table12328[[#This Row],[Full Name]]</f>
        <v>BAILEY, Andrew</v>
      </c>
      <c r="B8" s="20" t="str">
        <f>IF(Table12328[[#This Row],[Full Name]]="","",IF(IFERROR(IFERROR(VLOOKUP(Table12328[[#This Row],[Full Name]],'Mens League'!B:B,1,FALSE),VLOOKUP(Table12328[[#This Row],[Full Name]],'Women''s League'!B:B,1,FALSE)),"NEEDS ADDING")="NEEDS ADDING","NEEDS ADDING","OK"))</f>
        <v>OK</v>
      </c>
      <c r="C8" s="20">
        <f>IF(Table12328[[#This Row],[Position]]="","",IF(Table12328[[#This Row],[Rank]]=1,30,IF(Table12328[[#This Row],[Rank]]=2,29,IF(Table12328[[#This Row],[Rank]]=3,28,IF(Table12328[[#This Row],[Rank]]=4,27,IF(Table12328[[#This Row],[Rank]]=5,26,IF(Table12328[[#This Row],[Rank]]=6,25,IF(Table12328[[#This Row],[Rank]]=7,24,IF(Table12328[[#This Row],[Rank]]=8,23,IF(Table12328[[#This Row],[Rank]]=9,22,IF(Table12328[[#This Row],[Rank]]=10,21,IF(Table12328[[#This Row],[Rank]]=11,20,IF(Table12328[[#This Row],[Rank]]=12,19,IF(Table12328[[#This Row],[Rank]]=13,18,IF(Table12328[[#This Row],[Rank]]=14,17,IF(Table12328[[#This Row],[Rank]]=15,16,IF(Table12328[[#This Row],[Rank]]=16,15,IF(Table12328[[#This Row],[Rank]]=17,14,IF(Table12328[[#This Row],[Rank]]=18,13,IF(Table12328[[#This Row],[Rank]]=19,12,IF(Table12328[[#This Row],[Rank]]=20,11,IF(Table12328[[#This Row],[Rank]]=21,10,IF(Table12328[[#This Row],[Rank]]=22,9,IF(Table12328[[#This Row],[Rank]]=23,8,IF(Table12328[[#This Row],[Rank]]=24,7,IF(Table12328[[#This Row],[Rank]]=25,6,IF(Table12328[[#This Row],[Rank]]=26,5,IF(Table12328[[#This Row],[Rank]]=27,4,IF(Table12328[[#This Row],[Rank]]=28,3,IF(Table12328[[#This Row],[Rank]]=29,2,IF(Table12328[[#This Row],[Rank]]=30,1,0)))))))))))))))))))))))))))))))</f>
        <v>25</v>
      </c>
      <c r="D8" s="4">
        <f>IF(Table12328[[#This Row],[Category]]="","",IF(Table12328[[#This Row],[Category]]="M",COUNTIF($I$2:$I8,"M"),IF(Table12328[[#This Row],[Category]]="F",COUNTIF($I$2:$I8,"F"),0)))</f>
        <v>6</v>
      </c>
      <c r="E8" s="26">
        <v>157</v>
      </c>
      <c r="F8" s="48">
        <v>3.0706018518518518E-2</v>
      </c>
      <c r="G8" s="28" t="s">
        <v>266</v>
      </c>
      <c r="H8" s="28" t="s">
        <v>173</v>
      </c>
      <c r="I8" s="29" t="s">
        <v>190</v>
      </c>
      <c r="J8" s="63">
        <v>-144</v>
      </c>
      <c r="K8" s="63" t="s">
        <v>191</v>
      </c>
      <c r="L8" s="63" t="s">
        <v>198</v>
      </c>
      <c r="M8" s="63"/>
      <c r="N8" s="63"/>
    </row>
    <row r="9" spans="1:14" ht="28.2" x14ac:dyDescent="0.3">
      <c r="A9" s="18" t="str">
        <f>Table12328[[#This Row],[Full Name]]</f>
        <v>CAIN, James</v>
      </c>
      <c r="B9" s="20" t="str">
        <f>IF(Table12328[[#This Row],[Full Name]]="","",IF(IFERROR(IFERROR(VLOOKUP(Table12328[[#This Row],[Full Name]],'Mens League'!B:B,1,FALSE),VLOOKUP(Table12328[[#This Row],[Full Name]],'Women''s League'!B:B,1,FALSE)),"NEEDS ADDING")="NEEDS ADDING","NEEDS ADDING","OK"))</f>
        <v>OK</v>
      </c>
      <c r="C9" s="20">
        <f>IF(Table12328[[#This Row],[Position]]="","",IF(Table12328[[#This Row],[Rank]]=1,30,IF(Table12328[[#This Row],[Rank]]=2,29,IF(Table12328[[#This Row],[Rank]]=3,28,IF(Table12328[[#This Row],[Rank]]=4,27,IF(Table12328[[#This Row],[Rank]]=5,26,IF(Table12328[[#This Row],[Rank]]=6,25,IF(Table12328[[#This Row],[Rank]]=7,24,IF(Table12328[[#This Row],[Rank]]=8,23,IF(Table12328[[#This Row],[Rank]]=9,22,IF(Table12328[[#This Row],[Rank]]=10,21,IF(Table12328[[#This Row],[Rank]]=11,20,IF(Table12328[[#This Row],[Rank]]=12,19,IF(Table12328[[#This Row],[Rank]]=13,18,IF(Table12328[[#This Row],[Rank]]=14,17,IF(Table12328[[#This Row],[Rank]]=15,16,IF(Table12328[[#This Row],[Rank]]=16,15,IF(Table12328[[#This Row],[Rank]]=17,14,IF(Table12328[[#This Row],[Rank]]=18,13,IF(Table12328[[#This Row],[Rank]]=19,12,IF(Table12328[[#This Row],[Rank]]=20,11,IF(Table12328[[#This Row],[Rank]]=21,10,IF(Table12328[[#This Row],[Rank]]=22,9,IF(Table12328[[#This Row],[Rank]]=23,8,IF(Table12328[[#This Row],[Rank]]=24,7,IF(Table12328[[#This Row],[Rank]]=25,6,IF(Table12328[[#This Row],[Rank]]=26,5,IF(Table12328[[#This Row],[Rank]]=27,4,IF(Table12328[[#This Row],[Rank]]=28,3,IF(Table12328[[#This Row],[Rank]]=29,2,IF(Table12328[[#This Row],[Rank]]=30,1,0)))))))))))))))))))))))))))))))</f>
        <v>24</v>
      </c>
      <c r="D9" s="4">
        <f>IF(Table12328[[#This Row],[Category]]="","",IF(Table12328[[#This Row],[Category]]="M",COUNTIF($I$2:$I9,"M"),IF(Table12328[[#This Row],[Category]]="F",COUNTIF($I$2:$I9,"F"),0)))</f>
        <v>7</v>
      </c>
      <c r="E9" s="26">
        <v>159</v>
      </c>
      <c r="F9" s="48">
        <v>3.0752314814814816E-2</v>
      </c>
      <c r="G9" s="28" t="s">
        <v>266</v>
      </c>
      <c r="H9" s="28" t="s">
        <v>107</v>
      </c>
      <c r="I9" s="29" t="s">
        <v>190</v>
      </c>
      <c r="J9" s="63">
        <v>-146</v>
      </c>
      <c r="K9" s="63" t="s">
        <v>191</v>
      </c>
      <c r="L9" s="63" t="s">
        <v>200</v>
      </c>
      <c r="M9" s="63" t="s">
        <v>267</v>
      </c>
      <c r="N9" s="63"/>
    </row>
    <row r="10" spans="1:14" ht="28.2" x14ac:dyDescent="0.3">
      <c r="A10" s="18" t="str">
        <f>Table12328[[#This Row],[Full Name]]</f>
        <v>BLAND, Damon</v>
      </c>
      <c r="B10" s="20" t="str">
        <f>IF(Table12328[[#This Row],[Full Name]]="","",IF(IFERROR(IFERROR(VLOOKUP(Table12328[[#This Row],[Full Name]],'Mens League'!B:B,1,FALSE),VLOOKUP(Table12328[[#This Row],[Full Name]],'Women''s League'!B:B,1,FALSE)),"NEEDS ADDING")="NEEDS ADDING","NEEDS ADDING","OK"))</f>
        <v>OK</v>
      </c>
      <c r="C10" s="20">
        <f>IF(Table12328[[#This Row],[Position]]="","",IF(Table12328[[#This Row],[Rank]]=1,30,IF(Table12328[[#This Row],[Rank]]=2,29,IF(Table12328[[#This Row],[Rank]]=3,28,IF(Table12328[[#This Row],[Rank]]=4,27,IF(Table12328[[#This Row],[Rank]]=5,26,IF(Table12328[[#This Row],[Rank]]=6,25,IF(Table12328[[#This Row],[Rank]]=7,24,IF(Table12328[[#This Row],[Rank]]=8,23,IF(Table12328[[#This Row],[Rank]]=9,22,IF(Table12328[[#This Row],[Rank]]=10,21,IF(Table12328[[#This Row],[Rank]]=11,20,IF(Table12328[[#This Row],[Rank]]=12,19,IF(Table12328[[#This Row],[Rank]]=13,18,IF(Table12328[[#This Row],[Rank]]=14,17,IF(Table12328[[#This Row],[Rank]]=15,16,IF(Table12328[[#This Row],[Rank]]=16,15,IF(Table12328[[#This Row],[Rank]]=17,14,IF(Table12328[[#This Row],[Rank]]=18,13,IF(Table12328[[#This Row],[Rank]]=19,12,IF(Table12328[[#This Row],[Rank]]=20,11,IF(Table12328[[#This Row],[Rank]]=21,10,IF(Table12328[[#This Row],[Rank]]=22,9,IF(Table12328[[#This Row],[Rank]]=23,8,IF(Table12328[[#This Row],[Rank]]=24,7,IF(Table12328[[#This Row],[Rank]]=25,6,IF(Table12328[[#This Row],[Rank]]=26,5,IF(Table12328[[#This Row],[Rank]]=27,4,IF(Table12328[[#This Row],[Rank]]=28,3,IF(Table12328[[#This Row],[Rank]]=29,2,IF(Table12328[[#This Row],[Rank]]=30,1,0)))))))))))))))))))))))))))))))</f>
        <v>23</v>
      </c>
      <c r="D10" s="4">
        <f>IF(Table12328[[#This Row],[Category]]="","",IF(Table12328[[#This Row],[Category]]="M",COUNTIF($I$2:$I10,"M"),IF(Table12328[[#This Row],[Category]]="F",COUNTIF($I$2:$I10,"F"),0)))</f>
        <v>8</v>
      </c>
      <c r="E10" s="26">
        <v>170</v>
      </c>
      <c r="F10" s="48">
        <v>3.09375E-2</v>
      </c>
      <c r="G10" s="28" t="s">
        <v>268</v>
      </c>
      <c r="H10" s="28" t="s">
        <v>9</v>
      </c>
      <c r="I10" s="29" t="s">
        <v>190</v>
      </c>
      <c r="J10" s="63">
        <v>-153</v>
      </c>
      <c r="K10" s="63" t="s">
        <v>191</v>
      </c>
      <c r="L10" s="63" t="s">
        <v>241</v>
      </c>
      <c r="M10" s="63"/>
      <c r="N10" s="63"/>
    </row>
    <row r="11" spans="1:14" ht="28.2" x14ac:dyDescent="0.3">
      <c r="A11" s="18" t="str">
        <f>Table12328[[#This Row],[Full Name]]</f>
        <v>SMITH, Victoria</v>
      </c>
      <c r="B11" s="20" t="str">
        <f>IF(Table12328[[#This Row],[Full Name]]="","",IF(IFERROR(IFERROR(VLOOKUP(Table12328[[#This Row],[Full Name]],'Mens League'!B:B,1,FALSE),VLOOKUP(Table12328[[#This Row],[Full Name]],'Women''s League'!B:B,1,FALSE)),"NEEDS ADDING")="NEEDS ADDING","NEEDS ADDING","OK"))</f>
        <v>OK</v>
      </c>
      <c r="C11" s="20">
        <f>IF(Table12328[[#This Row],[Position]]="","",IF(Table12328[[#This Row],[Rank]]=1,30,IF(Table12328[[#This Row],[Rank]]=2,29,IF(Table12328[[#This Row],[Rank]]=3,28,IF(Table12328[[#This Row],[Rank]]=4,27,IF(Table12328[[#This Row],[Rank]]=5,26,IF(Table12328[[#This Row],[Rank]]=6,25,IF(Table12328[[#This Row],[Rank]]=7,24,IF(Table12328[[#This Row],[Rank]]=8,23,IF(Table12328[[#This Row],[Rank]]=9,22,IF(Table12328[[#This Row],[Rank]]=10,21,IF(Table12328[[#This Row],[Rank]]=11,20,IF(Table12328[[#This Row],[Rank]]=12,19,IF(Table12328[[#This Row],[Rank]]=13,18,IF(Table12328[[#This Row],[Rank]]=14,17,IF(Table12328[[#This Row],[Rank]]=15,16,IF(Table12328[[#This Row],[Rank]]=16,15,IF(Table12328[[#This Row],[Rank]]=17,14,IF(Table12328[[#This Row],[Rank]]=18,13,IF(Table12328[[#This Row],[Rank]]=19,12,IF(Table12328[[#This Row],[Rank]]=20,11,IF(Table12328[[#This Row],[Rank]]=21,10,IF(Table12328[[#This Row],[Rank]]=22,9,IF(Table12328[[#This Row],[Rank]]=23,8,IF(Table12328[[#This Row],[Rank]]=24,7,IF(Table12328[[#This Row],[Rank]]=25,6,IF(Table12328[[#This Row],[Rank]]=26,5,IF(Table12328[[#This Row],[Rank]]=27,4,IF(Table12328[[#This Row],[Rank]]=28,3,IF(Table12328[[#This Row],[Rank]]=29,2,IF(Table12328[[#This Row],[Rank]]=30,1,0)))))))))))))))))))))))))))))))</f>
        <v>29</v>
      </c>
      <c r="D11" s="4">
        <f>IF(Table12328[[#This Row],[Category]]="","",IF(Table12328[[#This Row],[Category]]="M",COUNTIF($I$2:$I11,"M"),IF(Table12328[[#This Row],[Category]]="F",COUNTIF($I$2:$I11,"F"),0)))</f>
        <v>2</v>
      </c>
      <c r="E11" s="26">
        <v>217</v>
      </c>
      <c r="F11" s="48">
        <v>3.259259259259259E-2</v>
      </c>
      <c r="G11" s="28" t="s">
        <v>269</v>
      </c>
      <c r="H11" s="28" t="s">
        <v>38</v>
      </c>
      <c r="I11" s="29" t="s">
        <v>205</v>
      </c>
      <c r="J11" s="63">
        <v>-33</v>
      </c>
      <c r="K11" s="63" t="s">
        <v>191</v>
      </c>
      <c r="L11" s="63" t="s">
        <v>209</v>
      </c>
      <c r="M11" s="63"/>
      <c r="N11" s="63"/>
    </row>
    <row r="12" spans="1:14" ht="28.2" x14ac:dyDescent="0.3">
      <c r="A12" s="18" t="str">
        <f>Table12328[[#This Row],[Full Name]]</f>
        <v>PLEASS, Matt</v>
      </c>
      <c r="B12" s="20" t="str">
        <f>IF(Table12328[[#This Row],[Full Name]]="","",IF(IFERROR(IFERROR(VLOOKUP(Table12328[[#This Row],[Full Name]],'Mens League'!B:B,1,FALSE),VLOOKUP(Table12328[[#This Row],[Full Name]],'Women''s League'!B:B,1,FALSE)),"NEEDS ADDING")="NEEDS ADDING","NEEDS ADDING","OK"))</f>
        <v>OK</v>
      </c>
      <c r="C12" s="20">
        <f>IF(Table12328[[#This Row],[Position]]="","",IF(Table12328[[#This Row],[Rank]]=1,30,IF(Table12328[[#This Row],[Rank]]=2,29,IF(Table12328[[#This Row],[Rank]]=3,28,IF(Table12328[[#This Row],[Rank]]=4,27,IF(Table12328[[#This Row],[Rank]]=5,26,IF(Table12328[[#This Row],[Rank]]=6,25,IF(Table12328[[#This Row],[Rank]]=7,24,IF(Table12328[[#This Row],[Rank]]=8,23,IF(Table12328[[#This Row],[Rank]]=9,22,IF(Table12328[[#This Row],[Rank]]=10,21,IF(Table12328[[#This Row],[Rank]]=11,20,IF(Table12328[[#This Row],[Rank]]=12,19,IF(Table12328[[#This Row],[Rank]]=13,18,IF(Table12328[[#This Row],[Rank]]=14,17,IF(Table12328[[#This Row],[Rank]]=15,16,IF(Table12328[[#This Row],[Rank]]=16,15,IF(Table12328[[#This Row],[Rank]]=17,14,IF(Table12328[[#This Row],[Rank]]=18,13,IF(Table12328[[#This Row],[Rank]]=19,12,IF(Table12328[[#This Row],[Rank]]=20,11,IF(Table12328[[#This Row],[Rank]]=21,10,IF(Table12328[[#This Row],[Rank]]=22,9,IF(Table12328[[#This Row],[Rank]]=23,8,IF(Table12328[[#This Row],[Rank]]=24,7,IF(Table12328[[#This Row],[Rank]]=25,6,IF(Table12328[[#This Row],[Rank]]=26,5,IF(Table12328[[#This Row],[Rank]]=27,4,IF(Table12328[[#This Row],[Rank]]=28,3,IF(Table12328[[#This Row],[Rank]]=29,2,IF(Table12328[[#This Row],[Rank]]=30,1,0)))))))))))))))))))))))))))))))</f>
        <v>22</v>
      </c>
      <c r="D12" s="4">
        <f>IF(Table12328[[#This Row],[Category]]="","",IF(Table12328[[#This Row],[Category]]="M",COUNTIF($I$2:$I12,"M"),IF(Table12328[[#This Row],[Category]]="F",COUNTIF($I$2:$I12,"F"),0)))</f>
        <v>9</v>
      </c>
      <c r="E12" s="26">
        <v>233</v>
      </c>
      <c r="F12" s="48">
        <v>3.304398148148148E-2</v>
      </c>
      <c r="G12" s="28" t="s">
        <v>270</v>
      </c>
      <c r="H12" s="28" t="s">
        <v>66</v>
      </c>
      <c r="I12" s="29" t="s">
        <v>190</v>
      </c>
      <c r="J12" s="63">
        <v>-194</v>
      </c>
      <c r="K12" s="63" t="s">
        <v>191</v>
      </c>
      <c r="L12" s="63" t="s">
        <v>200</v>
      </c>
      <c r="M12" s="63"/>
      <c r="N12" s="63"/>
    </row>
    <row r="13" spans="1:14" ht="28.2" x14ac:dyDescent="0.3">
      <c r="A13" s="19" t="str">
        <f>Table12328[[#This Row],[Full Name]]</f>
        <v>CLARK, Nathan</v>
      </c>
      <c r="B13" s="21" t="str">
        <f>IF(Table12328[[#This Row],[Full Name]]="","",IF(IFERROR(IFERROR(VLOOKUP(Table12328[[#This Row],[Full Name]],'Mens League'!B:B,1,FALSE),VLOOKUP(Table12328[[#This Row],[Full Name]],'Women''s League'!B:B,1,FALSE)),"NEEDS ADDING")="NEEDS ADDING","NEEDS ADDING","OK"))</f>
        <v>OK</v>
      </c>
      <c r="C13" s="21">
        <f>IF(Table12328[[#This Row],[Position]]="","",IF(Table12328[[#This Row],[Rank]]=1,30,IF(Table12328[[#This Row],[Rank]]=2,29,IF(Table12328[[#This Row],[Rank]]=3,28,IF(Table12328[[#This Row],[Rank]]=4,27,IF(Table12328[[#This Row],[Rank]]=5,26,IF(Table12328[[#This Row],[Rank]]=6,25,IF(Table12328[[#This Row],[Rank]]=7,24,IF(Table12328[[#This Row],[Rank]]=8,23,IF(Table12328[[#This Row],[Rank]]=9,22,IF(Table12328[[#This Row],[Rank]]=10,21,IF(Table12328[[#This Row],[Rank]]=11,20,IF(Table12328[[#This Row],[Rank]]=12,19,IF(Table12328[[#This Row],[Rank]]=13,18,IF(Table12328[[#This Row],[Rank]]=14,17,IF(Table12328[[#This Row],[Rank]]=15,16,IF(Table12328[[#This Row],[Rank]]=16,15,IF(Table12328[[#This Row],[Rank]]=17,14,IF(Table12328[[#This Row],[Rank]]=18,13,IF(Table12328[[#This Row],[Rank]]=19,12,IF(Table12328[[#This Row],[Rank]]=20,11,IF(Table12328[[#This Row],[Rank]]=21,10,IF(Table12328[[#This Row],[Rank]]=22,9,IF(Table12328[[#This Row],[Rank]]=23,8,IF(Table12328[[#This Row],[Rank]]=24,7,IF(Table12328[[#This Row],[Rank]]=25,6,IF(Table12328[[#This Row],[Rank]]=26,5,IF(Table12328[[#This Row],[Rank]]=27,4,IF(Table12328[[#This Row],[Rank]]=28,3,IF(Table12328[[#This Row],[Rank]]=29,2,IF(Table12328[[#This Row],[Rank]]=30,1,0)))))))))))))))))))))))))))))))</f>
        <v>21</v>
      </c>
      <c r="D13" s="4">
        <f>IF(Table12328[[#This Row],[Category]]="","",IF(Table12328[[#This Row],[Category]]="M",COUNTIF($I$2:$I13,"M"),IF(Table12328[[#This Row],[Category]]="F",COUNTIF($I$2:$I13,"F"),0)))</f>
        <v>10</v>
      </c>
      <c r="E13" s="26">
        <v>250</v>
      </c>
      <c r="F13" s="48">
        <v>3.3460648148148149E-2</v>
      </c>
      <c r="G13" s="28" t="s">
        <v>271</v>
      </c>
      <c r="H13" s="28" t="s">
        <v>175</v>
      </c>
      <c r="I13" s="29" t="s">
        <v>190</v>
      </c>
      <c r="J13" s="63">
        <v>-206</v>
      </c>
      <c r="K13" s="63" t="s">
        <v>191</v>
      </c>
      <c r="L13" s="63" t="s">
        <v>196</v>
      </c>
      <c r="M13" s="63"/>
      <c r="N13" s="63"/>
    </row>
    <row r="14" spans="1:14" ht="28.2" x14ac:dyDescent="0.3">
      <c r="A14" s="19" t="str">
        <f>Table12328[[#This Row],[Full Name]]</f>
        <v>ALLSOP, Lucy</v>
      </c>
      <c r="B14" s="21" t="str">
        <f>IF(Table12328[[#This Row],[Full Name]]="","",IF(IFERROR(IFERROR(VLOOKUP(Table12328[[#This Row],[Full Name]],'Mens League'!B:B,1,FALSE),VLOOKUP(Table12328[[#This Row],[Full Name]],'Women''s League'!B:B,1,FALSE)),"NEEDS ADDING")="NEEDS ADDING","NEEDS ADDING","OK"))</f>
        <v>OK</v>
      </c>
      <c r="C14" s="21">
        <f>IF(Table12328[[#This Row],[Position]]="","",IF(Table12328[[#This Row],[Rank]]=1,30,IF(Table12328[[#This Row],[Rank]]=2,29,IF(Table12328[[#This Row],[Rank]]=3,28,IF(Table12328[[#This Row],[Rank]]=4,27,IF(Table12328[[#This Row],[Rank]]=5,26,IF(Table12328[[#This Row],[Rank]]=6,25,IF(Table12328[[#This Row],[Rank]]=7,24,IF(Table12328[[#This Row],[Rank]]=8,23,IF(Table12328[[#This Row],[Rank]]=9,22,IF(Table12328[[#This Row],[Rank]]=10,21,IF(Table12328[[#This Row],[Rank]]=11,20,IF(Table12328[[#This Row],[Rank]]=12,19,IF(Table12328[[#This Row],[Rank]]=13,18,IF(Table12328[[#This Row],[Rank]]=14,17,IF(Table12328[[#This Row],[Rank]]=15,16,IF(Table12328[[#This Row],[Rank]]=16,15,IF(Table12328[[#This Row],[Rank]]=17,14,IF(Table12328[[#This Row],[Rank]]=18,13,IF(Table12328[[#This Row],[Rank]]=19,12,IF(Table12328[[#This Row],[Rank]]=20,11,IF(Table12328[[#This Row],[Rank]]=21,10,IF(Table12328[[#This Row],[Rank]]=22,9,IF(Table12328[[#This Row],[Rank]]=23,8,IF(Table12328[[#This Row],[Rank]]=24,7,IF(Table12328[[#This Row],[Rank]]=25,6,IF(Table12328[[#This Row],[Rank]]=26,5,IF(Table12328[[#This Row],[Rank]]=27,4,IF(Table12328[[#This Row],[Rank]]=28,3,IF(Table12328[[#This Row],[Rank]]=29,2,IF(Table12328[[#This Row],[Rank]]=30,1,0)))))))))))))))))))))))))))))))</f>
        <v>28</v>
      </c>
      <c r="D14" s="4">
        <f>IF(Table12328[[#This Row],[Category]]="","",IF(Table12328[[#This Row],[Category]]="M",COUNTIF($I$2:$I14,"M"),IF(Table12328[[#This Row],[Category]]="F",COUNTIF($I$2:$I14,"F"),0)))</f>
        <v>3</v>
      </c>
      <c r="E14" s="26">
        <v>278</v>
      </c>
      <c r="F14" s="48">
        <v>3.4942129629629629E-2</v>
      </c>
      <c r="G14" s="28" t="s">
        <v>272</v>
      </c>
      <c r="H14" s="28" t="s">
        <v>40</v>
      </c>
      <c r="I14" s="29" t="s">
        <v>205</v>
      </c>
      <c r="J14" s="63">
        <v>-58</v>
      </c>
      <c r="K14" s="63" t="s">
        <v>191</v>
      </c>
      <c r="L14" s="63" t="s">
        <v>221</v>
      </c>
      <c r="M14" s="63"/>
      <c r="N14" s="63"/>
    </row>
    <row r="15" spans="1:14" ht="28.2" x14ac:dyDescent="0.3">
      <c r="A15" s="19" t="str">
        <f>Table12328[[#This Row],[Full Name]]</f>
        <v>YEOMANS, Martin</v>
      </c>
      <c r="B15" s="21" t="str">
        <f>IF(Table12328[[#This Row],[Full Name]]="","",IF(IFERROR(IFERROR(VLOOKUP(Table12328[[#This Row],[Full Name]],'Mens League'!B:B,1,FALSE),VLOOKUP(Table12328[[#This Row],[Full Name]],'Women''s League'!B:B,1,FALSE)),"NEEDS ADDING")="NEEDS ADDING","NEEDS ADDING","OK"))</f>
        <v>OK</v>
      </c>
      <c r="C15" s="21">
        <f>IF(Table12328[[#This Row],[Position]]="","",IF(Table12328[[#This Row],[Rank]]=1,30,IF(Table12328[[#This Row],[Rank]]=2,29,IF(Table12328[[#This Row],[Rank]]=3,28,IF(Table12328[[#This Row],[Rank]]=4,27,IF(Table12328[[#This Row],[Rank]]=5,26,IF(Table12328[[#This Row],[Rank]]=6,25,IF(Table12328[[#This Row],[Rank]]=7,24,IF(Table12328[[#This Row],[Rank]]=8,23,IF(Table12328[[#This Row],[Rank]]=9,22,IF(Table12328[[#This Row],[Rank]]=10,21,IF(Table12328[[#This Row],[Rank]]=11,20,IF(Table12328[[#This Row],[Rank]]=12,19,IF(Table12328[[#This Row],[Rank]]=13,18,IF(Table12328[[#This Row],[Rank]]=14,17,IF(Table12328[[#This Row],[Rank]]=15,16,IF(Table12328[[#This Row],[Rank]]=16,15,IF(Table12328[[#This Row],[Rank]]=17,14,IF(Table12328[[#This Row],[Rank]]=18,13,IF(Table12328[[#This Row],[Rank]]=19,12,IF(Table12328[[#This Row],[Rank]]=20,11,IF(Table12328[[#This Row],[Rank]]=21,10,IF(Table12328[[#This Row],[Rank]]=22,9,IF(Table12328[[#This Row],[Rank]]=23,8,IF(Table12328[[#This Row],[Rank]]=24,7,IF(Table12328[[#This Row],[Rank]]=25,6,IF(Table12328[[#This Row],[Rank]]=26,5,IF(Table12328[[#This Row],[Rank]]=27,4,IF(Table12328[[#This Row],[Rank]]=28,3,IF(Table12328[[#This Row],[Rank]]=29,2,IF(Table12328[[#This Row],[Rank]]=30,1,0)))))))))))))))))))))))))))))))</f>
        <v>20</v>
      </c>
      <c r="D15" s="4">
        <f>IF(Table12328[[#This Row],[Category]]="","",IF(Table12328[[#This Row],[Category]]="M",COUNTIF($I$2:$I15,"M"),IF(Table12328[[#This Row],[Category]]="F",COUNTIF($I$2:$I15,"F"),0)))</f>
        <v>11</v>
      </c>
      <c r="E15" s="26">
        <v>303</v>
      </c>
      <c r="F15" s="48">
        <v>3.5717592592592592E-2</v>
      </c>
      <c r="G15" s="28" t="s">
        <v>231</v>
      </c>
      <c r="H15" s="28" t="s">
        <v>10</v>
      </c>
      <c r="I15" s="29" t="s">
        <v>190</v>
      </c>
      <c r="J15" s="63">
        <v>-233</v>
      </c>
      <c r="K15" s="63" t="s">
        <v>191</v>
      </c>
      <c r="L15" s="63" t="s">
        <v>198</v>
      </c>
      <c r="M15" s="63"/>
      <c r="N15" s="63"/>
    </row>
    <row r="16" spans="1:14" ht="28.2" x14ac:dyDescent="0.3">
      <c r="A16" s="19" t="str">
        <f>Table12328[[#This Row],[Full Name]]</f>
        <v>POWDRILL, Neil</v>
      </c>
      <c r="B16" s="21" t="str">
        <f>IF(Table12328[[#This Row],[Full Name]]="","",IF(IFERROR(IFERROR(VLOOKUP(Table12328[[#This Row],[Full Name]],'Mens League'!B:B,1,FALSE),VLOOKUP(Table12328[[#This Row],[Full Name]],'Women''s League'!B:B,1,FALSE)),"NEEDS ADDING")="NEEDS ADDING","NEEDS ADDING","OK"))</f>
        <v>OK</v>
      </c>
      <c r="C16" s="21">
        <f>IF(Table12328[[#This Row],[Position]]="","",IF(Table12328[[#This Row],[Rank]]=1,30,IF(Table12328[[#This Row],[Rank]]=2,29,IF(Table12328[[#This Row],[Rank]]=3,28,IF(Table12328[[#This Row],[Rank]]=4,27,IF(Table12328[[#This Row],[Rank]]=5,26,IF(Table12328[[#This Row],[Rank]]=6,25,IF(Table12328[[#This Row],[Rank]]=7,24,IF(Table12328[[#This Row],[Rank]]=8,23,IF(Table12328[[#This Row],[Rank]]=9,22,IF(Table12328[[#This Row],[Rank]]=10,21,IF(Table12328[[#This Row],[Rank]]=11,20,IF(Table12328[[#This Row],[Rank]]=12,19,IF(Table12328[[#This Row],[Rank]]=13,18,IF(Table12328[[#This Row],[Rank]]=14,17,IF(Table12328[[#This Row],[Rank]]=15,16,IF(Table12328[[#This Row],[Rank]]=16,15,IF(Table12328[[#This Row],[Rank]]=17,14,IF(Table12328[[#This Row],[Rank]]=18,13,IF(Table12328[[#This Row],[Rank]]=19,12,IF(Table12328[[#This Row],[Rank]]=20,11,IF(Table12328[[#This Row],[Rank]]=21,10,IF(Table12328[[#This Row],[Rank]]=22,9,IF(Table12328[[#This Row],[Rank]]=23,8,IF(Table12328[[#This Row],[Rank]]=24,7,IF(Table12328[[#This Row],[Rank]]=25,6,IF(Table12328[[#This Row],[Rank]]=26,5,IF(Table12328[[#This Row],[Rank]]=27,4,IF(Table12328[[#This Row],[Rank]]=28,3,IF(Table12328[[#This Row],[Rank]]=29,2,IF(Table12328[[#This Row],[Rank]]=30,1,0)))))))))))))))))))))))))))))))</f>
        <v>19</v>
      </c>
      <c r="D16" s="4">
        <f>IF(Table12328[[#This Row],[Category]]="","",IF(Table12328[[#This Row],[Category]]="M",COUNTIF($I$2:$I16,"M"),IF(Table12328[[#This Row],[Category]]="F",COUNTIF($I$2:$I16,"F"),0)))</f>
        <v>12</v>
      </c>
      <c r="E16" s="26">
        <v>315</v>
      </c>
      <c r="F16" s="48">
        <v>3.605324074074074E-2</v>
      </c>
      <c r="G16" s="28" t="s">
        <v>232</v>
      </c>
      <c r="H16" s="28" t="s">
        <v>133</v>
      </c>
      <c r="I16" s="29" t="s">
        <v>190</v>
      </c>
      <c r="J16" s="63">
        <v>-241</v>
      </c>
      <c r="K16" s="63" t="s">
        <v>191</v>
      </c>
      <c r="L16" s="63" t="s">
        <v>192</v>
      </c>
      <c r="M16" s="63"/>
      <c r="N16" s="63"/>
    </row>
    <row r="17" spans="1:14" ht="28.2" x14ac:dyDescent="0.3">
      <c r="A17" s="19" t="str">
        <f>Table12328[[#This Row],[Full Name]]</f>
        <v>TURNER, Sophie</v>
      </c>
      <c r="B17" s="21" t="str">
        <f>IF(Table12328[[#This Row],[Full Name]]="","",IF(IFERROR(IFERROR(VLOOKUP(Table12328[[#This Row],[Full Name]],'Mens League'!B:B,1,FALSE),VLOOKUP(Table12328[[#This Row],[Full Name]],'Women''s League'!B:B,1,FALSE)),"NEEDS ADDING")="NEEDS ADDING","NEEDS ADDING","OK"))</f>
        <v>OK</v>
      </c>
      <c r="C17" s="21">
        <f>IF(Table12328[[#This Row],[Position]]="","",IF(Table12328[[#This Row],[Rank]]=1,30,IF(Table12328[[#This Row],[Rank]]=2,29,IF(Table12328[[#This Row],[Rank]]=3,28,IF(Table12328[[#This Row],[Rank]]=4,27,IF(Table12328[[#This Row],[Rank]]=5,26,IF(Table12328[[#This Row],[Rank]]=6,25,IF(Table12328[[#This Row],[Rank]]=7,24,IF(Table12328[[#This Row],[Rank]]=8,23,IF(Table12328[[#This Row],[Rank]]=9,22,IF(Table12328[[#This Row],[Rank]]=10,21,IF(Table12328[[#This Row],[Rank]]=11,20,IF(Table12328[[#This Row],[Rank]]=12,19,IF(Table12328[[#This Row],[Rank]]=13,18,IF(Table12328[[#This Row],[Rank]]=14,17,IF(Table12328[[#This Row],[Rank]]=15,16,IF(Table12328[[#This Row],[Rank]]=16,15,IF(Table12328[[#This Row],[Rank]]=17,14,IF(Table12328[[#This Row],[Rank]]=18,13,IF(Table12328[[#This Row],[Rank]]=19,12,IF(Table12328[[#This Row],[Rank]]=20,11,IF(Table12328[[#This Row],[Rank]]=21,10,IF(Table12328[[#This Row],[Rank]]=22,9,IF(Table12328[[#This Row],[Rank]]=23,8,IF(Table12328[[#This Row],[Rank]]=24,7,IF(Table12328[[#This Row],[Rank]]=25,6,IF(Table12328[[#This Row],[Rank]]=26,5,IF(Table12328[[#This Row],[Rank]]=27,4,IF(Table12328[[#This Row],[Rank]]=28,3,IF(Table12328[[#This Row],[Rank]]=29,2,IF(Table12328[[#This Row],[Rank]]=30,1,0)))))))))))))))))))))))))))))))</f>
        <v>27</v>
      </c>
      <c r="D17" s="4">
        <f>IF(Table12328[[#This Row],[Category]]="","",IF(Table12328[[#This Row],[Category]]="M",COUNTIF($I$2:$I17,"M"),IF(Table12328[[#This Row],[Category]]="F",COUNTIF($I$2:$I17,"F"),0)))</f>
        <v>4</v>
      </c>
      <c r="E17" s="26">
        <v>327</v>
      </c>
      <c r="F17" s="48">
        <v>3.6469907407407409E-2</v>
      </c>
      <c r="G17" s="28" t="s">
        <v>273</v>
      </c>
      <c r="H17" s="28" t="s">
        <v>114</v>
      </c>
      <c r="I17" s="29" t="s">
        <v>205</v>
      </c>
      <c r="J17" s="63">
        <v>-81</v>
      </c>
      <c r="K17" s="63" t="s">
        <v>191</v>
      </c>
      <c r="L17" s="63" t="s">
        <v>215</v>
      </c>
      <c r="M17" s="63"/>
      <c r="N17" s="63"/>
    </row>
    <row r="18" spans="1:14" ht="28.2" x14ac:dyDescent="0.3">
      <c r="A18" s="19" t="str">
        <f>Table12328[[#This Row],[Full Name]]</f>
        <v>BULL, Sarah</v>
      </c>
      <c r="B18" s="21" t="str">
        <f>IF(Table12328[[#This Row],[Full Name]]="","",IF(IFERROR(IFERROR(VLOOKUP(Table12328[[#This Row],[Full Name]],'Mens League'!B:B,1,FALSE),VLOOKUP(Table12328[[#This Row],[Full Name]],'Women''s League'!B:B,1,FALSE)),"NEEDS ADDING")="NEEDS ADDING","NEEDS ADDING","OK"))</f>
        <v>OK</v>
      </c>
      <c r="C18" s="21">
        <f>IF(Table12328[[#This Row],[Position]]="","",IF(Table12328[[#This Row],[Rank]]=1,30,IF(Table12328[[#This Row],[Rank]]=2,29,IF(Table12328[[#This Row],[Rank]]=3,28,IF(Table12328[[#This Row],[Rank]]=4,27,IF(Table12328[[#This Row],[Rank]]=5,26,IF(Table12328[[#This Row],[Rank]]=6,25,IF(Table12328[[#This Row],[Rank]]=7,24,IF(Table12328[[#This Row],[Rank]]=8,23,IF(Table12328[[#This Row],[Rank]]=9,22,IF(Table12328[[#This Row],[Rank]]=10,21,IF(Table12328[[#This Row],[Rank]]=11,20,IF(Table12328[[#This Row],[Rank]]=12,19,IF(Table12328[[#This Row],[Rank]]=13,18,IF(Table12328[[#This Row],[Rank]]=14,17,IF(Table12328[[#This Row],[Rank]]=15,16,IF(Table12328[[#This Row],[Rank]]=16,15,IF(Table12328[[#This Row],[Rank]]=17,14,IF(Table12328[[#This Row],[Rank]]=18,13,IF(Table12328[[#This Row],[Rank]]=19,12,IF(Table12328[[#This Row],[Rank]]=20,11,IF(Table12328[[#This Row],[Rank]]=21,10,IF(Table12328[[#This Row],[Rank]]=22,9,IF(Table12328[[#This Row],[Rank]]=23,8,IF(Table12328[[#This Row],[Rank]]=24,7,IF(Table12328[[#This Row],[Rank]]=25,6,IF(Table12328[[#This Row],[Rank]]=26,5,IF(Table12328[[#This Row],[Rank]]=27,4,IF(Table12328[[#This Row],[Rank]]=28,3,IF(Table12328[[#This Row],[Rank]]=29,2,IF(Table12328[[#This Row],[Rank]]=30,1,0)))))))))))))))))))))))))))))))</f>
        <v>26</v>
      </c>
      <c r="D18" s="4">
        <f>IF(Table12328[[#This Row],[Category]]="","",IF(Table12328[[#This Row],[Category]]="M",COUNTIF($I$2:$I18,"M"),IF(Table12328[[#This Row],[Category]]="F",COUNTIF($I$2:$I18,"F"),0)))</f>
        <v>5</v>
      </c>
      <c r="E18" s="26">
        <v>336</v>
      </c>
      <c r="F18" s="48">
        <v>3.6851851851851851E-2</v>
      </c>
      <c r="G18" s="28" t="s">
        <v>274</v>
      </c>
      <c r="H18" s="28" t="s">
        <v>149</v>
      </c>
      <c r="I18" s="29" t="s">
        <v>205</v>
      </c>
      <c r="J18" s="63">
        <v>-84</v>
      </c>
      <c r="K18" s="63" t="s">
        <v>191</v>
      </c>
      <c r="L18" s="63" t="s">
        <v>215</v>
      </c>
      <c r="M18" s="63"/>
      <c r="N18" s="63"/>
    </row>
    <row r="19" spans="1:14" ht="28.2" x14ac:dyDescent="0.3">
      <c r="A19" s="19" t="str">
        <f>Table12328[[#This Row],[Full Name]]</f>
        <v>TAIT, Susan</v>
      </c>
      <c r="B19" s="21" t="str">
        <f>IF(Table12328[[#This Row],[Full Name]]="","",IF(IFERROR(IFERROR(VLOOKUP(Table12328[[#This Row],[Full Name]],'Mens League'!B:B,1,FALSE),VLOOKUP(Table12328[[#This Row],[Full Name]],'Women''s League'!B:B,1,FALSE)),"NEEDS ADDING")="NEEDS ADDING","NEEDS ADDING","OK"))</f>
        <v>OK</v>
      </c>
      <c r="C19" s="21">
        <f>IF(Table12328[[#This Row],[Position]]="","",IF(Table12328[[#This Row],[Rank]]=1,30,IF(Table12328[[#This Row],[Rank]]=2,29,IF(Table12328[[#This Row],[Rank]]=3,28,IF(Table12328[[#This Row],[Rank]]=4,27,IF(Table12328[[#This Row],[Rank]]=5,26,IF(Table12328[[#This Row],[Rank]]=6,25,IF(Table12328[[#This Row],[Rank]]=7,24,IF(Table12328[[#This Row],[Rank]]=8,23,IF(Table12328[[#This Row],[Rank]]=9,22,IF(Table12328[[#This Row],[Rank]]=10,21,IF(Table12328[[#This Row],[Rank]]=11,20,IF(Table12328[[#This Row],[Rank]]=12,19,IF(Table12328[[#This Row],[Rank]]=13,18,IF(Table12328[[#This Row],[Rank]]=14,17,IF(Table12328[[#This Row],[Rank]]=15,16,IF(Table12328[[#This Row],[Rank]]=16,15,IF(Table12328[[#This Row],[Rank]]=17,14,IF(Table12328[[#This Row],[Rank]]=18,13,IF(Table12328[[#This Row],[Rank]]=19,12,IF(Table12328[[#This Row],[Rank]]=20,11,IF(Table12328[[#This Row],[Rank]]=21,10,IF(Table12328[[#This Row],[Rank]]=22,9,IF(Table12328[[#This Row],[Rank]]=23,8,IF(Table12328[[#This Row],[Rank]]=24,7,IF(Table12328[[#This Row],[Rank]]=25,6,IF(Table12328[[#This Row],[Rank]]=26,5,IF(Table12328[[#This Row],[Rank]]=27,4,IF(Table12328[[#This Row],[Rank]]=28,3,IF(Table12328[[#This Row],[Rank]]=29,2,IF(Table12328[[#This Row],[Rank]]=30,1,0)))))))))))))))))))))))))))))))</f>
        <v>25</v>
      </c>
      <c r="D19" s="4">
        <f>IF(Table12328[[#This Row],[Category]]="","",IF(Table12328[[#This Row],[Category]]="M",COUNTIF($I$2:$I19,"M"),IF(Table12328[[#This Row],[Category]]="F",COUNTIF($I$2:$I19,"F"),0)))</f>
        <v>6</v>
      </c>
      <c r="E19" s="26">
        <v>346</v>
      </c>
      <c r="F19" s="48">
        <v>3.7141203703703704E-2</v>
      </c>
      <c r="G19" s="28" t="s">
        <v>275</v>
      </c>
      <c r="H19" s="28" t="s">
        <v>55</v>
      </c>
      <c r="I19" s="29" t="s">
        <v>205</v>
      </c>
      <c r="J19" s="63">
        <v>-91</v>
      </c>
      <c r="K19" s="63" t="s">
        <v>191</v>
      </c>
      <c r="L19" s="63" t="s">
        <v>276</v>
      </c>
      <c r="M19" s="63"/>
      <c r="N19" s="63"/>
    </row>
    <row r="20" spans="1:14" ht="28.2" x14ac:dyDescent="0.3">
      <c r="A20" s="19" t="str">
        <f>Table12328[[#This Row],[Full Name]]</f>
        <v>ASHTON, Mindy</v>
      </c>
      <c r="B20" s="21" t="str">
        <f>IF(Table12328[[#This Row],[Full Name]]="","",IF(IFERROR(IFERROR(VLOOKUP(Table12328[[#This Row],[Full Name]],'Mens League'!B:B,1,FALSE),VLOOKUP(Table12328[[#This Row],[Full Name]],'Women''s League'!B:B,1,FALSE)),"NEEDS ADDING")="NEEDS ADDING","NEEDS ADDING","OK"))</f>
        <v>OK</v>
      </c>
      <c r="C20" s="21">
        <f>IF(Table12328[[#This Row],[Position]]="","",IF(Table12328[[#This Row],[Rank]]=1,30,IF(Table12328[[#This Row],[Rank]]=2,29,IF(Table12328[[#This Row],[Rank]]=3,28,IF(Table12328[[#This Row],[Rank]]=4,27,IF(Table12328[[#This Row],[Rank]]=5,26,IF(Table12328[[#This Row],[Rank]]=6,25,IF(Table12328[[#This Row],[Rank]]=7,24,IF(Table12328[[#This Row],[Rank]]=8,23,IF(Table12328[[#This Row],[Rank]]=9,22,IF(Table12328[[#This Row],[Rank]]=10,21,IF(Table12328[[#This Row],[Rank]]=11,20,IF(Table12328[[#This Row],[Rank]]=12,19,IF(Table12328[[#This Row],[Rank]]=13,18,IF(Table12328[[#This Row],[Rank]]=14,17,IF(Table12328[[#This Row],[Rank]]=15,16,IF(Table12328[[#This Row],[Rank]]=16,15,IF(Table12328[[#This Row],[Rank]]=17,14,IF(Table12328[[#This Row],[Rank]]=18,13,IF(Table12328[[#This Row],[Rank]]=19,12,IF(Table12328[[#This Row],[Rank]]=20,11,IF(Table12328[[#This Row],[Rank]]=21,10,IF(Table12328[[#This Row],[Rank]]=22,9,IF(Table12328[[#This Row],[Rank]]=23,8,IF(Table12328[[#This Row],[Rank]]=24,7,IF(Table12328[[#This Row],[Rank]]=25,6,IF(Table12328[[#This Row],[Rank]]=26,5,IF(Table12328[[#This Row],[Rank]]=27,4,IF(Table12328[[#This Row],[Rank]]=28,3,IF(Table12328[[#This Row],[Rank]]=29,2,IF(Table12328[[#This Row],[Rank]]=30,1,0)))))))))))))))))))))))))))))))</f>
        <v>24</v>
      </c>
      <c r="D20" s="4">
        <f>IF(Table12328[[#This Row],[Category]]="","",IF(Table12328[[#This Row],[Category]]="M",COUNTIF($I$2:$I20,"M"),IF(Table12328[[#This Row],[Category]]="F",COUNTIF($I$2:$I20,"F"),0)))</f>
        <v>7</v>
      </c>
      <c r="E20" s="26">
        <v>349</v>
      </c>
      <c r="F20" s="48">
        <v>3.7314814814814815E-2</v>
      </c>
      <c r="G20" s="28" t="s">
        <v>210</v>
      </c>
      <c r="H20" s="28" t="s">
        <v>49</v>
      </c>
      <c r="I20" s="29" t="s">
        <v>205</v>
      </c>
      <c r="J20" s="63">
        <v>-94</v>
      </c>
      <c r="K20" s="63" t="s">
        <v>191</v>
      </c>
      <c r="L20" s="63" t="s">
        <v>209</v>
      </c>
      <c r="M20" s="63"/>
      <c r="N20" s="63"/>
    </row>
    <row r="21" spans="1:14" ht="28.2" x14ac:dyDescent="0.3">
      <c r="A21" s="19" t="str">
        <f>Table12328[[#This Row],[Full Name]]</f>
        <v>ARCHER, Abby</v>
      </c>
      <c r="B21" s="21" t="str">
        <f>IF(Table12328[[#This Row],[Full Name]]="","",IF(IFERROR(IFERROR(VLOOKUP(Table12328[[#This Row],[Full Name]],'Mens League'!B:B,1,FALSE),VLOOKUP(Table12328[[#This Row],[Full Name]],'Women''s League'!B:B,1,FALSE)),"NEEDS ADDING")="NEEDS ADDING","NEEDS ADDING","OK"))</f>
        <v>OK</v>
      </c>
      <c r="C21" s="21">
        <f>IF(Table12328[[#This Row],[Position]]="","",IF(Table12328[[#This Row],[Rank]]=1,30,IF(Table12328[[#This Row],[Rank]]=2,29,IF(Table12328[[#This Row],[Rank]]=3,28,IF(Table12328[[#This Row],[Rank]]=4,27,IF(Table12328[[#This Row],[Rank]]=5,26,IF(Table12328[[#This Row],[Rank]]=6,25,IF(Table12328[[#This Row],[Rank]]=7,24,IF(Table12328[[#This Row],[Rank]]=8,23,IF(Table12328[[#This Row],[Rank]]=9,22,IF(Table12328[[#This Row],[Rank]]=10,21,IF(Table12328[[#This Row],[Rank]]=11,20,IF(Table12328[[#This Row],[Rank]]=12,19,IF(Table12328[[#This Row],[Rank]]=13,18,IF(Table12328[[#This Row],[Rank]]=14,17,IF(Table12328[[#This Row],[Rank]]=15,16,IF(Table12328[[#This Row],[Rank]]=16,15,IF(Table12328[[#This Row],[Rank]]=17,14,IF(Table12328[[#This Row],[Rank]]=18,13,IF(Table12328[[#This Row],[Rank]]=19,12,IF(Table12328[[#This Row],[Rank]]=20,11,IF(Table12328[[#This Row],[Rank]]=21,10,IF(Table12328[[#This Row],[Rank]]=22,9,IF(Table12328[[#This Row],[Rank]]=23,8,IF(Table12328[[#This Row],[Rank]]=24,7,IF(Table12328[[#This Row],[Rank]]=25,6,IF(Table12328[[#This Row],[Rank]]=26,5,IF(Table12328[[#This Row],[Rank]]=27,4,IF(Table12328[[#This Row],[Rank]]=28,3,IF(Table12328[[#This Row],[Rank]]=29,2,IF(Table12328[[#This Row],[Rank]]=30,1,0)))))))))))))))))))))))))))))))</f>
        <v>23</v>
      </c>
      <c r="D21" s="4">
        <f>IF(Table12328[[#This Row],[Category]]="","",IF(Table12328[[#This Row],[Category]]="M",COUNTIF($I$2:$I21,"M"),IF(Table12328[[#This Row],[Category]]="F",COUNTIF($I$2:$I21,"F"),0)))</f>
        <v>8</v>
      </c>
      <c r="E21" s="26">
        <v>350</v>
      </c>
      <c r="F21" s="48">
        <v>3.7337962962962962E-2</v>
      </c>
      <c r="G21" s="28" t="s">
        <v>210</v>
      </c>
      <c r="H21" s="28" t="s">
        <v>117</v>
      </c>
      <c r="I21" s="29" t="s">
        <v>205</v>
      </c>
      <c r="J21" s="63">
        <v>-95</v>
      </c>
      <c r="K21" s="63" t="s">
        <v>191</v>
      </c>
      <c r="L21" s="63" t="s">
        <v>249</v>
      </c>
      <c r="M21" s="63"/>
      <c r="N21" s="63"/>
    </row>
    <row r="22" spans="1:14" x14ac:dyDescent="0.3">
      <c r="A22" s="19">
        <f>Table12328[[#This Row],[Full Name]]</f>
        <v>0</v>
      </c>
      <c r="B22" s="21" t="str">
        <f>IF(Table12328[[#This Row],[Full Name]]="","",IF(IFERROR(IFERROR(VLOOKUP(Table12328[[#This Row],[Full Name]],'Mens League'!B:B,1,FALSE),VLOOKUP(Table12328[[#This Row],[Full Name]],'Women''s League'!B:B,1,FALSE)),"NEEDS ADDING")="NEEDS ADDING","NEEDS ADDING","OK"))</f>
        <v/>
      </c>
      <c r="C22" s="21" t="str">
        <f>IF(Table12328[[#This Row],[Position]]="","",IF(Table12328[[#This Row],[Rank]]=1,30,IF(Table12328[[#This Row],[Rank]]=2,29,IF(Table12328[[#This Row],[Rank]]=3,28,IF(Table12328[[#This Row],[Rank]]=4,27,IF(Table12328[[#This Row],[Rank]]=5,26,IF(Table12328[[#This Row],[Rank]]=6,25,IF(Table12328[[#This Row],[Rank]]=7,24,IF(Table12328[[#This Row],[Rank]]=8,23,IF(Table12328[[#This Row],[Rank]]=9,22,IF(Table12328[[#This Row],[Rank]]=10,21,IF(Table12328[[#This Row],[Rank]]=11,20,IF(Table12328[[#This Row],[Rank]]=12,19,IF(Table12328[[#This Row],[Rank]]=13,18,IF(Table12328[[#This Row],[Rank]]=14,17,IF(Table12328[[#This Row],[Rank]]=15,16,IF(Table12328[[#This Row],[Rank]]=16,15,IF(Table12328[[#This Row],[Rank]]=17,14,IF(Table12328[[#This Row],[Rank]]=18,13,IF(Table12328[[#This Row],[Rank]]=19,12,IF(Table12328[[#This Row],[Rank]]=20,11,IF(Table12328[[#This Row],[Rank]]=21,10,IF(Table12328[[#This Row],[Rank]]=22,9,IF(Table12328[[#This Row],[Rank]]=23,8,IF(Table12328[[#This Row],[Rank]]=24,7,IF(Table12328[[#This Row],[Rank]]=25,6,IF(Table12328[[#This Row],[Rank]]=26,5,IF(Table12328[[#This Row],[Rank]]=27,4,IF(Table12328[[#This Row],[Rank]]=28,3,IF(Table12328[[#This Row],[Rank]]=29,2,IF(Table12328[[#This Row],[Rank]]=30,1,0)))))))))))))))))))))))))))))))</f>
        <v/>
      </c>
      <c r="D22" s="4" t="str">
        <f>IF(Table12328[[#This Row],[Category]]="","",IF(Table12328[[#This Row],[Category]]="M",COUNTIF($I$2:$I22,"M"),IF(Table12328[[#This Row],[Category]]="F",COUNTIF($I$2:$I22,"F"),0)))</f>
        <v/>
      </c>
      <c r="E22" s="26"/>
      <c r="F22" s="48"/>
      <c r="G22" s="28"/>
      <c r="H22" s="28"/>
      <c r="I22" s="29"/>
      <c r="J22" s="63"/>
      <c r="K22" s="63"/>
      <c r="L22" s="63"/>
      <c r="M22" s="63"/>
      <c r="N22" s="63"/>
    </row>
    <row r="23" spans="1:14" x14ac:dyDescent="0.3">
      <c r="A23" s="19">
        <f>Table12328[[#This Row],[Full Name]]</f>
        <v>0</v>
      </c>
      <c r="B23" s="21" t="str">
        <f>IF(Table12328[[#This Row],[Full Name]]="","",IF(IFERROR(IFERROR(VLOOKUP(Table12328[[#This Row],[Full Name]],'Mens League'!B:B,1,FALSE),VLOOKUP(Table12328[[#This Row],[Full Name]],'Women''s League'!B:B,1,FALSE)),"NEEDS ADDING")="NEEDS ADDING","NEEDS ADDING","OK"))</f>
        <v/>
      </c>
      <c r="C23" s="21" t="str">
        <f>IF(Table12328[[#This Row],[Position]]="","",IF(Table12328[[#This Row],[Rank]]=1,30,IF(Table12328[[#This Row],[Rank]]=2,29,IF(Table12328[[#This Row],[Rank]]=3,28,IF(Table12328[[#This Row],[Rank]]=4,27,IF(Table12328[[#This Row],[Rank]]=5,26,IF(Table12328[[#This Row],[Rank]]=6,25,IF(Table12328[[#This Row],[Rank]]=7,24,IF(Table12328[[#This Row],[Rank]]=8,23,IF(Table12328[[#This Row],[Rank]]=9,22,IF(Table12328[[#This Row],[Rank]]=10,21,IF(Table12328[[#This Row],[Rank]]=11,20,IF(Table12328[[#This Row],[Rank]]=12,19,IF(Table12328[[#This Row],[Rank]]=13,18,IF(Table12328[[#This Row],[Rank]]=14,17,IF(Table12328[[#This Row],[Rank]]=15,16,IF(Table12328[[#This Row],[Rank]]=16,15,IF(Table12328[[#This Row],[Rank]]=17,14,IF(Table12328[[#This Row],[Rank]]=18,13,IF(Table12328[[#This Row],[Rank]]=19,12,IF(Table12328[[#This Row],[Rank]]=20,11,IF(Table12328[[#This Row],[Rank]]=21,10,IF(Table12328[[#This Row],[Rank]]=22,9,IF(Table12328[[#This Row],[Rank]]=23,8,IF(Table12328[[#This Row],[Rank]]=24,7,IF(Table12328[[#This Row],[Rank]]=25,6,IF(Table12328[[#This Row],[Rank]]=26,5,IF(Table12328[[#This Row],[Rank]]=27,4,IF(Table12328[[#This Row],[Rank]]=28,3,IF(Table12328[[#This Row],[Rank]]=29,2,IF(Table12328[[#This Row],[Rank]]=30,1,0)))))))))))))))))))))))))))))))</f>
        <v/>
      </c>
      <c r="D23" s="4" t="str">
        <f>IF(Table12328[[#This Row],[Category]]="","",IF(Table12328[[#This Row],[Category]]="M",COUNTIF($I$2:$I23,"M"),IF(Table12328[[#This Row],[Category]]="F",COUNTIF($I$2:$I23,"F"),0)))</f>
        <v/>
      </c>
      <c r="E23" s="26"/>
      <c r="F23" s="48"/>
      <c r="G23" s="28"/>
      <c r="H23" s="28"/>
      <c r="I23" s="29"/>
      <c r="J23" s="63"/>
      <c r="K23" s="63"/>
      <c r="L23" s="63"/>
      <c r="M23" s="63"/>
      <c r="N23" s="63"/>
    </row>
    <row r="24" spans="1:14" x14ac:dyDescent="0.3">
      <c r="A24" s="19">
        <f>Table12328[[#This Row],[Full Name]]</f>
        <v>0</v>
      </c>
      <c r="B24" s="21" t="str">
        <f>IF(Table12328[[#This Row],[Full Name]]="","",IF(IFERROR(IFERROR(VLOOKUP(Table12328[[#This Row],[Full Name]],'Mens League'!B:B,1,FALSE),VLOOKUP(Table12328[[#This Row],[Full Name]],'Women''s League'!B:B,1,FALSE)),"NEEDS ADDING")="NEEDS ADDING","NEEDS ADDING","OK"))</f>
        <v/>
      </c>
      <c r="C24" s="21" t="str">
        <f>IF(Table12328[[#This Row],[Position]]="","",IF(Table12328[[#This Row],[Rank]]=1,30,IF(Table12328[[#This Row],[Rank]]=2,29,IF(Table12328[[#This Row],[Rank]]=3,28,IF(Table12328[[#This Row],[Rank]]=4,27,IF(Table12328[[#This Row],[Rank]]=5,26,IF(Table12328[[#This Row],[Rank]]=6,25,IF(Table12328[[#This Row],[Rank]]=7,24,IF(Table12328[[#This Row],[Rank]]=8,23,IF(Table12328[[#This Row],[Rank]]=9,22,IF(Table12328[[#This Row],[Rank]]=10,21,IF(Table12328[[#This Row],[Rank]]=11,20,IF(Table12328[[#This Row],[Rank]]=12,19,IF(Table12328[[#This Row],[Rank]]=13,18,IF(Table12328[[#This Row],[Rank]]=14,17,IF(Table12328[[#This Row],[Rank]]=15,16,IF(Table12328[[#This Row],[Rank]]=16,15,IF(Table12328[[#This Row],[Rank]]=17,14,IF(Table12328[[#This Row],[Rank]]=18,13,IF(Table12328[[#This Row],[Rank]]=19,12,IF(Table12328[[#This Row],[Rank]]=20,11,IF(Table12328[[#This Row],[Rank]]=21,10,IF(Table12328[[#This Row],[Rank]]=22,9,IF(Table12328[[#This Row],[Rank]]=23,8,IF(Table12328[[#This Row],[Rank]]=24,7,IF(Table12328[[#This Row],[Rank]]=25,6,IF(Table12328[[#This Row],[Rank]]=26,5,IF(Table12328[[#This Row],[Rank]]=27,4,IF(Table12328[[#This Row],[Rank]]=28,3,IF(Table12328[[#This Row],[Rank]]=29,2,IF(Table12328[[#This Row],[Rank]]=30,1,0)))))))))))))))))))))))))))))))</f>
        <v/>
      </c>
      <c r="D24" s="4" t="str">
        <f>IF(Table12328[[#This Row],[Category]]="","",IF(Table12328[[#This Row],[Category]]="M",COUNTIF($I$2:$I24,"M"),IF(Table12328[[#This Row],[Category]]="F",COUNTIF($I$2:$I24,"F"),0)))</f>
        <v/>
      </c>
      <c r="E24" s="26"/>
      <c r="F24" s="48"/>
      <c r="G24" s="28"/>
      <c r="H24" s="28"/>
      <c r="I24" s="29"/>
      <c r="J24" s="63"/>
      <c r="K24" s="63"/>
      <c r="L24" s="63"/>
      <c r="M24" s="63"/>
      <c r="N24" s="63"/>
    </row>
    <row r="25" spans="1:14" x14ac:dyDescent="0.3">
      <c r="A25" s="19">
        <f>Table12328[[#This Row],[Full Name]]</f>
        <v>0</v>
      </c>
      <c r="B25" s="21" t="str">
        <f>IF(Table12328[[#This Row],[Full Name]]="","",IF(IFERROR(IFERROR(VLOOKUP(Table12328[[#This Row],[Full Name]],'Mens League'!B:B,1,FALSE),VLOOKUP(Table12328[[#This Row],[Full Name]],'Women''s League'!B:B,1,FALSE)),"NEEDS ADDING")="NEEDS ADDING","NEEDS ADDING","OK"))</f>
        <v/>
      </c>
      <c r="C25" s="21" t="str">
        <f>IF(Table12328[[#This Row],[Position]]="","",IF(Table12328[[#This Row],[Rank]]=1,30,IF(Table12328[[#This Row],[Rank]]=2,29,IF(Table12328[[#This Row],[Rank]]=3,28,IF(Table12328[[#This Row],[Rank]]=4,27,IF(Table12328[[#This Row],[Rank]]=5,26,IF(Table12328[[#This Row],[Rank]]=6,25,IF(Table12328[[#This Row],[Rank]]=7,24,IF(Table12328[[#This Row],[Rank]]=8,23,IF(Table12328[[#This Row],[Rank]]=9,22,IF(Table12328[[#This Row],[Rank]]=10,21,IF(Table12328[[#This Row],[Rank]]=11,20,IF(Table12328[[#This Row],[Rank]]=12,19,IF(Table12328[[#This Row],[Rank]]=13,18,IF(Table12328[[#This Row],[Rank]]=14,17,IF(Table12328[[#This Row],[Rank]]=15,16,IF(Table12328[[#This Row],[Rank]]=16,15,IF(Table12328[[#This Row],[Rank]]=17,14,IF(Table12328[[#This Row],[Rank]]=18,13,IF(Table12328[[#This Row],[Rank]]=19,12,IF(Table12328[[#This Row],[Rank]]=20,11,IF(Table12328[[#This Row],[Rank]]=21,10,IF(Table12328[[#This Row],[Rank]]=22,9,IF(Table12328[[#This Row],[Rank]]=23,8,IF(Table12328[[#This Row],[Rank]]=24,7,IF(Table12328[[#This Row],[Rank]]=25,6,IF(Table12328[[#This Row],[Rank]]=26,5,IF(Table12328[[#This Row],[Rank]]=27,4,IF(Table12328[[#This Row],[Rank]]=28,3,IF(Table12328[[#This Row],[Rank]]=29,2,IF(Table12328[[#This Row],[Rank]]=30,1,0)))))))))))))))))))))))))))))))</f>
        <v/>
      </c>
      <c r="D25" s="4" t="str">
        <f>IF(Table12328[[#This Row],[Category]]="","",IF(Table12328[[#This Row],[Category]]="M",COUNTIF($I$2:$I25,"M"),IF(Table12328[[#This Row],[Category]]="F",COUNTIF($I$2:$I25,"F"),0)))</f>
        <v/>
      </c>
      <c r="E25" s="26"/>
      <c r="F25" s="48"/>
      <c r="G25" s="28"/>
      <c r="H25" s="28"/>
      <c r="I25" s="29"/>
      <c r="J25" s="63"/>
      <c r="K25" s="63"/>
      <c r="L25" s="63"/>
      <c r="M25" s="63"/>
      <c r="N25" s="63"/>
    </row>
    <row r="26" spans="1:14" x14ac:dyDescent="0.3">
      <c r="A26" s="19">
        <f>Table12328[[#This Row],[Full Name]]</f>
        <v>0</v>
      </c>
      <c r="B26" s="21" t="str">
        <f>IF(Table12328[[#This Row],[Full Name]]="","",IF(IFERROR(IFERROR(VLOOKUP(Table12328[[#This Row],[Full Name]],'Mens League'!B:B,1,FALSE),VLOOKUP(Table12328[[#This Row],[Full Name]],'Women''s League'!B:B,1,FALSE)),"NEEDS ADDING")="NEEDS ADDING","NEEDS ADDING","OK"))</f>
        <v/>
      </c>
      <c r="C26" s="21" t="str">
        <f>IF(Table12328[[#This Row],[Position]]="","",IF(Table12328[[#This Row],[Rank]]=1,30,IF(Table12328[[#This Row],[Rank]]=2,29,IF(Table12328[[#This Row],[Rank]]=3,28,IF(Table12328[[#This Row],[Rank]]=4,27,IF(Table12328[[#This Row],[Rank]]=5,26,IF(Table12328[[#This Row],[Rank]]=6,25,IF(Table12328[[#This Row],[Rank]]=7,24,IF(Table12328[[#This Row],[Rank]]=8,23,IF(Table12328[[#This Row],[Rank]]=9,22,IF(Table12328[[#This Row],[Rank]]=10,21,IF(Table12328[[#This Row],[Rank]]=11,20,IF(Table12328[[#This Row],[Rank]]=12,19,IF(Table12328[[#This Row],[Rank]]=13,18,IF(Table12328[[#This Row],[Rank]]=14,17,IF(Table12328[[#This Row],[Rank]]=15,16,IF(Table12328[[#This Row],[Rank]]=16,15,IF(Table12328[[#This Row],[Rank]]=17,14,IF(Table12328[[#This Row],[Rank]]=18,13,IF(Table12328[[#This Row],[Rank]]=19,12,IF(Table12328[[#This Row],[Rank]]=20,11,IF(Table12328[[#This Row],[Rank]]=21,10,IF(Table12328[[#This Row],[Rank]]=22,9,IF(Table12328[[#This Row],[Rank]]=23,8,IF(Table12328[[#This Row],[Rank]]=24,7,IF(Table12328[[#This Row],[Rank]]=25,6,IF(Table12328[[#This Row],[Rank]]=26,5,IF(Table12328[[#This Row],[Rank]]=27,4,IF(Table12328[[#This Row],[Rank]]=28,3,IF(Table12328[[#This Row],[Rank]]=29,2,IF(Table12328[[#This Row],[Rank]]=30,1,0)))))))))))))))))))))))))))))))</f>
        <v/>
      </c>
      <c r="D26" s="4" t="str">
        <f>IF(Table12328[[#This Row],[Category]]="","",IF(Table12328[[#This Row],[Category]]="M",COUNTIF($I$2:$I26,"M"),IF(Table12328[[#This Row],[Category]]="F",COUNTIF($I$2:$I26,"F"),0)))</f>
        <v/>
      </c>
      <c r="E26" s="26"/>
      <c r="F26" s="48"/>
      <c r="G26" s="28"/>
      <c r="H26" s="28"/>
      <c r="I26" s="29"/>
      <c r="J26" s="63"/>
      <c r="K26" s="63"/>
      <c r="L26" s="63"/>
      <c r="M26" s="63"/>
      <c r="N26" s="63"/>
    </row>
    <row r="27" spans="1:14" x14ac:dyDescent="0.3">
      <c r="A27" s="19">
        <f>Table12328[[#This Row],[Full Name]]</f>
        <v>0</v>
      </c>
      <c r="B27" s="21" t="str">
        <f>IF(Table12328[[#This Row],[Full Name]]="","",IF(IFERROR(IFERROR(VLOOKUP(Table12328[[#This Row],[Full Name]],'Mens League'!B:B,1,FALSE),VLOOKUP(Table12328[[#This Row],[Full Name]],'Women''s League'!B:B,1,FALSE)),"NEEDS ADDING")="NEEDS ADDING","NEEDS ADDING","OK"))</f>
        <v/>
      </c>
      <c r="C27" s="21" t="str">
        <f>IF(Table12328[[#This Row],[Position]]="","",IF(Table12328[[#This Row],[Rank]]=1,30,IF(Table12328[[#This Row],[Rank]]=2,29,IF(Table12328[[#This Row],[Rank]]=3,28,IF(Table12328[[#This Row],[Rank]]=4,27,IF(Table12328[[#This Row],[Rank]]=5,26,IF(Table12328[[#This Row],[Rank]]=6,25,IF(Table12328[[#This Row],[Rank]]=7,24,IF(Table12328[[#This Row],[Rank]]=8,23,IF(Table12328[[#This Row],[Rank]]=9,22,IF(Table12328[[#This Row],[Rank]]=10,21,IF(Table12328[[#This Row],[Rank]]=11,20,IF(Table12328[[#This Row],[Rank]]=12,19,IF(Table12328[[#This Row],[Rank]]=13,18,IF(Table12328[[#This Row],[Rank]]=14,17,IF(Table12328[[#This Row],[Rank]]=15,16,IF(Table12328[[#This Row],[Rank]]=16,15,IF(Table12328[[#This Row],[Rank]]=17,14,IF(Table12328[[#This Row],[Rank]]=18,13,IF(Table12328[[#This Row],[Rank]]=19,12,IF(Table12328[[#This Row],[Rank]]=20,11,IF(Table12328[[#This Row],[Rank]]=21,10,IF(Table12328[[#This Row],[Rank]]=22,9,IF(Table12328[[#This Row],[Rank]]=23,8,IF(Table12328[[#This Row],[Rank]]=24,7,IF(Table12328[[#This Row],[Rank]]=25,6,IF(Table12328[[#This Row],[Rank]]=26,5,IF(Table12328[[#This Row],[Rank]]=27,4,IF(Table12328[[#This Row],[Rank]]=28,3,IF(Table12328[[#This Row],[Rank]]=29,2,IF(Table12328[[#This Row],[Rank]]=30,1,0)))))))))))))))))))))))))))))))</f>
        <v/>
      </c>
      <c r="D27" s="4" t="str">
        <f>IF(Table12328[[#This Row],[Category]]="","",IF(Table12328[[#This Row],[Category]]="M",COUNTIF($I$2:$I27,"M"),IF(Table12328[[#This Row],[Category]]="F",COUNTIF($I$2:$I27,"F"),0)))</f>
        <v/>
      </c>
      <c r="E27" s="26"/>
      <c r="F27" s="48"/>
      <c r="G27" s="28"/>
      <c r="H27" s="28"/>
      <c r="I27" s="29"/>
      <c r="J27" s="63"/>
      <c r="K27" s="63"/>
      <c r="L27" s="63"/>
      <c r="M27" s="63"/>
      <c r="N27" s="63"/>
    </row>
    <row r="28" spans="1:14" x14ac:dyDescent="0.3">
      <c r="A28" s="19">
        <f>Table12328[[#This Row],[Full Name]]</f>
        <v>0</v>
      </c>
      <c r="B28" s="21" t="str">
        <f>IF(Table12328[[#This Row],[Full Name]]="","",IF(IFERROR(IFERROR(VLOOKUP(Table12328[[#This Row],[Full Name]],'Mens League'!B:B,1,FALSE),VLOOKUP(Table12328[[#This Row],[Full Name]],'Women''s League'!B:B,1,FALSE)),"NEEDS ADDING")="NEEDS ADDING","NEEDS ADDING","OK"))</f>
        <v/>
      </c>
      <c r="C28" s="21" t="str">
        <f>IF(Table12328[[#This Row],[Position]]="","",IF(Table12328[[#This Row],[Rank]]=1,30,IF(Table12328[[#This Row],[Rank]]=2,29,IF(Table12328[[#This Row],[Rank]]=3,28,IF(Table12328[[#This Row],[Rank]]=4,27,IF(Table12328[[#This Row],[Rank]]=5,26,IF(Table12328[[#This Row],[Rank]]=6,25,IF(Table12328[[#This Row],[Rank]]=7,24,IF(Table12328[[#This Row],[Rank]]=8,23,IF(Table12328[[#This Row],[Rank]]=9,22,IF(Table12328[[#This Row],[Rank]]=10,21,IF(Table12328[[#This Row],[Rank]]=11,20,IF(Table12328[[#This Row],[Rank]]=12,19,IF(Table12328[[#This Row],[Rank]]=13,18,IF(Table12328[[#This Row],[Rank]]=14,17,IF(Table12328[[#This Row],[Rank]]=15,16,IF(Table12328[[#This Row],[Rank]]=16,15,IF(Table12328[[#This Row],[Rank]]=17,14,IF(Table12328[[#This Row],[Rank]]=18,13,IF(Table12328[[#This Row],[Rank]]=19,12,IF(Table12328[[#This Row],[Rank]]=20,11,IF(Table12328[[#This Row],[Rank]]=21,10,IF(Table12328[[#This Row],[Rank]]=22,9,IF(Table12328[[#This Row],[Rank]]=23,8,IF(Table12328[[#This Row],[Rank]]=24,7,IF(Table12328[[#This Row],[Rank]]=25,6,IF(Table12328[[#This Row],[Rank]]=26,5,IF(Table12328[[#This Row],[Rank]]=27,4,IF(Table12328[[#This Row],[Rank]]=28,3,IF(Table12328[[#This Row],[Rank]]=29,2,IF(Table12328[[#This Row],[Rank]]=30,1,0)))))))))))))))))))))))))))))))</f>
        <v/>
      </c>
      <c r="D28" s="4" t="str">
        <f>IF(Table12328[[#This Row],[Category]]="","",IF(Table12328[[#This Row],[Category]]="M",COUNTIF($I$2:$I28,"M"),IF(Table12328[[#This Row],[Category]]="F",COUNTIF($I$2:$I28,"F"),0)))</f>
        <v/>
      </c>
      <c r="E28" s="26"/>
      <c r="F28" s="48"/>
      <c r="G28" s="28"/>
      <c r="H28" s="28"/>
      <c r="I28" s="29"/>
      <c r="J28" s="63"/>
      <c r="K28" s="63"/>
      <c r="L28" s="63"/>
      <c r="M28" s="63"/>
      <c r="N28" s="63"/>
    </row>
    <row r="29" spans="1:14" x14ac:dyDescent="0.3">
      <c r="A29" s="19">
        <f>Table12328[[#This Row],[Full Name]]</f>
        <v>0</v>
      </c>
      <c r="B29" s="21" t="str">
        <f>IF(Table12328[[#This Row],[Full Name]]="","",IF(IFERROR(IFERROR(VLOOKUP(Table12328[[#This Row],[Full Name]],'Mens League'!B:B,1,FALSE),VLOOKUP(Table12328[[#This Row],[Full Name]],'Women''s League'!B:B,1,FALSE)),"NEEDS ADDING")="NEEDS ADDING","NEEDS ADDING","OK"))</f>
        <v/>
      </c>
      <c r="C29" s="21" t="str">
        <f>IF(Table12328[[#This Row],[Position]]="","",IF(Table12328[[#This Row],[Rank]]=1,30,IF(Table12328[[#This Row],[Rank]]=2,29,IF(Table12328[[#This Row],[Rank]]=3,28,IF(Table12328[[#This Row],[Rank]]=4,27,IF(Table12328[[#This Row],[Rank]]=5,26,IF(Table12328[[#This Row],[Rank]]=6,25,IF(Table12328[[#This Row],[Rank]]=7,24,IF(Table12328[[#This Row],[Rank]]=8,23,IF(Table12328[[#This Row],[Rank]]=9,22,IF(Table12328[[#This Row],[Rank]]=10,21,IF(Table12328[[#This Row],[Rank]]=11,20,IF(Table12328[[#This Row],[Rank]]=12,19,IF(Table12328[[#This Row],[Rank]]=13,18,IF(Table12328[[#This Row],[Rank]]=14,17,IF(Table12328[[#This Row],[Rank]]=15,16,IF(Table12328[[#This Row],[Rank]]=16,15,IF(Table12328[[#This Row],[Rank]]=17,14,IF(Table12328[[#This Row],[Rank]]=18,13,IF(Table12328[[#This Row],[Rank]]=19,12,IF(Table12328[[#This Row],[Rank]]=20,11,IF(Table12328[[#This Row],[Rank]]=21,10,IF(Table12328[[#This Row],[Rank]]=22,9,IF(Table12328[[#This Row],[Rank]]=23,8,IF(Table12328[[#This Row],[Rank]]=24,7,IF(Table12328[[#This Row],[Rank]]=25,6,IF(Table12328[[#This Row],[Rank]]=26,5,IF(Table12328[[#This Row],[Rank]]=27,4,IF(Table12328[[#This Row],[Rank]]=28,3,IF(Table12328[[#This Row],[Rank]]=29,2,IF(Table12328[[#This Row],[Rank]]=30,1,0)))))))))))))))))))))))))))))))</f>
        <v/>
      </c>
      <c r="D29" s="4" t="str">
        <f>IF(Table12328[[#This Row],[Category]]="","",IF(Table12328[[#This Row],[Category]]="M",COUNTIF($I$2:$I29,"M"),IF(Table12328[[#This Row],[Category]]="F",COUNTIF($I$2:$I29,"F"),0)))</f>
        <v/>
      </c>
      <c r="E29" s="26"/>
      <c r="F29" s="48"/>
      <c r="G29" s="28"/>
      <c r="H29" s="28"/>
      <c r="I29" s="29"/>
      <c r="J29" s="63"/>
      <c r="K29" s="63"/>
      <c r="L29" s="63"/>
      <c r="M29" s="63"/>
      <c r="N29" s="63"/>
    </row>
    <row r="30" spans="1:14" x14ac:dyDescent="0.3">
      <c r="A30" s="19">
        <f>Table12328[[#This Row],[Full Name]]</f>
        <v>0</v>
      </c>
      <c r="B30" s="21" t="str">
        <f>IF(Table12328[[#This Row],[Full Name]]="","",IF(IFERROR(IFERROR(VLOOKUP(Table12328[[#This Row],[Full Name]],'Mens League'!B:B,1,FALSE),VLOOKUP(Table12328[[#This Row],[Full Name]],'Women''s League'!B:B,1,FALSE)),"NEEDS ADDING")="NEEDS ADDING","NEEDS ADDING","OK"))</f>
        <v/>
      </c>
      <c r="C30" s="21" t="str">
        <f>IF(Table12328[[#This Row],[Position]]="","",IF(Table12328[[#This Row],[Rank]]=1,30,IF(Table12328[[#This Row],[Rank]]=2,29,IF(Table12328[[#This Row],[Rank]]=3,28,IF(Table12328[[#This Row],[Rank]]=4,27,IF(Table12328[[#This Row],[Rank]]=5,26,IF(Table12328[[#This Row],[Rank]]=6,25,IF(Table12328[[#This Row],[Rank]]=7,24,IF(Table12328[[#This Row],[Rank]]=8,23,IF(Table12328[[#This Row],[Rank]]=9,22,IF(Table12328[[#This Row],[Rank]]=10,21,IF(Table12328[[#This Row],[Rank]]=11,20,IF(Table12328[[#This Row],[Rank]]=12,19,IF(Table12328[[#This Row],[Rank]]=13,18,IF(Table12328[[#This Row],[Rank]]=14,17,IF(Table12328[[#This Row],[Rank]]=15,16,IF(Table12328[[#This Row],[Rank]]=16,15,IF(Table12328[[#This Row],[Rank]]=17,14,IF(Table12328[[#This Row],[Rank]]=18,13,IF(Table12328[[#This Row],[Rank]]=19,12,IF(Table12328[[#This Row],[Rank]]=20,11,IF(Table12328[[#This Row],[Rank]]=21,10,IF(Table12328[[#This Row],[Rank]]=22,9,IF(Table12328[[#This Row],[Rank]]=23,8,IF(Table12328[[#This Row],[Rank]]=24,7,IF(Table12328[[#This Row],[Rank]]=25,6,IF(Table12328[[#This Row],[Rank]]=26,5,IF(Table12328[[#This Row],[Rank]]=27,4,IF(Table12328[[#This Row],[Rank]]=28,3,IF(Table12328[[#This Row],[Rank]]=29,2,IF(Table12328[[#This Row],[Rank]]=30,1,0)))))))))))))))))))))))))))))))</f>
        <v/>
      </c>
      <c r="D30" s="4" t="str">
        <f>IF(Table12328[[#This Row],[Category]]="","",IF(Table12328[[#This Row],[Category]]="M",COUNTIF($I$2:$I30,"M"),IF(Table12328[[#This Row],[Category]]="F",COUNTIF($I$2:$I30,"F"),0)))</f>
        <v/>
      </c>
      <c r="E30" s="26"/>
      <c r="F30" s="48"/>
      <c r="G30" s="28"/>
      <c r="H30" s="28"/>
      <c r="I30" s="29"/>
      <c r="J30" s="63"/>
      <c r="K30" s="63"/>
      <c r="L30" s="63"/>
      <c r="M30" s="63"/>
      <c r="N30" s="63"/>
    </row>
    <row r="31" spans="1:14" x14ac:dyDescent="0.3">
      <c r="A31" s="19">
        <f>Table12328[[#This Row],[Full Name]]</f>
        <v>0</v>
      </c>
      <c r="B31" s="21" t="str">
        <f>IF(Table12328[[#This Row],[Full Name]]="","",IF(IFERROR(IFERROR(VLOOKUP(Table12328[[#This Row],[Full Name]],'Mens League'!B:B,1,FALSE),VLOOKUP(Table12328[[#This Row],[Full Name]],'Women''s League'!B:B,1,FALSE)),"NEEDS ADDING")="NEEDS ADDING","NEEDS ADDING","OK"))</f>
        <v/>
      </c>
      <c r="C31" s="21" t="str">
        <f>IF(Table12328[[#This Row],[Position]]="","",IF(Table12328[[#This Row],[Rank]]=1,30,IF(Table12328[[#This Row],[Rank]]=2,29,IF(Table12328[[#This Row],[Rank]]=3,28,IF(Table12328[[#This Row],[Rank]]=4,27,IF(Table12328[[#This Row],[Rank]]=5,26,IF(Table12328[[#This Row],[Rank]]=6,25,IF(Table12328[[#This Row],[Rank]]=7,24,IF(Table12328[[#This Row],[Rank]]=8,23,IF(Table12328[[#This Row],[Rank]]=9,22,IF(Table12328[[#This Row],[Rank]]=10,21,IF(Table12328[[#This Row],[Rank]]=11,20,IF(Table12328[[#This Row],[Rank]]=12,19,IF(Table12328[[#This Row],[Rank]]=13,18,IF(Table12328[[#This Row],[Rank]]=14,17,IF(Table12328[[#This Row],[Rank]]=15,16,IF(Table12328[[#This Row],[Rank]]=16,15,IF(Table12328[[#This Row],[Rank]]=17,14,IF(Table12328[[#This Row],[Rank]]=18,13,IF(Table12328[[#This Row],[Rank]]=19,12,IF(Table12328[[#This Row],[Rank]]=20,11,IF(Table12328[[#This Row],[Rank]]=21,10,IF(Table12328[[#This Row],[Rank]]=22,9,IF(Table12328[[#This Row],[Rank]]=23,8,IF(Table12328[[#This Row],[Rank]]=24,7,IF(Table12328[[#This Row],[Rank]]=25,6,IF(Table12328[[#This Row],[Rank]]=26,5,IF(Table12328[[#This Row],[Rank]]=27,4,IF(Table12328[[#This Row],[Rank]]=28,3,IF(Table12328[[#This Row],[Rank]]=29,2,IF(Table12328[[#This Row],[Rank]]=30,1,0)))))))))))))))))))))))))))))))</f>
        <v/>
      </c>
      <c r="D31" s="4" t="str">
        <f>IF(Table12328[[#This Row],[Category]]="","",IF(Table12328[[#This Row],[Category]]="M",COUNTIF($I$2:$I31,"M"),IF(Table12328[[#This Row],[Category]]="F",COUNTIF($I$2:$I31,"F"),0)))</f>
        <v/>
      </c>
      <c r="E31" s="26"/>
      <c r="F31" s="48"/>
      <c r="G31" s="28"/>
      <c r="H31" s="28"/>
      <c r="I31" s="29"/>
      <c r="J31" s="63"/>
      <c r="K31" s="63"/>
      <c r="L31" s="63"/>
      <c r="M31" s="63"/>
      <c r="N31" s="63"/>
    </row>
    <row r="32" spans="1:14" x14ac:dyDescent="0.3">
      <c r="A32" s="19">
        <f>Table12328[[#This Row],[Full Name]]</f>
        <v>0</v>
      </c>
      <c r="B32" s="21" t="str">
        <f>IF(Table12328[[#This Row],[Full Name]]="","",IF(IFERROR(IFERROR(VLOOKUP(Table12328[[#This Row],[Full Name]],'Mens League'!B:B,1,FALSE),VLOOKUP(Table12328[[#This Row],[Full Name]],'Women''s League'!B:B,1,FALSE)),"NEEDS ADDING")="NEEDS ADDING","NEEDS ADDING","OK"))</f>
        <v/>
      </c>
      <c r="C32" s="21" t="str">
        <f>IF(Table12328[[#This Row],[Position]]="","",IF(Table12328[[#This Row],[Rank]]=1,30,IF(Table12328[[#This Row],[Rank]]=2,29,IF(Table12328[[#This Row],[Rank]]=3,28,IF(Table12328[[#This Row],[Rank]]=4,27,IF(Table12328[[#This Row],[Rank]]=5,26,IF(Table12328[[#This Row],[Rank]]=6,25,IF(Table12328[[#This Row],[Rank]]=7,24,IF(Table12328[[#This Row],[Rank]]=8,23,IF(Table12328[[#This Row],[Rank]]=9,22,IF(Table12328[[#This Row],[Rank]]=10,21,IF(Table12328[[#This Row],[Rank]]=11,20,IF(Table12328[[#This Row],[Rank]]=12,19,IF(Table12328[[#This Row],[Rank]]=13,18,IF(Table12328[[#This Row],[Rank]]=14,17,IF(Table12328[[#This Row],[Rank]]=15,16,IF(Table12328[[#This Row],[Rank]]=16,15,IF(Table12328[[#This Row],[Rank]]=17,14,IF(Table12328[[#This Row],[Rank]]=18,13,IF(Table12328[[#This Row],[Rank]]=19,12,IF(Table12328[[#This Row],[Rank]]=20,11,IF(Table12328[[#This Row],[Rank]]=21,10,IF(Table12328[[#This Row],[Rank]]=22,9,IF(Table12328[[#This Row],[Rank]]=23,8,IF(Table12328[[#This Row],[Rank]]=24,7,IF(Table12328[[#This Row],[Rank]]=25,6,IF(Table12328[[#This Row],[Rank]]=26,5,IF(Table12328[[#This Row],[Rank]]=27,4,IF(Table12328[[#This Row],[Rank]]=28,3,IF(Table12328[[#This Row],[Rank]]=29,2,IF(Table12328[[#This Row],[Rank]]=30,1,0)))))))))))))))))))))))))))))))</f>
        <v/>
      </c>
      <c r="D32" s="4" t="str">
        <f>IF(Table12328[[#This Row],[Category]]="","",IF(Table12328[[#This Row],[Category]]="M",COUNTIF($I$2:$I32,"M"),IF(Table12328[[#This Row],[Category]]="F",COUNTIF($I$2:$I32,"F"),0)))</f>
        <v/>
      </c>
      <c r="E32" s="26"/>
      <c r="F32" s="48"/>
      <c r="G32" s="28"/>
      <c r="H32" s="28"/>
      <c r="I32" s="29"/>
      <c r="J32" s="63"/>
      <c r="K32" s="63"/>
      <c r="L32" s="63"/>
      <c r="M32" s="63"/>
      <c r="N32" s="63"/>
    </row>
    <row r="33" spans="1:14" x14ac:dyDescent="0.3">
      <c r="A33" s="19">
        <f>Table12328[[#This Row],[Full Name]]</f>
        <v>0</v>
      </c>
      <c r="B33" s="21" t="str">
        <f>IF(Table12328[[#This Row],[Full Name]]="","",IF(IFERROR(IFERROR(VLOOKUP(Table12328[[#This Row],[Full Name]],'Mens League'!B:B,1,FALSE),VLOOKUP(Table12328[[#This Row],[Full Name]],'Women''s League'!B:B,1,FALSE)),"NEEDS ADDING")="NEEDS ADDING","NEEDS ADDING","OK"))</f>
        <v/>
      </c>
      <c r="C33" s="21" t="str">
        <f>IF(Table12328[[#This Row],[Position]]="","",IF(Table12328[[#This Row],[Rank]]=1,30,IF(Table12328[[#This Row],[Rank]]=2,29,IF(Table12328[[#This Row],[Rank]]=3,28,IF(Table12328[[#This Row],[Rank]]=4,27,IF(Table12328[[#This Row],[Rank]]=5,26,IF(Table12328[[#This Row],[Rank]]=6,25,IF(Table12328[[#This Row],[Rank]]=7,24,IF(Table12328[[#This Row],[Rank]]=8,23,IF(Table12328[[#This Row],[Rank]]=9,22,IF(Table12328[[#This Row],[Rank]]=10,21,IF(Table12328[[#This Row],[Rank]]=11,20,IF(Table12328[[#This Row],[Rank]]=12,19,IF(Table12328[[#This Row],[Rank]]=13,18,IF(Table12328[[#This Row],[Rank]]=14,17,IF(Table12328[[#This Row],[Rank]]=15,16,IF(Table12328[[#This Row],[Rank]]=16,15,IF(Table12328[[#This Row],[Rank]]=17,14,IF(Table12328[[#This Row],[Rank]]=18,13,IF(Table12328[[#This Row],[Rank]]=19,12,IF(Table12328[[#This Row],[Rank]]=20,11,IF(Table12328[[#This Row],[Rank]]=21,10,IF(Table12328[[#This Row],[Rank]]=22,9,IF(Table12328[[#This Row],[Rank]]=23,8,IF(Table12328[[#This Row],[Rank]]=24,7,IF(Table12328[[#This Row],[Rank]]=25,6,IF(Table12328[[#This Row],[Rank]]=26,5,IF(Table12328[[#This Row],[Rank]]=27,4,IF(Table12328[[#This Row],[Rank]]=28,3,IF(Table12328[[#This Row],[Rank]]=29,2,IF(Table12328[[#This Row],[Rank]]=30,1,0)))))))))))))))))))))))))))))))</f>
        <v/>
      </c>
      <c r="D33" s="4" t="str">
        <f>IF(Table12328[[#This Row],[Category]]="","",IF(Table12328[[#This Row],[Category]]="M",COUNTIF($I$2:$I33,"M"),IF(Table12328[[#This Row],[Category]]="F",COUNTIF($I$2:$I33,"F"),0)))</f>
        <v/>
      </c>
      <c r="E33" s="26"/>
      <c r="F33" s="48"/>
      <c r="G33" s="28"/>
      <c r="H33" s="28"/>
      <c r="I33" s="29"/>
      <c r="J33" s="63"/>
      <c r="K33" s="63"/>
      <c r="L33" s="63"/>
      <c r="M33" s="63"/>
      <c r="N33" s="63"/>
    </row>
    <row r="34" spans="1:14" x14ac:dyDescent="0.3">
      <c r="A34" s="19">
        <f>Table12328[[#This Row],[Full Name]]</f>
        <v>0</v>
      </c>
      <c r="B34" s="21" t="str">
        <f>IF(Table12328[[#This Row],[Full Name]]="","",IF(IFERROR(IFERROR(VLOOKUP(Table12328[[#This Row],[Full Name]],'Mens League'!B:B,1,FALSE),VLOOKUP(Table12328[[#This Row],[Full Name]],'Women''s League'!B:B,1,FALSE)),"NEEDS ADDING")="NEEDS ADDING","NEEDS ADDING","OK"))</f>
        <v/>
      </c>
      <c r="C34" s="21" t="str">
        <f>IF(Table12328[[#This Row],[Position]]="","",IF(Table12328[[#This Row],[Rank]]=1,30,IF(Table12328[[#This Row],[Rank]]=2,29,IF(Table12328[[#This Row],[Rank]]=3,28,IF(Table12328[[#This Row],[Rank]]=4,27,IF(Table12328[[#This Row],[Rank]]=5,26,IF(Table12328[[#This Row],[Rank]]=6,25,IF(Table12328[[#This Row],[Rank]]=7,24,IF(Table12328[[#This Row],[Rank]]=8,23,IF(Table12328[[#This Row],[Rank]]=9,22,IF(Table12328[[#This Row],[Rank]]=10,21,IF(Table12328[[#This Row],[Rank]]=11,20,IF(Table12328[[#This Row],[Rank]]=12,19,IF(Table12328[[#This Row],[Rank]]=13,18,IF(Table12328[[#This Row],[Rank]]=14,17,IF(Table12328[[#This Row],[Rank]]=15,16,IF(Table12328[[#This Row],[Rank]]=16,15,IF(Table12328[[#This Row],[Rank]]=17,14,IF(Table12328[[#This Row],[Rank]]=18,13,IF(Table12328[[#This Row],[Rank]]=19,12,IF(Table12328[[#This Row],[Rank]]=20,11,IF(Table12328[[#This Row],[Rank]]=21,10,IF(Table12328[[#This Row],[Rank]]=22,9,IF(Table12328[[#This Row],[Rank]]=23,8,IF(Table12328[[#This Row],[Rank]]=24,7,IF(Table12328[[#This Row],[Rank]]=25,6,IF(Table12328[[#This Row],[Rank]]=26,5,IF(Table12328[[#This Row],[Rank]]=27,4,IF(Table12328[[#This Row],[Rank]]=28,3,IF(Table12328[[#This Row],[Rank]]=29,2,IF(Table12328[[#This Row],[Rank]]=30,1,0)))))))))))))))))))))))))))))))</f>
        <v/>
      </c>
      <c r="D34" s="4" t="str">
        <f>IF(Table12328[[#This Row],[Category]]="","",IF(Table12328[[#This Row],[Category]]="M",COUNTIF($I$2:$I34,"M"),IF(Table12328[[#This Row],[Category]]="F",COUNTIF($I$2:$I34,"F"),0)))</f>
        <v/>
      </c>
      <c r="E34" s="26"/>
      <c r="F34" s="48"/>
      <c r="G34" s="28"/>
      <c r="H34" s="28"/>
      <c r="I34" s="29"/>
      <c r="J34" s="63"/>
      <c r="K34" s="63"/>
      <c r="L34" s="63"/>
      <c r="M34" s="63"/>
      <c r="N34" s="63"/>
    </row>
    <row r="35" spans="1:14" x14ac:dyDescent="0.3">
      <c r="A35" s="19">
        <f>Table12328[[#This Row],[Full Name]]</f>
        <v>0</v>
      </c>
      <c r="B35" s="21" t="str">
        <f>IF(Table12328[[#This Row],[Full Name]]="","",IF(IFERROR(IFERROR(VLOOKUP(Table12328[[#This Row],[Full Name]],'Mens League'!B:B,1,FALSE),VLOOKUP(Table12328[[#This Row],[Full Name]],'Women''s League'!B:B,1,FALSE)),"NEEDS ADDING")="NEEDS ADDING","NEEDS ADDING","OK"))</f>
        <v/>
      </c>
      <c r="C35" s="21" t="str">
        <f>IF(Table12328[[#This Row],[Position]]="","",IF(Table12328[[#This Row],[Rank]]=1,30,IF(Table12328[[#This Row],[Rank]]=2,29,IF(Table12328[[#This Row],[Rank]]=3,28,IF(Table12328[[#This Row],[Rank]]=4,27,IF(Table12328[[#This Row],[Rank]]=5,26,IF(Table12328[[#This Row],[Rank]]=6,25,IF(Table12328[[#This Row],[Rank]]=7,24,IF(Table12328[[#This Row],[Rank]]=8,23,IF(Table12328[[#This Row],[Rank]]=9,22,IF(Table12328[[#This Row],[Rank]]=10,21,IF(Table12328[[#This Row],[Rank]]=11,20,IF(Table12328[[#This Row],[Rank]]=12,19,IF(Table12328[[#This Row],[Rank]]=13,18,IF(Table12328[[#This Row],[Rank]]=14,17,IF(Table12328[[#This Row],[Rank]]=15,16,IF(Table12328[[#This Row],[Rank]]=16,15,IF(Table12328[[#This Row],[Rank]]=17,14,IF(Table12328[[#This Row],[Rank]]=18,13,IF(Table12328[[#This Row],[Rank]]=19,12,IF(Table12328[[#This Row],[Rank]]=20,11,IF(Table12328[[#This Row],[Rank]]=21,10,IF(Table12328[[#This Row],[Rank]]=22,9,IF(Table12328[[#This Row],[Rank]]=23,8,IF(Table12328[[#This Row],[Rank]]=24,7,IF(Table12328[[#This Row],[Rank]]=25,6,IF(Table12328[[#This Row],[Rank]]=26,5,IF(Table12328[[#This Row],[Rank]]=27,4,IF(Table12328[[#This Row],[Rank]]=28,3,IF(Table12328[[#This Row],[Rank]]=29,2,IF(Table12328[[#This Row],[Rank]]=30,1,0)))))))))))))))))))))))))))))))</f>
        <v/>
      </c>
      <c r="D35" s="4" t="str">
        <f>IF(Table12328[[#This Row],[Category]]="","",IF(Table12328[[#This Row],[Category]]="M",COUNTIF($I$2:$I35,"M"),IF(Table12328[[#This Row],[Category]]="F",COUNTIF($I$2:$I35,"F"),0)))</f>
        <v/>
      </c>
      <c r="E35" s="26"/>
      <c r="F35" s="48"/>
      <c r="G35" s="28"/>
      <c r="H35" s="28"/>
      <c r="I35" s="29"/>
      <c r="J35" s="63"/>
      <c r="K35" s="63"/>
      <c r="L35" s="63"/>
      <c r="M35" s="63"/>
      <c r="N35" s="63"/>
    </row>
    <row r="36" spans="1:14" x14ac:dyDescent="0.3">
      <c r="A36" s="19">
        <f>Table12328[[#This Row],[Full Name]]</f>
        <v>0</v>
      </c>
      <c r="B36" s="21" t="str">
        <f>IF(Table12328[[#This Row],[Full Name]]="","",IF(IFERROR(IFERROR(VLOOKUP(Table12328[[#This Row],[Full Name]],'Mens League'!B:B,1,FALSE),VLOOKUP(Table12328[[#This Row],[Full Name]],'Women''s League'!B:B,1,FALSE)),"NEEDS ADDING")="NEEDS ADDING","NEEDS ADDING","OK"))</f>
        <v/>
      </c>
      <c r="C36" s="21" t="str">
        <f>IF(Table12328[[#This Row],[Position]]="","",IF(Table12328[[#This Row],[Rank]]=1,30,IF(Table12328[[#This Row],[Rank]]=2,29,IF(Table12328[[#This Row],[Rank]]=3,28,IF(Table12328[[#This Row],[Rank]]=4,27,IF(Table12328[[#This Row],[Rank]]=5,26,IF(Table12328[[#This Row],[Rank]]=6,25,IF(Table12328[[#This Row],[Rank]]=7,24,IF(Table12328[[#This Row],[Rank]]=8,23,IF(Table12328[[#This Row],[Rank]]=9,22,IF(Table12328[[#This Row],[Rank]]=10,21,IF(Table12328[[#This Row],[Rank]]=11,20,IF(Table12328[[#This Row],[Rank]]=12,19,IF(Table12328[[#This Row],[Rank]]=13,18,IF(Table12328[[#This Row],[Rank]]=14,17,IF(Table12328[[#This Row],[Rank]]=15,16,IF(Table12328[[#This Row],[Rank]]=16,15,IF(Table12328[[#This Row],[Rank]]=17,14,IF(Table12328[[#This Row],[Rank]]=18,13,IF(Table12328[[#This Row],[Rank]]=19,12,IF(Table12328[[#This Row],[Rank]]=20,11,IF(Table12328[[#This Row],[Rank]]=21,10,IF(Table12328[[#This Row],[Rank]]=22,9,IF(Table12328[[#This Row],[Rank]]=23,8,IF(Table12328[[#This Row],[Rank]]=24,7,IF(Table12328[[#This Row],[Rank]]=25,6,IF(Table12328[[#This Row],[Rank]]=26,5,IF(Table12328[[#This Row],[Rank]]=27,4,IF(Table12328[[#This Row],[Rank]]=28,3,IF(Table12328[[#This Row],[Rank]]=29,2,IF(Table12328[[#This Row],[Rank]]=30,1,0)))))))))))))))))))))))))))))))</f>
        <v/>
      </c>
      <c r="D36" s="4" t="str">
        <f>IF(Table12328[[#This Row],[Category]]="","",IF(Table12328[[#This Row],[Category]]="M",COUNTIF($I$2:$I36,"M"),IF(Table12328[[#This Row],[Category]]="F",COUNTIF($I$2:$I36,"F"),0)))</f>
        <v/>
      </c>
      <c r="E36" s="26"/>
      <c r="F36" s="48"/>
      <c r="G36" s="28"/>
      <c r="H36" s="28"/>
      <c r="I36" s="29"/>
      <c r="J36" s="63"/>
      <c r="K36" s="63"/>
      <c r="L36" s="63"/>
      <c r="M36" s="63"/>
      <c r="N36" s="63"/>
    </row>
    <row r="37" spans="1:14" x14ac:dyDescent="0.3">
      <c r="A37" s="19">
        <f>Table12328[[#This Row],[Full Name]]</f>
        <v>0</v>
      </c>
      <c r="B37" s="21" t="str">
        <f>IF(Table12328[[#This Row],[Full Name]]="","",IF(IFERROR(IFERROR(VLOOKUP(Table12328[[#This Row],[Full Name]],'Mens League'!B:B,1,FALSE),VLOOKUP(Table12328[[#This Row],[Full Name]],'Women''s League'!B:B,1,FALSE)),"NEEDS ADDING")="NEEDS ADDING","NEEDS ADDING","OK"))</f>
        <v/>
      </c>
      <c r="C37" s="21" t="str">
        <f>IF(Table12328[[#This Row],[Position]]="","",IF(Table12328[[#This Row],[Rank]]=1,30,IF(Table12328[[#This Row],[Rank]]=2,29,IF(Table12328[[#This Row],[Rank]]=3,28,IF(Table12328[[#This Row],[Rank]]=4,27,IF(Table12328[[#This Row],[Rank]]=5,26,IF(Table12328[[#This Row],[Rank]]=6,25,IF(Table12328[[#This Row],[Rank]]=7,24,IF(Table12328[[#This Row],[Rank]]=8,23,IF(Table12328[[#This Row],[Rank]]=9,22,IF(Table12328[[#This Row],[Rank]]=10,21,IF(Table12328[[#This Row],[Rank]]=11,20,IF(Table12328[[#This Row],[Rank]]=12,19,IF(Table12328[[#This Row],[Rank]]=13,18,IF(Table12328[[#This Row],[Rank]]=14,17,IF(Table12328[[#This Row],[Rank]]=15,16,IF(Table12328[[#This Row],[Rank]]=16,15,IF(Table12328[[#This Row],[Rank]]=17,14,IF(Table12328[[#This Row],[Rank]]=18,13,IF(Table12328[[#This Row],[Rank]]=19,12,IF(Table12328[[#This Row],[Rank]]=20,11,IF(Table12328[[#This Row],[Rank]]=21,10,IF(Table12328[[#This Row],[Rank]]=22,9,IF(Table12328[[#This Row],[Rank]]=23,8,IF(Table12328[[#This Row],[Rank]]=24,7,IF(Table12328[[#This Row],[Rank]]=25,6,IF(Table12328[[#This Row],[Rank]]=26,5,IF(Table12328[[#This Row],[Rank]]=27,4,IF(Table12328[[#This Row],[Rank]]=28,3,IF(Table12328[[#This Row],[Rank]]=29,2,IF(Table12328[[#This Row],[Rank]]=30,1,0)))))))))))))))))))))))))))))))</f>
        <v/>
      </c>
      <c r="D37" s="4" t="str">
        <f>IF(Table12328[[#This Row],[Category]]="","",IF(Table12328[[#This Row],[Category]]="M",COUNTIF($I$2:$I37,"M"),IF(Table12328[[#This Row],[Category]]="F",COUNTIF($I$2:$I37,"F"),0)))</f>
        <v/>
      </c>
      <c r="E37" s="26"/>
      <c r="F37" s="48"/>
      <c r="G37" s="28"/>
      <c r="H37" s="28"/>
      <c r="I37" s="29"/>
      <c r="J37" s="63"/>
      <c r="K37" s="63"/>
      <c r="L37" s="63"/>
      <c r="M37" s="63"/>
      <c r="N37" s="63"/>
    </row>
    <row r="38" spans="1:14" x14ac:dyDescent="0.3">
      <c r="A38" s="19">
        <f>Table12328[[#This Row],[Full Name]]</f>
        <v>0</v>
      </c>
      <c r="B38" s="21" t="str">
        <f>IF(Table12328[[#This Row],[Full Name]]="","",IF(IFERROR(IFERROR(VLOOKUP(Table12328[[#This Row],[Full Name]],'Mens League'!B:B,1,FALSE),VLOOKUP(Table12328[[#This Row],[Full Name]],'Women''s League'!B:B,1,FALSE)),"NEEDS ADDING")="NEEDS ADDING","NEEDS ADDING","OK"))</f>
        <v/>
      </c>
      <c r="C38" s="21" t="str">
        <f>IF(Table12328[[#This Row],[Position]]="","",IF(Table12328[[#This Row],[Rank]]=1,30,IF(Table12328[[#This Row],[Rank]]=2,29,IF(Table12328[[#This Row],[Rank]]=3,28,IF(Table12328[[#This Row],[Rank]]=4,27,IF(Table12328[[#This Row],[Rank]]=5,26,IF(Table12328[[#This Row],[Rank]]=6,25,IF(Table12328[[#This Row],[Rank]]=7,24,IF(Table12328[[#This Row],[Rank]]=8,23,IF(Table12328[[#This Row],[Rank]]=9,22,IF(Table12328[[#This Row],[Rank]]=10,21,IF(Table12328[[#This Row],[Rank]]=11,20,IF(Table12328[[#This Row],[Rank]]=12,19,IF(Table12328[[#This Row],[Rank]]=13,18,IF(Table12328[[#This Row],[Rank]]=14,17,IF(Table12328[[#This Row],[Rank]]=15,16,IF(Table12328[[#This Row],[Rank]]=16,15,IF(Table12328[[#This Row],[Rank]]=17,14,IF(Table12328[[#This Row],[Rank]]=18,13,IF(Table12328[[#This Row],[Rank]]=19,12,IF(Table12328[[#This Row],[Rank]]=20,11,IF(Table12328[[#This Row],[Rank]]=21,10,IF(Table12328[[#This Row],[Rank]]=22,9,IF(Table12328[[#This Row],[Rank]]=23,8,IF(Table12328[[#This Row],[Rank]]=24,7,IF(Table12328[[#This Row],[Rank]]=25,6,IF(Table12328[[#This Row],[Rank]]=26,5,IF(Table12328[[#This Row],[Rank]]=27,4,IF(Table12328[[#This Row],[Rank]]=28,3,IF(Table12328[[#This Row],[Rank]]=29,2,IF(Table12328[[#This Row],[Rank]]=30,1,0)))))))))))))))))))))))))))))))</f>
        <v/>
      </c>
      <c r="D38" s="4" t="str">
        <f>IF(Table12328[[#This Row],[Category]]="","",IF(Table12328[[#This Row],[Category]]="M",COUNTIF($I$2:$I38,"M"),IF(Table12328[[#This Row],[Category]]="F",COUNTIF($I$2:$I38,"F"),0)))</f>
        <v/>
      </c>
      <c r="E38" s="26"/>
      <c r="F38" s="48"/>
      <c r="G38" s="28"/>
      <c r="H38" s="28"/>
      <c r="I38" s="29"/>
      <c r="J38" s="63"/>
      <c r="K38" s="63"/>
      <c r="L38" s="63"/>
      <c r="M38" s="63"/>
      <c r="N38" s="63"/>
    </row>
    <row r="39" spans="1:14" x14ac:dyDescent="0.3">
      <c r="A39" s="19">
        <f>Table12328[[#This Row],[Full Name]]</f>
        <v>0</v>
      </c>
      <c r="B39" s="21" t="str">
        <f>IF(Table12328[[#This Row],[Full Name]]="","",IF(IFERROR(IFERROR(VLOOKUP(Table12328[[#This Row],[Full Name]],'Mens League'!B:B,1,FALSE),VLOOKUP(Table12328[[#This Row],[Full Name]],'Women''s League'!B:B,1,FALSE)),"NEEDS ADDING")="NEEDS ADDING","NEEDS ADDING","OK"))</f>
        <v/>
      </c>
      <c r="C39" s="21" t="str">
        <f>IF(Table12328[[#This Row],[Position]]="","",IF(Table12328[[#This Row],[Rank]]=1,30,IF(Table12328[[#This Row],[Rank]]=2,29,IF(Table12328[[#This Row],[Rank]]=3,28,IF(Table12328[[#This Row],[Rank]]=4,27,IF(Table12328[[#This Row],[Rank]]=5,26,IF(Table12328[[#This Row],[Rank]]=6,25,IF(Table12328[[#This Row],[Rank]]=7,24,IF(Table12328[[#This Row],[Rank]]=8,23,IF(Table12328[[#This Row],[Rank]]=9,22,IF(Table12328[[#This Row],[Rank]]=10,21,IF(Table12328[[#This Row],[Rank]]=11,20,IF(Table12328[[#This Row],[Rank]]=12,19,IF(Table12328[[#This Row],[Rank]]=13,18,IF(Table12328[[#This Row],[Rank]]=14,17,IF(Table12328[[#This Row],[Rank]]=15,16,IF(Table12328[[#This Row],[Rank]]=16,15,IF(Table12328[[#This Row],[Rank]]=17,14,IF(Table12328[[#This Row],[Rank]]=18,13,IF(Table12328[[#This Row],[Rank]]=19,12,IF(Table12328[[#This Row],[Rank]]=20,11,IF(Table12328[[#This Row],[Rank]]=21,10,IF(Table12328[[#This Row],[Rank]]=22,9,IF(Table12328[[#This Row],[Rank]]=23,8,IF(Table12328[[#This Row],[Rank]]=24,7,IF(Table12328[[#This Row],[Rank]]=25,6,IF(Table12328[[#This Row],[Rank]]=26,5,IF(Table12328[[#This Row],[Rank]]=27,4,IF(Table12328[[#This Row],[Rank]]=28,3,IF(Table12328[[#This Row],[Rank]]=29,2,IF(Table12328[[#This Row],[Rank]]=30,1,0)))))))))))))))))))))))))))))))</f>
        <v/>
      </c>
      <c r="D39" s="4" t="str">
        <f>IF(Table12328[[#This Row],[Category]]="","",IF(Table12328[[#This Row],[Category]]="M",COUNTIF($I$2:$I39,"M"),IF(Table12328[[#This Row],[Category]]="F",COUNTIF($I$2:$I39,"F"),0)))</f>
        <v/>
      </c>
      <c r="E39" s="26"/>
      <c r="F39" s="48"/>
      <c r="G39" s="28"/>
      <c r="H39" s="28"/>
      <c r="I39" s="29"/>
      <c r="J39" s="63"/>
      <c r="K39" s="63"/>
      <c r="L39" s="63"/>
      <c r="M39" s="63"/>
      <c r="N39" s="63"/>
    </row>
    <row r="40" spans="1:14" x14ac:dyDescent="0.3">
      <c r="A40" s="19">
        <f>Table12328[[#This Row],[Full Name]]</f>
        <v>0</v>
      </c>
      <c r="B40" s="21" t="str">
        <f>IF(Table12328[[#This Row],[Full Name]]="","",IF(IFERROR(IFERROR(VLOOKUP(Table12328[[#This Row],[Full Name]],'Mens League'!B:B,1,FALSE),VLOOKUP(Table12328[[#This Row],[Full Name]],'Women''s League'!B:B,1,FALSE)),"NEEDS ADDING")="NEEDS ADDING","NEEDS ADDING","OK"))</f>
        <v/>
      </c>
      <c r="C40" s="21" t="str">
        <f>IF(Table12328[[#This Row],[Position]]="","",IF(Table12328[[#This Row],[Rank]]=1,30,IF(Table12328[[#This Row],[Rank]]=2,29,IF(Table12328[[#This Row],[Rank]]=3,28,IF(Table12328[[#This Row],[Rank]]=4,27,IF(Table12328[[#This Row],[Rank]]=5,26,IF(Table12328[[#This Row],[Rank]]=6,25,IF(Table12328[[#This Row],[Rank]]=7,24,IF(Table12328[[#This Row],[Rank]]=8,23,IF(Table12328[[#This Row],[Rank]]=9,22,IF(Table12328[[#This Row],[Rank]]=10,21,IF(Table12328[[#This Row],[Rank]]=11,20,IF(Table12328[[#This Row],[Rank]]=12,19,IF(Table12328[[#This Row],[Rank]]=13,18,IF(Table12328[[#This Row],[Rank]]=14,17,IF(Table12328[[#This Row],[Rank]]=15,16,IF(Table12328[[#This Row],[Rank]]=16,15,IF(Table12328[[#This Row],[Rank]]=17,14,IF(Table12328[[#This Row],[Rank]]=18,13,IF(Table12328[[#This Row],[Rank]]=19,12,IF(Table12328[[#This Row],[Rank]]=20,11,IF(Table12328[[#This Row],[Rank]]=21,10,IF(Table12328[[#This Row],[Rank]]=22,9,IF(Table12328[[#This Row],[Rank]]=23,8,IF(Table12328[[#This Row],[Rank]]=24,7,IF(Table12328[[#This Row],[Rank]]=25,6,IF(Table12328[[#This Row],[Rank]]=26,5,IF(Table12328[[#This Row],[Rank]]=27,4,IF(Table12328[[#This Row],[Rank]]=28,3,IF(Table12328[[#This Row],[Rank]]=29,2,IF(Table12328[[#This Row],[Rank]]=30,1,0)))))))))))))))))))))))))))))))</f>
        <v/>
      </c>
      <c r="D40" s="4" t="str">
        <f>IF(Table12328[[#This Row],[Category]]="","",IF(Table12328[[#This Row],[Category]]="M",COUNTIF($I$2:$I40,"M"),IF(Table12328[[#This Row],[Category]]="F",COUNTIF($I$2:$I40,"F"),0)))</f>
        <v/>
      </c>
      <c r="E40" s="26"/>
      <c r="F40" s="48"/>
      <c r="G40" s="28"/>
      <c r="H40" s="28"/>
      <c r="I40" s="29"/>
      <c r="J40" s="63"/>
      <c r="K40" s="63"/>
      <c r="L40" s="63"/>
      <c r="M40" s="63"/>
      <c r="N40" s="63"/>
    </row>
    <row r="41" spans="1:14" x14ac:dyDescent="0.3">
      <c r="A41" s="19">
        <f>Table12328[[#This Row],[Full Name]]</f>
        <v>0</v>
      </c>
      <c r="B41" s="21" t="str">
        <f>IF(Table12328[[#This Row],[Full Name]]="","",IF(IFERROR(IFERROR(VLOOKUP(Table12328[[#This Row],[Full Name]],'Mens League'!B:B,1,FALSE),VLOOKUP(Table12328[[#This Row],[Full Name]],'Women''s League'!B:B,1,FALSE)),"NEEDS ADDING")="NEEDS ADDING","NEEDS ADDING","OK"))</f>
        <v/>
      </c>
      <c r="C41" s="21" t="str">
        <f>IF(Table12328[[#This Row],[Position]]="","",IF(Table12328[[#This Row],[Rank]]=1,30,IF(Table12328[[#This Row],[Rank]]=2,29,IF(Table12328[[#This Row],[Rank]]=3,28,IF(Table12328[[#This Row],[Rank]]=4,27,IF(Table12328[[#This Row],[Rank]]=5,26,IF(Table12328[[#This Row],[Rank]]=6,25,IF(Table12328[[#This Row],[Rank]]=7,24,IF(Table12328[[#This Row],[Rank]]=8,23,IF(Table12328[[#This Row],[Rank]]=9,22,IF(Table12328[[#This Row],[Rank]]=10,21,IF(Table12328[[#This Row],[Rank]]=11,20,IF(Table12328[[#This Row],[Rank]]=12,19,IF(Table12328[[#This Row],[Rank]]=13,18,IF(Table12328[[#This Row],[Rank]]=14,17,IF(Table12328[[#This Row],[Rank]]=15,16,IF(Table12328[[#This Row],[Rank]]=16,15,IF(Table12328[[#This Row],[Rank]]=17,14,IF(Table12328[[#This Row],[Rank]]=18,13,IF(Table12328[[#This Row],[Rank]]=19,12,IF(Table12328[[#This Row],[Rank]]=20,11,IF(Table12328[[#This Row],[Rank]]=21,10,IF(Table12328[[#This Row],[Rank]]=22,9,IF(Table12328[[#This Row],[Rank]]=23,8,IF(Table12328[[#This Row],[Rank]]=24,7,IF(Table12328[[#This Row],[Rank]]=25,6,IF(Table12328[[#This Row],[Rank]]=26,5,IF(Table12328[[#This Row],[Rank]]=27,4,IF(Table12328[[#This Row],[Rank]]=28,3,IF(Table12328[[#This Row],[Rank]]=29,2,IF(Table12328[[#This Row],[Rank]]=30,1,0)))))))))))))))))))))))))))))))</f>
        <v/>
      </c>
      <c r="D41" s="4" t="str">
        <f>IF(Table12328[[#This Row],[Category]]="","",IF(Table12328[[#This Row],[Category]]="M",COUNTIF($I$2:$I41,"M"),IF(Table12328[[#This Row],[Category]]="F",COUNTIF($I$2:$I41,"F"),0)))</f>
        <v/>
      </c>
      <c r="E41" s="26"/>
      <c r="F41" s="48"/>
      <c r="G41" s="28"/>
      <c r="H41" s="28"/>
      <c r="I41" s="29"/>
      <c r="J41" s="63"/>
      <c r="K41" s="63"/>
      <c r="L41" s="63"/>
      <c r="M41" s="63"/>
      <c r="N41" s="63"/>
    </row>
    <row r="42" spans="1:14" x14ac:dyDescent="0.3">
      <c r="A42" s="19">
        <f>Table12328[[#This Row],[Full Name]]</f>
        <v>0</v>
      </c>
      <c r="B42" s="21" t="str">
        <f>IF(Table12328[[#This Row],[Full Name]]="","",IF(IFERROR(IFERROR(VLOOKUP(Table12328[[#This Row],[Full Name]],'Mens League'!B:B,1,FALSE),VLOOKUP(Table12328[[#This Row],[Full Name]],'Women''s League'!B:B,1,FALSE)),"NEEDS ADDING")="NEEDS ADDING","NEEDS ADDING","OK"))</f>
        <v/>
      </c>
      <c r="C42" s="21" t="str">
        <f>IF(Table12328[[#This Row],[Position]]="","",IF(Table12328[[#This Row],[Rank]]=1,30,IF(Table12328[[#This Row],[Rank]]=2,29,IF(Table12328[[#This Row],[Rank]]=3,28,IF(Table12328[[#This Row],[Rank]]=4,27,IF(Table12328[[#This Row],[Rank]]=5,26,IF(Table12328[[#This Row],[Rank]]=6,25,IF(Table12328[[#This Row],[Rank]]=7,24,IF(Table12328[[#This Row],[Rank]]=8,23,IF(Table12328[[#This Row],[Rank]]=9,22,IF(Table12328[[#This Row],[Rank]]=10,21,IF(Table12328[[#This Row],[Rank]]=11,20,IF(Table12328[[#This Row],[Rank]]=12,19,IF(Table12328[[#This Row],[Rank]]=13,18,IF(Table12328[[#This Row],[Rank]]=14,17,IF(Table12328[[#This Row],[Rank]]=15,16,IF(Table12328[[#This Row],[Rank]]=16,15,IF(Table12328[[#This Row],[Rank]]=17,14,IF(Table12328[[#This Row],[Rank]]=18,13,IF(Table12328[[#This Row],[Rank]]=19,12,IF(Table12328[[#This Row],[Rank]]=20,11,IF(Table12328[[#This Row],[Rank]]=21,10,IF(Table12328[[#This Row],[Rank]]=22,9,IF(Table12328[[#This Row],[Rank]]=23,8,IF(Table12328[[#This Row],[Rank]]=24,7,IF(Table12328[[#This Row],[Rank]]=25,6,IF(Table12328[[#This Row],[Rank]]=26,5,IF(Table12328[[#This Row],[Rank]]=27,4,IF(Table12328[[#This Row],[Rank]]=28,3,IF(Table12328[[#This Row],[Rank]]=29,2,IF(Table12328[[#This Row],[Rank]]=30,1,0)))))))))))))))))))))))))))))))</f>
        <v/>
      </c>
      <c r="D42" s="4" t="str">
        <f>IF(Table12328[[#This Row],[Category]]="","",IF(Table12328[[#This Row],[Category]]="M",COUNTIF($I$2:$I42,"M"),IF(Table12328[[#This Row],[Category]]="F",COUNTIF($I$2:$I42,"F"),0)))</f>
        <v/>
      </c>
      <c r="E42" s="26"/>
      <c r="F42" s="48"/>
      <c r="G42" s="28"/>
      <c r="H42" s="28"/>
      <c r="I42" s="29"/>
      <c r="J42" s="63"/>
      <c r="K42" s="63"/>
      <c r="L42" s="63"/>
      <c r="M42" s="63"/>
      <c r="N42" s="63"/>
    </row>
    <row r="43" spans="1:14" x14ac:dyDescent="0.3">
      <c r="A43" s="19">
        <f>Table12328[[#This Row],[Full Name]]</f>
        <v>0</v>
      </c>
      <c r="B43" s="21" t="str">
        <f>IF(Table12328[[#This Row],[Full Name]]="","",IF(IFERROR(IFERROR(VLOOKUP(Table12328[[#This Row],[Full Name]],'Mens League'!B:B,1,FALSE),VLOOKUP(Table12328[[#This Row],[Full Name]],'Women''s League'!B:B,1,FALSE)),"NEEDS ADDING")="NEEDS ADDING","NEEDS ADDING","OK"))</f>
        <v/>
      </c>
      <c r="C43" s="21" t="str">
        <f>IF(Table12328[[#This Row],[Position]]="","",IF(Table12328[[#This Row],[Rank]]=1,30,IF(Table12328[[#This Row],[Rank]]=2,29,IF(Table12328[[#This Row],[Rank]]=3,28,IF(Table12328[[#This Row],[Rank]]=4,27,IF(Table12328[[#This Row],[Rank]]=5,26,IF(Table12328[[#This Row],[Rank]]=6,25,IF(Table12328[[#This Row],[Rank]]=7,24,IF(Table12328[[#This Row],[Rank]]=8,23,IF(Table12328[[#This Row],[Rank]]=9,22,IF(Table12328[[#This Row],[Rank]]=10,21,IF(Table12328[[#This Row],[Rank]]=11,20,IF(Table12328[[#This Row],[Rank]]=12,19,IF(Table12328[[#This Row],[Rank]]=13,18,IF(Table12328[[#This Row],[Rank]]=14,17,IF(Table12328[[#This Row],[Rank]]=15,16,IF(Table12328[[#This Row],[Rank]]=16,15,IF(Table12328[[#This Row],[Rank]]=17,14,IF(Table12328[[#This Row],[Rank]]=18,13,IF(Table12328[[#This Row],[Rank]]=19,12,IF(Table12328[[#This Row],[Rank]]=20,11,IF(Table12328[[#This Row],[Rank]]=21,10,IF(Table12328[[#This Row],[Rank]]=22,9,IF(Table12328[[#This Row],[Rank]]=23,8,IF(Table12328[[#This Row],[Rank]]=24,7,IF(Table12328[[#This Row],[Rank]]=25,6,IF(Table12328[[#This Row],[Rank]]=26,5,IF(Table12328[[#This Row],[Rank]]=27,4,IF(Table12328[[#This Row],[Rank]]=28,3,IF(Table12328[[#This Row],[Rank]]=29,2,IF(Table12328[[#This Row],[Rank]]=30,1,0)))))))))))))))))))))))))))))))</f>
        <v/>
      </c>
      <c r="D43" s="4" t="str">
        <f>IF(Table12328[[#This Row],[Category]]="","",IF(Table12328[[#This Row],[Category]]="M",COUNTIF($I$2:$I43,"M"),IF(Table12328[[#This Row],[Category]]="F",COUNTIF($I$2:$I43,"F"),0)))</f>
        <v/>
      </c>
      <c r="E43" s="26"/>
      <c r="F43" s="48"/>
      <c r="G43" s="28"/>
      <c r="H43" s="28"/>
      <c r="I43" s="29"/>
      <c r="J43" s="63"/>
      <c r="K43" s="63"/>
      <c r="L43" s="63"/>
      <c r="M43" s="63"/>
      <c r="N43" s="63"/>
    </row>
    <row r="44" spans="1:14" x14ac:dyDescent="0.3">
      <c r="A44" s="19">
        <f>Table12328[[#This Row],[Full Name]]</f>
        <v>0</v>
      </c>
      <c r="B44" s="21" t="str">
        <f>IF(Table12328[[#This Row],[Full Name]]="","",IF(IFERROR(IFERROR(VLOOKUP(Table12328[[#This Row],[Full Name]],'Mens League'!B:B,1,FALSE),VLOOKUP(Table12328[[#This Row],[Full Name]],'Women''s League'!B:B,1,FALSE)),"NEEDS ADDING")="NEEDS ADDING","NEEDS ADDING","OK"))</f>
        <v/>
      </c>
      <c r="C44" s="21" t="str">
        <f>IF(Table12328[[#This Row],[Position]]="","",IF(Table12328[[#This Row],[Rank]]=1,30,IF(Table12328[[#This Row],[Rank]]=2,29,IF(Table12328[[#This Row],[Rank]]=3,28,IF(Table12328[[#This Row],[Rank]]=4,27,IF(Table12328[[#This Row],[Rank]]=5,26,IF(Table12328[[#This Row],[Rank]]=6,25,IF(Table12328[[#This Row],[Rank]]=7,24,IF(Table12328[[#This Row],[Rank]]=8,23,IF(Table12328[[#This Row],[Rank]]=9,22,IF(Table12328[[#This Row],[Rank]]=10,21,IF(Table12328[[#This Row],[Rank]]=11,20,IF(Table12328[[#This Row],[Rank]]=12,19,IF(Table12328[[#This Row],[Rank]]=13,18,IF(Table12328[[#This Row],[Rank]]=14,17,IF(Table12328[[#This Row],[Rank]]=15,16,IF(Table12328[[#This Row],[Rank]]=16,15,IF(Table12328[[#This Row],[Rank]]=17,14,IF(Table12328[[#This Row],[Rank]]=18,13,IF(Table12328[[#This Row],[Rank]]=19,12,IF(Table12328[[#This Row],[Rank]]=20,11,IF(Table12328[[#This Row],[Rank]]=21,10,IF(Table12328[[#This Row],[Rank]]=22,9,IF(Table12328[[#This Row],[Rank]]=23,8,IF(Table12328[[#This Row],[Rank]]=24,7,IF(Table12328[[#This Row],[Rank]]=25,6,IF(Table12328[[#This Row],[Rank]]=26,5,IF(Table12328[[#This Row],[Rank]]=27,4,IF(Table12328[[#This Row],[Rank]]=28,3,IF(Table12328[[#This Row],[Rank]]=29,2,IF(Table12328[[#This Row],[Rank]]=30,1,0)))))))))))))))))))))))))))))))</f>
        <v/>
      </c>
      <c r="D44" s="4" t="str">
        <f>IF(Table12328[[#This Row],[Category]]="","",IF(Table12328[[#This Row],[Category]]="M",COUNTIF($I$2:$I44,"M"),IF(Table12328[[#This Row],[Category]]="F",COUNTIF($I$2:$I44,"F"),0)))</f>
        <v/>
      </c>
      <c r="E44" s="26"/>
      <c r="F44" s="48"/>
      <c r="G44" s="28"/>
      <c r="H44" s="28"/>
      <c r="I44" s="29"/>
      <c r="J44" s="63"/>
      <c r="K44" s="63"/>
      <c r="L44" s="63"/>
      <c r="M44" s="63"/>
      <c r="N44" s="63"/>
    </row>
    <row r="45" spans="1:14" x14ac:dyDescent="0.3">
      <c r="A45" s="19">
        <f>Table12328[[#This Row],[Full Name]]</f>
        <v>0</v>
      </c>
      <c r="B45" s="21" t="str">
        <f>IF(Table12328[[#This Row],[Full Name]]="","",IF(IFERROR(IFERROR(VLOOKUP(Table12328[[#This Row],[Full Name]],'Mens League'!B:B,1,FALSE),VLOOKUP(Table12328[[#This Row],[Full Name]],'Women''s League'!B:B,1,FALSE)),"NEEDS ADDING")="NEEDS ADDING","NEEDS ADDING","OK"))</f>
        <v/>
      </c>
      <c r="C45" s="21" t="str">
        <f>IF(Table12328[[#This Row],[Position]]="","",IF(Table12328[[#This Row],[Rank]]=1,30,IF(Table12328[[#This Row],[Rank]]=2,29,IF(Table12328[[#This Row],[Rank]]=3,28,IF(Table12328[[#This Row],[Rank]]=4,27,IF(Table12328[[#This Row],[Rank]]=5,26,IF(Table12328[[#This Row],[Rank]]=6,25,IF(Table12328[[#This Row],[Rank]]=7,24,IF(Table12328[[#This Row],[Rank]]=8,23,IF(Table12328[[#This Row],[Rank]]=9,22,IF(Table12328[[#This Row],[Rank]]=10,21,IF(Table12328[[#This Row],[Rank]]=11,20,IF(Table12328[[#This Row],[Rank]]=12,19,IF(Table12328[[#This Row],[Rank]]=13,18,IF(Table12328[[#This Row],[Rank]]=14,17,IF(Table12328[[#This Row],[Rank]]=15,16,IF(Table12328[[#This Row],[Rank]]=16,15,IF(Table12328[[#This Row],[Rank]]=17,14,IF(Table12328[[#This Row],[Rank]]=18,13,IF(Table12328[[#This Row],[Rank]]=19,12,IF(Table12328[[#This Row],[Rank]]=20,11,IF(Table12328[[#This Row],[Rank]]=21,10,IF(Table12328[[#This Row],[Rank]]=22,9,IF(Table12328[[#This Row],[Rank]]=23,8,IF(Table12328[[#This Row],[Rank]]=24,7,IF(Table12328[[#This Row],[Rank]]=25,6,IF(Table12328[[#This Row],[Rank]]=26,5,IF(Table12328[[#This Row],[Rank]]=27,4,IF(Table12328[[#This Row],[Rank]]=28,3,IF(Table12328[[#This Row],[Rank]]=29,2,IF(Table12328[[#This Row],[Rank]]=30,1,0)))))))))))))))))))))))))))))))</f>
        <v/>
      </c>
      <c r="D45" s="4" t="str">
        <f>IF(Table12328[[#This Row],[Category]]="","",IF(Table12328[[#This Row],[Category]]="M",COUNTIF($I$2:$I45,"M"),IF(Table12328[[#This Row],[Category]]="F",COUNTIF($I$2:$I45,"F"),0)))</f>
        <v/>
      </c>
      <c r="E45" s="26"/>
      <c r="F45" s="48"/>
      <c r="G45" s="28"/>
      <c r="H45" s="28"/>
      <c r="I45" s="29"/>
      <c r="J45" s="63"/>
      <c r="K45" s="63"/>
      <c r="L45" s="63"/>
      <c r="M45" s="63"/>
      <c r="N45" s="63"/>
    </row>
    <row r="46" spans="1:14" x14ac:dyDescent="0.3">
      <c r="A46" s="19">
        <f>Table12328[[#This Row],[Full Name]]</f>
        <v>0</v>
      </c>
      <c r="B46" s="21" t="str">
        <f>IF(Table12328[[#This Row],[Full Name]]="","",IF(IFERROR(IFERROR(VLOOKUP(Table12328[[#This Row],[Full Name]],'Mens League'!B:B,1,FALSE),VLOOKUP(Table12328[[#This Row],[Full Name]],'Women''s League'!B:B,1,FALSE)),"NEEDS ADDING")="NEEDS ADDING","NEEDS ADDING","OK"))</f>
        <v/>
      </c>
      <c r="C46" s="21" t="str">
        <f>IF(Table12328[[#This Row],[Position]]="","",IF(Table12328[[#This Row],[Rank]]=1,30,IF(Table12328[[#This Row],[Rank]]=2,29,IF(Table12328[[#This Row],[Rank]]=3,28,IF(Table12328[[#This Row],[Rank]]=4,27,IF(Table12328[[#This Row],[Rank]]=5,26,IF(Table12328[[#This Row],[Rank]]=6,25,IF(Table12328[[#This Row],[Rank]]=7,24,IF(Table12328[[#This Row],[Rank]]=8,23,IF(Table12328[[#This Row],[Rank]]=9,22,IF(Table12328[[#This Row],[Rank]]=10,21,IF(Table12328[[#This Row],[Rank]]=11,20,IF(Table12328[[#This Row],[Rank]]=12,19,IF(Table12328[[#This Row],[Rank]]=13,18,IF(Table12328[[#This Row],[Rank]]=14,17,IF(Table12328[[#This Row],[Rank]]=15,16,IF(Table12328[[#This Row],[Rank]]=16,15,IF(Table12328[[#This Row],[Rank]]=17,14,IF(Table12328[[#This Row],[Rank]]=18,13,IF(Table12328[[#This Row],[Rank]]=19,12,IF(Table12328[[#This Row],[Rank]]=20,11,IF(Table12328[[#This Row],[Rank]]=21,10,IF(Table12328[[#This Row],[Rank]]=22,9,IF(Table12328[[#This Row],[Rank]]=23,8,IF(Table12328[[#This Row],[Rank]]=24,7,IF(Table12328[[#This Row],[Rank]]=25,6,IF(Table12328[[#This Row],[Rank]]=26,5,IF(Table12328[[#This Row],[Rank]]=27,4,IF(Table12328[[#This Row],[Rank]]=28,3,IF(Table12328[[#This Row],[Rank]]=29,2,IF(Table12328[[#This Row],[Rank]]=30,1,0)))))))))))))))))))))))))))))))</f>
        <v/>
      </c>
      <c r="D46" s="4" t="str">
        <f>IF(Table12328[[#This Row],[Category]]="","",IF(Table12328[[#This Row],[Category]]="M",COUNTIF($I$2:$I46,"M"),IF(Table12328[[#This Row],[Category]]="F",COUNTIF($I$2:$I46,"F"),0)))</f>
        <v/>
      </c>
      <c r="E46" s="26"/>
      <c r="F46" s="48"/>
      <c r="G46" s="28"/>
      <c r="H46" s="28"/>
      <c r="I46" s="29"/>
      <c r="J46" s="63"/>
      <c r="K46" s="63"/>
      <c r="L46" s="63"/>
      <c r="M46" s="63"/>
      <c r="N46" s="63"/>
    </row>
    <row r="47" spans="1:14" x14ac:dyDescent="0.3">
      <c r="A47" s="19">
        <f>Table12328[[#This Row],[Full Name]]</f>
        <v>0</v>
      </c>
      <c r="B47" s="21" t="str">
        <f>IF(Table12328[[#This Row],[Full Name]]="","",IF(IFERROR(IFERROR(VLOOKUP(Table12328[[#This Row],[Full Name]],'Mens League'!B:B,1,FALSE),VLOOKUP(Table12328[[#This Row],[Full Name]],'Women''s League'!B:B,1,FALSE)),"NEEDS ADDING")="NEEDS ADDING","NEEDS ADDING","OK"))</f>
        <v/>
      </c>
      <c r="C47" s="21" t="str">
        <f>IF(Table12328[[#This Row],[Position]]="","",IF(Table12328[[#This Row],[Rank]]=1,30,IF(Table12328[[#This Row],[Rank]]=2,29,IF(Table12328[[#This Row],[Rank]]=3,28,IF(Table12328[[#This Row],[Rank]]=4,27,IF(Table12328[[#This Row],[Rank]]=5,26,IF(Table12328[[#This Row],[Rank]]=6,25,IF(Table12328[[#This Row],[Rank]]=7,24,IF(Table12328[[#This Row],[Rank]]=8,23,IF(Table12328[[#This Row],[Rank]]=9,22,IF(Table12328[[#This Row],[Rank]]=10,21,IF(Table12328[[#This Row],[Rank]]=11,20,IF(Table12328[[#This Row],[Rank]]=12,19,IF(Table12328[[#This Row],[Rank]]=13,18,IF(Table12328[[#This Row],[Rank]]=14,17,IF(Table12328[[#This Row],[Rank]]=15,16,IF(Table12328[[#This Row],[Rank]]=16,15,IF(Table12328[[#This Row],[Rank]]=17,14,IF(Table12328[[#This Row],[Rank]]=18,13,IF(Table12328[[#This Row],[Rank]]=19,12,IF(Table12328[[#This Row],[Rank]]=20,11,IF(Table12328[[#This Row],[Rank]]=21,10,IF(Table12328[[#This Row],[Rank]]=22,9,IF(Table12328[[#This Row],[Rank]]=23,8,IF(Table12328[[#This Row],[Rank]]=24,7,IF(Table12328[[#This Row],[Rank]]=25,6,IF(Table12328[[#This Row],[Rank]]=26,5,IF(Table12328[[#This Row],[Rank]]=27,4,IF(Table12328[[#This Row],[Rank]]=28,3,IF(Table12328[[#This Row],[Rank]]=29,2,IF(Table12328[[#This Row],[Rank]]=30,1,0)))))))))))))))))))))))))))))))</f>
        <v/>
      </c>
      <c r="D47" s="4" t="str">
        <f>IF(Table12328[[#This Row],[Category]]="","",IF(Table12328[[#This Row],[Category]]="M",COUNTIF($I$2:$I47,"M"),IF(Table12328[[#This Row],[Category]]="F",COUNTIF($I$2:$I47,"F"),0)))</f>
        <v/>
      </c>
      <c r="E47" s="26"/>
      <c r="F47" s="48"/>
      <c r="G47" s="28"/>
      <c r="H47" s="28"/>
      <c r="I47" s="29"/>
      <c r="J47" s="63"/>
      <c r="K47" s="63"/>
      <c r="L47" s="63"/>
      <c r="M47" s="63"/>
      <c r="N47" s="63"/>
    </row>
  </sheetData>
  <conditionalFormatting sqref="B2:B47">
    <cfRule type="containsText" dxfId="53" priority="1" operator="containsText" text="OK">
      <formula>NOT(ISERROR(SEARCH("OK",B2)))</formula>
    </cfRule>
    <cfRule type="containsText" dxfId="52" priority="2" operator="containsText" text="NEEDS ADDING">
      <formula>NOT(ISERROR(SEARCH("NEEDS ADDING",B2)))</formula>
    </cfRule>
  </conditionalFormatting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1374E9-4073-4876-86A4-F863BCC2A29B}">
  <sheetPr>
    <tabColor rgb="FF00B0F0"/>
  </sheetPr>
  <dimension ref="A1:M50"/>
  <sheetViews>
    <sheetView topLeftCell="B1" workbookViewId="0"/>
  </sheetViews>
  <sheetFormatPr defaultRowHeight="14.4" x14ac:dyDescent="0.3"/>
  <cols>
    <col min="1" max="1" width="23.33203125" hidden="1" customWidth="1"/>
    <col min="2" max="2" width="23.33203125" customWidth="1"/>
    <col min="3" max="4" width="13.6640625" customWidth="1"/>
    <col min="5" max="5" width="16" bestFit="1" customWidth="1"/>
    <col min="6" max="6" width="12.109375" style="13" bestFit="1" customWidth="1"/>
    <col min="7" max="7" width="12" bestFit="1" customWidth="1"/>
    <col min="8" max="8" width="23.33203125" bestFit="1" customWidth="1"/>
    <col min="9" max="9" width="17.33203125" bestFit="1" customWidth="1"/>
  </cols>
  <sheetData>
    <row r="1" spans="1:13" ht="33.6" x14ac:dyDescent="0.3">
      <c r="A1" s="14" t="s">
        <v>17</v>
      </c>
      <c r="B1" s="14" t="s">
        <v>84</v>
      </c>
      <c r="C1" s="14" t="s">
        <v>22</v>
      </c>
      <c r="D1" s="14" t="s">
        <v>83</v>
      </c>
      <c r="E1" s="15" t="s">
        <v>18</v>
      </c>
      <c r="F1" s="16" t="s">
        <v>24</v>
      </c>
      <c r="G1" s="15" t="s">
        <v>23</v>
      </c>
      <c r="H1" s="15" t="s">
        <v>0</v>
      </c>
      <c r="I1" s="17" t="s">
        <v>25</v>
      </c>
      <c r="J1" s="64" t="s">
        <v>161</v>
      </c>
      <c r="K1" s="64" t="s">
        <v>162</v>
      </c>
      <c r="L1" s="64" t="s">
        <v>163</v>
      </c>
      <c r="M1" s="64" t="s">
        <v>164</v>
      </c>
    </row>
    <row r="2" spans="1:13" ht="28.2" x14ac:dyDescent="0.3">
      <c r="A2" s="18" t="str">
        <f>Table151516171824[[#This Row],[Full Name]]</f>
        <v>SIDANI, Ramzi</v>
      </c>
      <c r="B2" s="22" t="str">
        <f>IF(Table151516171824[[#This Row],[Full Name]]="","",IF(IFERROR(IFERROR(VLOOKUP(Table151516171824[[#This Row],[Full Name]],'Mens League'!B:B,1,FALSE),VLOOKUP(Table151516171824[[#This Row],[Full Name]],'Women''s League'!B:B,1,FALSE)),"NEEDS ADDING")="NEEDS ADDING","NEEDS ADDING","OK"))</f>
        <v>OK</v>
      </c>
      <c r="C2" s="18">
        <f>IF(Table151516171824[[#This Row],[Position]]="","",IF(Table151516171824[[#This Row],[Rank]]=1,30,IF(Table151516171824[[#This Row],[Rank]]=2,29,IF(Table151516171824[[#This Row],[Rank]]=3,28,IF(Table151516171824[[#This Row],[Rank]]=4,27,IF(Table151516171824[[#This Row],[Rank]]=5,26,IF(Table151516171824[[#This Row],[Rank]]=6,25,IF(Table151516171824[[#This Row],[Rank]]=7,24,IF(Table151516171824[[#This Row],[Rank]]=8,23,IF(Table151516171824[[#This Row],[Rank]]=9,22,IF(Table151516171824[[#This Row],[Rank]]=10,21,IF(Table151516171824[[#This Row],[Rank]]=11,20,IF(Table151516171824[[#This Row],[Rank]]=12,19,IF(Table151516171824[[#This Row],[Rank]]=13,18,IF(Table151516171824[[#This Row],[Rank]]=14,17,IF(Table151516171824[[#This Row],[Rank]]=15,16,IF(Table151516171824[[#This Row],[Rank]]=16,15,IF(Table151516171824[[#This Row],[Rank]]=17,14,IF(Table151516171824[[#This Row],[Rank]]=18,13,IF(Table151516171824[[#This Row],[Rank]]=19,12,IF(Table151516171824[[#This Row],[Rank]]=20,11,IF(Table151516171824[[#This Row],[Rank]]=21,10,IF(Table151516171824[[#This Row],[Rank]]=22,9,IF(Table151516171824[[#This Row],[Rank]]=23,8,IF(Table151516171824[[#This Row],[Rank]]=24,7,IF(Table151516171824[[#This Row],[Rank]]=25,6,IF(Table151516171824[[#This Row],[Rank]]=26,5,IF(Table151516171824[[#This Row],[Rank]]=27,4,IF(Table151516171824[[#This Row],[Rank]]=28,3,IF(Table151516171824[[#This Row],[Rank]]=29,2,IF(Table151516171824[[#This Row],[Rank]]=30,1,0)))))))))))))))))))))))))))))))</f>
        <v>30</v>
      </c>
      <c r="D2" s="4">
        <f>IF(Table151516171824[[#This Row],[Category]]="","",IF(Table151516171824[[#This Row],[Category]]="M",COUNTIF($I$2:$I2,"M"),IF(Table151516171824[[#This Row],[Category]]="F",COUNTIF($I$2:$I2,"F"),0)))</f>
        <v>1</v>
      </c>
      <c r="E2" s="26">
        <v>13</v>
      </c>
      <c r="F2" s="27">
        <v>2.5520833333333333E-2</v>
      </c>
      <c r="G2" s="28" t="s">
        <v>189</v>
      </c>
      <c r="H2" s="28" t="s">
        <v>1</v>
      </c>
      <c r="I2" s="29" t="s">
        <v>190</v>
      </c>
      <c r="J2" s="63">
        <v>-13</v>
      </c>
      <c r="K2" s="63" t="s">
        <v>191</v>
      </c>
      <c r="L2" s="63" t="s">
        <v>192</v>
      </c>
      <c r="M2" s="63"/>
    </row>
    <row r="3" spans="1:13" ht="28.2" x14ac:dyDescent="0.3">
      <c r="A3" s="18" t="str">
        <f>Table151516171824[[#This Row],[Full Name]]</f>
        <v>WIDEMAN, Karl</v>
      </c>
      <c r="B3" s="20" t="str">
        <f>IF(Table151516171824[[#This Row],[Full Name]]="","",IF(IFERROR(IFERROR(VLOOKUP(Table151516171824[[#This Row],[Full Name]],'Mens League'!B:B,1,FALSE),VLOOKUP(Table151516171824[[#This Row],[Full Name]],'Women''s League'!B:B,1,FALSE)),"NEEDS ADDING")="NEEDS ADDING","NEEDS ADDING","OK"))</f>
        <v>OK</v>
      </c>
      <c r="C3" s="20">
        <f>IF(Table151516171824[[#This Row],[Position]]="","",IF(Table151516171824[[#This Row],[Rank]]=1,30,IF(Table151516171824[[#This Row],[Rank]]=2,29,IF(Table151516171824[[#This Row],[Rank]]=3,28,IF(Table151516171824[[#This Row],[Rank]]=4,27,IF(Table151516171824[[#This Row],[Rank]]=5,26,IF(Table151516171824[[#This Row],[Rank]]=6,25,IF(Table151516171824[[#This Row],[Rank]]=7,24,IF(Table151516171824[[#This Row],[Rank]]=8,23,IF(Table151516171824[[#This Row],[Rank]]=9,22,IF(Table151516171824[[#This Row],[Rank]]=10,21,IF(Table151516171824[[#This Row],[Rank]]=11,20,IF(Table151516171824[[#This Row],[Rank]]=12,19,IF(Table151516171824[[#This Row],[Rank]]=13,18,IF(Table151516171824[[#This Row],[Rank]]=14,17,IF(Table151516171824[[#This Row],[Rank]]=15,16,IF(Table151516171824[[#This Row],[Rank]]=16,15,IF(Table151516171824[[#This Row],[Rank]]=17,14,IF(Table151516171824[[#This Row],[Rank]]=18,13,IF(Table151516171824[[#This Row],[Rank]]=19,12,IF(Table151516171824[[#This Row],[Rank]]=20,11,IF(Table151516171824[[#This Row],[Rank]]=21,10,IF(Table151516171824[[#This Row],[Rank]]=22,9,IF(Table151516171824[[#This Row],[Rank]]=23,8,IF(Table151516171824[[#This Row],[Rank]]=24,7,IF(Table151516171824[[#This Row],[Rank]]=25,6,IF(Table151516171824[[#This Row],[Rank]]=26,5,IF(Table151516171824[[#This Row],[Rank]]=27,4,IF(Table151516171824[[#This Row],[Rank]]=28,3,IF(Table151516171824[[#This Row],[Rank]]=29,2,IF(Table151516171824[[#This Row],[Rank]]=30,1,0)))))))))))))))))))))))))))))))</f>
        <v>29</v>
      </c>
      <c r="D3" s="4">
        <f>IF(Table151516171824[[#This Row],[Category]]="","",IF(Table151516171824[[#This Row],[Category]]="M",COUNTIF($I$2:$I3,"M"),IF(Table151516171824[[#This Row],[Category]]="F",COUNTIF($I$2:$I3,"F"),0)))</f>
        <v>2</v>
      </c>
      <c r="E3" s="26">
        <v>23</v>
      </c>
      <c r="F3" s="27">
        <v>2.6238425925925925E-2</v>
      </c>
      <c r="G3" s="28" t="s">
        <v>193</v>
      </c>
      <c r="H3" s="28" t="s">
        <v>3</v>
      </c>
      <c r="I3" s="29" t="s">
        <v>190</v>
      </c>
      <c r="J3" s="63">
        <v>-23</v>
      </c>
      <c r="K3" s="63" t="s">
        <v>191</v>
      </c>
      <c r="L3" s="63" t="s">
        <v>194</v>
      </c>
      <c r="M3" s="63"/>
    </row>
    <row r="4" spans="1:13" ht="28.2" x14ac:dyDescent="0.3">
      <c r="A4" s="18" t="str">
        <f>Table151516171824[[#This Row],[Full Name]]</f>
        <v>DUNNING, Phil</v>
      </c>
      <c r="B4" s="20" t="str">
        <f>IF(Table151516171824[[#This Row],[Full Name]]="","",IF(IFERROR(IFERROR(VLOOKUP(Table151516171824[[#This Row],[Full Name]],'Mens League'!B:B,1,FALSE),VLOOKUP(Table151516171824[[#This Row],[Full Name]],'Women''s League'!B:B,1,FALSE)),"NEEDS ADDING")="NEEDS ADDING","NEEDS ADDING","OK"))</f>
        <v>OK</v>
      </c>
      <c r="C4" s="20">
        <f>IF(Table151516171824[[#This Row],[Position]]="","",IF(Table151516171824[[#This Row],[Rank]]=1,30,IF(Table151516171824[[#This Row],[Rank]]=2,29,IF(Table151516171824[[#This Row],[Rank]]=3,28,IF(Table151516171824[[#This Row],[Rank]]=4,27,IF(Table151516171824[[#This Row],[Rank]]=5,26,IF(Table151516171824[[#This Row],[Rank]]=6,25,IF(Table151516171824[[#This Row],[Rank]]=7,24,IF(Table151516171824[[#This Row],[Rank]]=8,23,IF(Table151516171824[[#This Row],[Rank]]=9,22,IF(Table151516171824[[#This Row],[Rank]]=10,21,IF(Table151516171824[[#This Row],[Rank]]=11,20,IF(Table151516171824[[#This Row],[Rank]]=12,19,IF(Table151516171824[[#This Row],[Rank]]=13,18,IF(Table151516171824[[#This Row],[Rank]]=14,17,IF(Table151516171824[[#This Row],[Rank]]=15,16,IF(Table151516171824[[#This Row],[Rank]]=16,15,IF(Table151516171824[[#This Row],[Rank]]=17,14,IF(Table151516171824[[#This Row],[Rank]]=18,13,IF(Table151516171824[[#This Row],[Rank]]=19,12,IF(Table151516171824[[#This Row],[Rank]]=20,11,IF(Table151516171824[[#This Row],[Rank]]=21,10,IF(Table151516171824[[#This Row],[Rank]]=22,9,IF(Table151516171824[[#This Row],[Rank]]=23,8,IF(Table151516171824[[#This Row],[Rank]]=24,7,IF(Table151516171824[[#This Row],[Rank]]=25,6,IF(Table151516171824[[#This Row],[Rank]]=26,5,IF(Table151516171824[[#This Row],[Rank]]=27,4,IF(Table151516171824[[#This Row],[Rank]]=28,3,IF(Table151516171824[[#This Row],[Rank]]=29,2,IF(Table151516171824[[#This Row],[Rank]]=30,1,0)))))))))))))))))))))))))))))))</f>
        <v>28</v>
      </c>
      <c r="D4" s="4">
        <f>IF(Table151516171824[[#This Row],[Category]]="","",IF(Table151516171824[[#This Row],[Category]]="M",COUNTIF($I$2:$I4,"M"),IF(Table151516171824[[#This Row],[Category]]="F",COUNTIF($I$2:$I4,"F"),0)))</f>
        <v>3</v>
      </c>
      <c r="E4" s="26">
        <v>35</v>
      </c>
      <c r="F4" s="27">
        <v>2.6979166666666665E-2</v>
      </c>
      <c r="G4" s="28" t="s">
        <v>195</v>
      </c>
      <c r="H4" s="28" t="s">
        <v>134</v>
      </c>
      <c r="I4" s="29" t="s">
        <v>190</v>
      </c>
      <c r="J4" s="63">
        <v>-35</v>
      </c>
      <c r="K4" s="63" t="s">
        <v>191</v>
      </c>
      <c r="L4" s="63" t="s">
        <v>196</v>
      </c>
      <c r="M4" s="63"/>
    </row>
    <row r="5" spans="1:13" ht="28.2" x14ac:dyDescent="0.3">
      <c r="A5" s="18" t="str">
        <f>Table151516171824[[#This Row],[Full Name]]</f>
        <v>COULTON, Shaun</v>
      </c>
      <c r="B5" s="20" t="str">
        <f>IF(Table151516171824[[#This Row],[Full Name]]="","",IF(IFERROR(IFERROR(VLOOKUP(Table151516171824[[#This Row],[Full Name]],'Mens League'!B:B,1,FALSE),VLOOKUP(Table151516171824[[#This Row],[Full Name]],'Women''s League'!B:B,1,FALSE)),"NEEDS ADDING")="NEEDS ADDING","NEEDS ADDING","OK"))</f>
        <v>OK</v>
      </c>
      <c r="C5" s="20">
        <f>IF(Table151516171824[[#This Row],[Position]]="","",IF(Table151516171824[[#This Row],[Rank]]=1,30,IF(Table151516171824[[#This Row],[Rank]]=2,29,IF(Table151516171824[[#This Row],[Rank]]=3,28,IF(Table151516171824[[#This Row],[Rank]]=4,27,IF(Table151516171824[[#This Row],[Rank]]=5,26,IF(Table151516171824[[#This Row],[Rank]]=6,25,IF(Table151516171824[[#This Row],[Rank]]=7,24,IF(Table151516171824[[#This Row],[Rank]]=8,23,IF(Table151516171824[[#This Row],[Rank]]=9,22,IF(Table151516171824[[#This Row],[Rank]]=10,21,IF(Table151516171824[[#This Row],[Rank]]=11,20,IF(Table151516171824[[#This Row],[Rank]]=12,19,IF(Table151516171824[[#This Row],[Rank]]=13,18,IF(Table151516171824[[#This Row],[Rank]]=14,17,IF(Table151516171824[[#This Row],[Rank]]=15,16,IF(Table151516171824[[#This Row],[Rank]]=16,15,IF(Table151516171824[[#This Row],[Rank]]=17,14,IF(Table151516171824[[#This Row],[Rank]]=18,13,IF(Table151516171824[[#This Row],[Rank]]=19,12,IF(Table151516171824[[#This Row],[Rank]]=20,11,IF(Table151516171824[[#This Row],[Rank]]=21,10,IF(Table151516171824[[#This Row],[Rank]]=22,9,IF(Table151516171824[[#This Row],[Rank]]=23,8,IF(Table151516171824[[#This Row],[Rank]]=24,7,IF(Table151516171824[[#This Row],[Rank]]=25,6,IF(Table151516171824[[#This Row],[Rank]]=26,5,IF(Table151516171824[[#This Row],[Rank]]=27,4,IF(Table151516171824[[#This Row],[Rank]]=28,3,IF(Table151516171824[[#This Row],[Rank]]=29,2,IF(Table151516171824[[#This Row],[Rank]]=30,1,0)))))))))))))))))))))))))))))))</f>
        <v>27</v>
      </c>
      <c r="D5" s="4">
        <f>IF(Table151516171824[[#This Row],[Category]]="","",IF(Table151516171824[[#This Row],[Category]]="M",COUNTIF($I$2:$I5,"M"),IF(Table151516171824[[#This Row],[Category]]="F",COUNTIF($I$2:$I5,"F"),0)))</f>
        <v>4</v>
      </c>
      <c r="E5" s="26">
        <v>50</v>
      </c>
      <c r="F5" s="27">
        <v>2.7685185185185184E-2</v>
      </c>
      <c r="G5" s="28" t="s">
        <v>197</v>
      </c>
      <c r="H5" s="28" t="s">
        <v>42</v>
      </c>
      <c r="I5" s="29" t="s">
        <v>190</v>
      </c>
      <c r="J5" s="63">
        <v>-48</v>
      </c>
      <c r="K5" s="63" t="s">
        <v>191</v>
      </c>
      <c r="L5" s="63" t="s">
        <v>198</v>
      </c>
      <c r="M5" s="63"/>
    </row>
    <row r="6" spans="1:13" ht="28.2" x14ac:dyDescent="0.3">
      <c r="A6" s="18" t="str">
        <f>Table151516171824[[#This Row],[Full Name]]</f>
        <v>MAY, Rupert</v>
      </c>
      <c r="B6" s="20" t="str">
        <f>IF(Table151516171824[[#This Row],[Full Name]]="","",IF(IFERROR(IFERROR(VLOOKUP(Table151516171824[[#This Row],[Full Name]],'Mens League'!B:B,1,FALSE),VLOOKUP(Table151516171824[[#This Row],[Full Name]],'Women''s League'!B:B,1,FALSE)),"NEEDS ADDING")="NEEDS ADDING","NEEDS ADDING","OK"))</f>
        <v>OK</v>
      </c>
      <c r="C6" s="20">
        <f>IF(Table151516171824[[#This Row],[Position]]="","",IF(Table151516171824[[#This Row],[Rank]]=1,30,IF(Table151516171824[[#This Row],[Rank]]=2,29,IF(Table151516171824[[#This Row],[Rank]]=3,28,IF(Table151516171824[[#This Row],[Rank]]=4,27,IF(Table151516171824[[#This Row],[Rank]]=5,26,IF(Table151516171824[[#This Row],[Rank]]=6,25,IF(Table151516171824[[#This Row],[Rank]]=7,24,IF(Table151516171824[[#This Row],[Rank]]=8,23,IF(Table151516171824[[#This Row],[Rank]]=9,22,IF(Table151516171824[[#This Row],[Rank]]=10,21,IF(Table151516171824[[#This Row],[Rank]]=11,20,IF(Table151516171824[[#This Row],[Rank]]=12,19,IF(Table151516171824[[#This Row],[Rank]]=13,18,IF(Table151516171824[[#This Row],[Rank]]=14,17,IF(Table151516171824[[#This Row],[Rank]]=15,16,IF(Table151516171824[[#This Row],[Rank]]=16,15,IF(Table151516171824[[#This Row],[Rank]]=17,14,IF(Table151516171824[[#This Row],[Rank]]=18,13,IF(Table151516171824[[#This Row],[Rank]]=19,12,IF(Table151516171824[[#This Row],[Rank]]=20,11,IF(Table151516171824[[#This Row],[Rank]]=21,10,IF(Table151516171824[[#This Row],[Rank]]=22,9,IF(Table151516171824[[#This Row],[Rank]]=23,8,IF(Table151516171824[[#This Row],[Rank]]=24,7,IF(Table151516171824[[#This Row],[Rank]]=25,6,IF(Table151516171824[[#This Row],[Rank]]=26,5,IF(Table151516171824[[#This Row],[Rank]]=27,4,IF(Table151516171824[[#This Row],[Rank]]=28,3,IF(Table151516171824[[#This Row],[Rank]]=29,2,IF(Table151516171824[[#This Row],[Rank]]=30,1,0)))))))))))))))))))))))))))))))</f>
        <v>26</v>
      </c>
      <c r="D6" s="4">
        <f>IF(Table151516171824[[#This Row],[Category]]="","",IF(Table151516171824[[#This Row],[Category]]="M",COUNTIF($I$2:$I6,"M"),IF(Table151516171824[[#This Row],[Category]]="F",COUNTIF($I$2:$I6,"F"),0)))</f>
        <v>5</v>
      </c>
      <c r="E6" s="26">
        <v>54</v>
      </c>
      <c r="F6" s="27">
        <v>2.7997685185185184E-2</v>
      </c>
      <c r="G6" s="28" t="s">
        <v>199</v>
      </c>
      <c r="H6" s="28" t="s">
        <v>105</v>
      </c>
      <c r="I6" s="29" t="s">
        <v>190</v>
      </c>
      <c r="J6" s="63">
        <v>-51</v>
      </c>
      <c r="K6" s="63" t="s">
        <v>191</v>
      </c>
      <c r="L6" s="63" t="s">
        <v>200</v>
      </c>
      <c r="M6" s="63"/>
    </row>
    <row r="7" spans="1:13" ht="28.2" x14ac:dyDescent="0.3">
      <c r="A7" s="18" t="str">
        <f>Table151516171824[[#This Row],[Full Name]]</f>
        <v>CODD, Paul</v>
      </c>
      <c r="B7" s="20" t="str">
        <f>IF(Table151516171824[[#This Row],[Full Name]]="","",IF(IFERROR(IFERROR(VLOOKUP(Table151516171824[[#This Row],[Full Name]],'Mens League'!B:B,1,FALSE),VLOOKUP(Table151516171824[[#This Row],[Full Name]],'Women''s League'!B:B,1,FALSE)),"NEEDS ADDING")="NEEDS ADDING","NEEDS ADDING","OK"))</f>
        <v>OK</v>
      </c>
      <c r="C7" s="20">
        <f>IF(Table151516171824[[#This Row],[Position]]="","",IF(Table151516171824[[#This Row],[Rank]]=1,30,IF(Table151516171824[[#This Row],[Rank]]=2,29,IF(Table151516171824[[#This Row],[Rank]]=3,28,IF(Table151516171824[[#This Row],[Rank]]=4,27,IF(Table151516171824[[#This Row],[Rank]]=5,26,IF(Table151516171824[[#This Row],[Rank]]=6,25,IF(Table151516171824[[#This Row],[Rank]]=7,24,IF(Table151516171824[[#This Row],[Rank]]=8,23,IF(Table151516171824[[#This Row],[Rank]]=9,22,IF(Table151516171824[[#This Row],[Rank]]=10,21,IF(Table151516171824[[#This Row],[Rank]]=11,20,IF(Table151516171824[[#This Row],[Rank]]=12,19,IF(Table151516171824[[#This Row],[Rank]]=13,18,IF(Table151516171824[[#This Row],[Rank]]=14,17,IF(Table151516171824[[#This Row],[Rank]]=15,16,IF(Table151516171824[[#This Row],[Rank]]=16,15,IF(Table151516171824[[#This Row],[Rank]]=17,14,IF(Table151516171824[[#This Row],[Rank]]=18,13,IF(Table151516171824[[#This Row],[Rank]]=19,12,IF(Table151516171824[[#This Row],[Rank]]=20,11,IF(Table151516171824[[#This Row],[Rank]]=21,10,IF(Table151516171824[[#This Row],[Rank]]=22,9,IF(Table151516171824[[#This Row],[Rank]]=23,8,IF(Table151516171824[[#This Row],[Rank]]=24,7,IF(Table151516171824[[#This Row],[Rank]]=25,6,IF(Table151516171824[[#This Row],[Rank]]=26,5,IF(Table151516171824[[#This Row],[Rank]]=27,4,IF(Table151516171824[[#This Row],[Rank]]=28,3,IF(Table151516171824[[#This Row],[Rank]]=29,2,IF(Table151516171824[[#This Row],[Rank]]=30,1,0)))))))))))))))))))))))))))))))</f>
        <v>25</v>
      </c>
      <c r="D7" s="4">
        <f>IF(Table151516171824[[#This Row],[Category]]="","",IF(Table151516171824[[#This Row],[Category]]="M",COUNTIF($I$2:$I7,"M"),IF(Table151516171824[[#This Row],[Category]]="F",COUNTIF($I$2:$I7,"F"),0)))</f>
        <v>6</v>
      </c>
      <c r="E7" s="26">
        <v>68</v>
      </c>
      <c r="F7" s="27">
        <v>2.8668981481481483E-2</v>
      </c>
      <c r="G7" s="28" t="s">
        <v>201</v>
      </c>
      <c r="H7" s="28" t="s">
        <v>45</v>
      </c>
      <c r="I7" s="29" t="s">
        <v>190</v>
      </c>
      <c r="J7" s="63">
        <v>-62</v>
      </c>
      <c r="K7" s="63" t="s">
        <v>191</v>
      </c>
      <c r="L7" s="63" t="s">
        <v>192</v>
      </c>
      <c r="M7" s="63"/>
    </row>
    <row r="8" spans="1:13" ht="28.2" x14ac:dyDescent="0.3">
      <c r="A8" s="18" t="str">
        <f>Table151516171824[[#This Row],[Full Name]]</f>
        <v>BAILEY, Andrew</v>
      </c>
      <c r="B8" s="20" t="str">
        <f>IF(Table151516171824[[#This Row],[Full Name]]="","",IF(IFERROR(IFERROR(VLOOKUP(Table151516171824[[#This Row],[Full Name]],'Mens League'!B:B,1,FALSE),VLOOKUP(Table151516171824[[#This Row],[Full Name]],'Women''s League'!B:B,1,FALSE)),"NEEDS ADDING")="NEEDS ADDING","NEEDS ADDING","OK"))</f>
        <v>OK</v>
      </c>
      <c r="C8" s="20">
        <f>IF(Table151516171824[[#This Row],[Position]]="","",IF(Table151516171824[[#This Row],[Rank]]=1,30,IF(Table151516171824[[#This Row],[Rank]]=2,29,IF(Table151516171824[[#This Row],[Rank]]=3,28,IF(Table151516171824[[#This Row],[Rank]]=4,27,IF(Table151516171824[[#This Row],[Rank]]=5,26,IF(Table151516171824[[#This Row],[Rank]]=6,25,IF(Table151516171824[[#This Row],[Rank]]=7,24,IF(Table151516171824[[#This Row],[Rank]]=8,23,IF(Table151516171824[[#This Row],[Rank]]=9,22,IF(Table151516171824[[#This Row],[Rank]]=10,21,IF(Table151516171824[[#This Row],[Rank]]=11,20,IF(Table151516171824[[#This Row],[Rank]]=12,19,IF(Table151516171824[[#This Row],[Rank]]=13,18,IF(Table151516171824[[#This Row],[Rank]]=14,17,IF(Table151516171824[[#This Row],[Rank]]=15,16,IF(Table151516171824[[#This Row],[Rank]]=16,15,IF(Table151516171824[[#This Row],[Rank]]=17,14,IF(Table151516171824[[#This Row],[Rank]]=18,13,IF(Table151516171824[[#This Row],[Rank]]=19,12,IF(Table151516171824[[#This Row],[Rank]]=20,11,IF(Table151516171824[[#This Row],[Rank]]=21,10,IF(Table151516171824[[#This Row],[Rank]]=22,9,IF(Table151516171824[[#This Row],[Rank]]=23,8,IF(Table151516171824[[#This Row],[Rank]]=24,7,IF(Table151516171824[[#This Row],[Rank]]=25,6,IF(Table151516171824[[#This Row],[Rank]]=26,5,IF(Table151516171824[[#This Row],[Rank]]=27,4,IF(Table151516171824[[#This Row],[Rank]]=28,3,IF(Table151516171824[[#This Row],[Rank]]=29,2,IF(Table151516171824[[#This Row],[Rank]]=30,1,0)))))))))))))))))))))))))))))))</f>
        <v>24</v>
      </c>
      <c r="D8" s="4">
        <f>IF(Table151516171824[[#This Row],[Category]]="","",IF(Table151516171824[[#This Row],[Category]]="M",COUNTIF($I$2:$I8,"M"),IF(Table151516171824[[#This Row],[Category]]="F",COUNTIF($I$2:$I8,"F"),0)))</f>
        <v>7</v>
      </c>
      <c r="E8" s="26">
        <v>101</v>
      </c>
      <c r="F8" s="27">
        <v>3.0543981481481481E-2</v>
      </c>
      <c r="G8" s="28" t="s">
        <v>202</v>
      </c>
      <c r="H8" s="28" t="s">
        <v>173</v>
      </c>
      <c r="I8" s="29" t="s">
        <v>190</v>
      </c>
      <c r="J8" s="63">
        <v>-87</v>
      </c>
      <c r="K8" s="63" t="s">
        <v>191</v>
      </c>
      <c r="L8" s="63" t="s">
        <v>198</v>
      </c>
      <c r="M8" s="63"/>
    </row>
    <row r="9" spans="1:13" ht="28.2" x14ac:dyDescent="0.3">
      <c r="A9" s="18" t="str">
        <f>Table151516171824[[#This Row],[Full Name]]</f>
        <v>HOPE, Colin</v>
      </c>
      <c r="B9" s="20" t="str">
        <f>IF(Table151516171824[[#This Row],[Full Name]]="","",IF(IFERROR(IFERROR(VLOOKUP(Table151516171824[[#This Row],[Full Name]],'Mens League'!B:B,1,FALSE),VLOOKUP(Table151516171824[[#This Row],[Full Name]],'Women''s League'!B:B,1,FALSE)),"NEEDS ADDING")="NEEDS ADDING","NEEDS ADDING","OK"))</f>
        <v>OK</v>
      </c>
      <c r="C9" s="20">
        <f>IF(Table151516171824[[#This Row],[Position]]="","",IF(Table151516171824[[#This Row],[Rank]]=1,30,IF(Table151516171824[[#This Row],[Rank]]=2,29,IF(Table151516171824[[#This Row],[Rank]]=3,28,IF(Table151516171824[[#This Row],[Rank]]=4,27,IF(Table151516171824[[#This Row],[Rank]]=5,26,IF(Table151516171824[[#This Row],[Rank]]=6,25,IF(Table151516171824[[#This Row],[Rank]]=7,24,IF(Table151516171824[[#This Row],[Rank]]=8,23,IF(Table151516171824[[#This Row],[Rank]]=9,22,IF(Table151516171824[[#This Row],[Rank]]=10,21,IF(Table151516171824[[#This Row],[Rank]]=11,20,IF(Table151516171824[[#This Row],[Rank]]=12,19,IF(Table151516171824[[#This Row],[Rank]]=13,18,IF(Table151516171824[[#This Row],[Rank]]=14,17,IF(Table151516171824[[#This Row],[Rank]]=15,16,IF(Table151516171824[[#This Row],[Rank]]=16,15,IF(Table151516171824[[#This Row],[Rank]]=17,14,IF(Table151516171824[[#This Row],[Rank]]=18,13,IF(Table151516171824[[#This Row],[Rank]]=19,12,IF(Table151516171824[[#This Row],[Rank]]=20,11,IF(Table151516171824[[#This Row],[Rank]]=21,10,IF(Table151516171824[[#This Row],[Rank]]=22,9,IF(Table151516171824[[#This Row],[Rank]]=23,8,IF(Table151516171824[[#This Row],[Rank]]=24,7,IF(Table151516171824[[#This Row],[Rank]]=25,6,IF(Table151516171824[[#This Row],[Rank]]=26,5,IF(Table151516171824[[#This Row],[Rank]]=27,4,IF(Table151516171824[[#This Row],[Rank]]=28,3,IF(Table151516171824[[#This Row],[Rank]]=29,2,IF(Table151516171824[[#This Row],[Rank]]=30,1,0)))))))))))))))))))))))))))))))</f>
        <v>23</v>
      </c>
      <c r="D9" s="4">
        <f>IF(Table151516171824[[#This Row],[Category]]="","",IF(Table151516171824[[#This Row],[Category]]="M",COUNTIF($I$2:$I9,"M"),IF(Table151516171824[[#This Row],[Category]]="F",COUNTIF($I$2:$I9,"F"),0)))</f>
        <v>8</v>
      </c>
      <c r="E9" s="26">
        <v>141</v>
      </c>
      <c r="F9" s="27">
        <v>3.2430555555555553E-2</v>
      </c>
      <c r="G9" s="28" t="s">
        <v>203</v>
      </c>
      <c r="H9" s="28" t="s">
        <v>67</v>
      </c>
      <c r="I9" s="29" t="s">
        <v>190</v>
      </c>
      <c r="J9" s="63">
        <v>-118</v>
      </c>
      <c r="K9" s="63" t="s">
        <v>191</v>
      </c>
      <c r="L9" s="63" t="s">
        <v>198</v>
      </c>
      <c r="M9" s="63"/>
    </row>
    <row r="10" spans="1:13" ht="28.2" x14ac:dyDescent="0.3">
      <c r="A10" s="18" t="str">
        <f>Table151516171824[[#This Row],[Full Name]]</f>
        <v>JEFFERY, Helen</v>
      </c>
      <c r="B10" s="20" t="str">
        <f>IF(Table151516171824[[#This Row],[Full Name]]="","",IF(IFERROR(IFERROR(VLOOKUP(Table151516171824[[#This Row],[Full Name]],'Mens League'!B:B,1,FALSE),VLOOKUP(Table151516171824[[#This Row],[Full Name]],'Women''s League'!B:B,1,FALSE)),"NEEDS ADDING")="NEEDS ADDING","NEEDS ADDING","OK"))</f>
        <v>OK</v>
      </c>
      <c r="C10" s="20">
        <f>IF(Table151516171824[[#This Row],[Position]]="","",IF(Table151516171824[[#This Row],[Rank]]=1,30,IF(Table151516171824[[#This Row],[Rank]]=2,29,IF(Table151516171824[[#This Row],[Rank]]=3,28,IF(Table151516171824[[#This Row],[Rank]]=4,27,IF(Table151516171824[[#This Row],[Rank]]=5,26,IF(Table151516171824[[#This Row],[Rank]]=6,25,IF(Table151516171824[[#This Row],[Rank]]=7,24,IF(Table151516171824[[#This Row],[Rank]]=8,23,IF(Table151516171824[[#This Row],[Rank]]=9,22,IF(Table151516171824[[#This Row],[Rank]]=10,21,IF(Table151516171824[[#This Row],[Rank]]=11,20,IF(Table151516171824[[#This Row],[Rank]]=12,19,IF(Table151516171824[[#This Row],[Rank]]=13,18,IF(Table151516171824[[#This Row],[Rank]]=14,17,IF(Table151516171824[[#This Row],[Rank]]=15,16,IF(Table151516171824[[#This Row],[Rank]]=16,15,IF(Table151516171824[[#This Row],[Rank]]=17,14,IF(Table151516171824[[#This Row],[Rank]]=18,13,IF(Table151516171824[[#This Row],[Rank]]=19,12,IF(Table151516171824[[#This Row],[Rank]]=20,11,IF(Table151516171824[[#This Row],[Rank]]=21,10,IF(Table151516171824[[#This Row],[Rank]]=22,9,IF(Table151516171824[[#This Row],[Rank]]=23,8,IF(Table151516171824[[#This Row],[Rank]]=24,7,IF(Table151516171824[[#This Row],[Rank]]=25,6,IF(Table151516171824[[#This Row],[Rank]]=26,5,IF(Table151516171824[[#This Row],[Rank]]=27,4,IF(Table151516171824[[#This Row],[Rank]]=28,3,IF(Table151516171824[[#This Row],[Rank]]=29,2,IF(Table151516171824[[#This Row],[Rank]]=30,1,0)))))))))))))))))))))))))))))))</f>
        <v>30</v>
      </c>
      <c r="D10" s="4">
        <f>IF(Table151516171824[[#This Row],[Category]]="","",IF(Table151516171824[[#This Row],[Category]]="M",COUNTIF($I$2:$I10,"M"),IF(Table151516171824[[#This Row],[Category]]="F",COUNTIF($I$2:$I10,"F"),0)))</f>
        <v>1</v>
      </c>
      <c r="E10" s="26">
        <v>143</v>
      </c>
      <c r="F10" s="27">
        <v>3.2534722222222222E-2</v>
      </c>
      <c r="G10" s="28" t="s">
        <v>204</v>
      </c>
      <c r="H10" s="28" t="s">
        <v>62</v>
      </c>
      <c r="I10" s="29" t="s">
        <v>205</v>
      </c>
      <c r="J10" s="63">
        <v>-24</v>
      </c>
      <c r="K10" s="63" t="s">
        <v>191</v>
      </c>
      <c r="L10" s="63" t="s">
        <v>206</v>
      </c>
      <c r="M10" s="63"/>
    </row>
    <row r="11" spans="1:13" ht="28.2" x14ac:dyDescent="0.3">
      <c r="A11" s="18" t="str">
        <f>Table151516171824[[#This Row],[Full Name]]</f>
        <v>BRADFORD, Mark</v>
      </c>
      <c r="B11" s="20" t="str">
        <f>IF(Table151516171824[[#This Row],[Full Name]]="","",IF(IFERROR(IFERROR(VLOOKUP(Table151516171824[[#This Row],[Full Name]],'Mens League'!B:B,1,FALSE),VLOOKUP(Table151516171824[[#This Row],[Full Name]],'Women''s League'!B:B,1,FALSE)),"NEEDS ADDING")="NEEDS ADDING","NEEDS ADDING","OK"))</f>
        <v>OK</v>
      </c>
      <c r="C11" s="20">
        <f>IF(Table151516171824[[#This Row],[Position]]="","",IF(Table151516171824[[#This Row],[Rank]]=1,30,IF(Table151516171824[[#This Row],[Rank]]=2,29,IF(Table151516171824[[#This Row],[Rank]]=3,28,IF(Table151516171824[[#This Row],[Rank]]=4,27,IF(Table151516171824[[#This Row],[Rank]]=5,26,IF(Table151516171824[[#This Row],[Rank]]=6,25,IF(Table151516171824[[#This Row],[Rank]]=7,24,IF(Table151516171824[[#This Row],[Rank]]=8,23,IF(Table151516171824[[#This Row],[Rank]]=9,22,IF(Table151516171824[[#This Row],[Rank]]=10,21,IF(Table151516171824[[#This Row],[Rank]]=11,20,IF(Table151516171824[[#This Row],[Rank]]=12,19,IF(Table151516171824[[#This Row],[Rank]]=13,18,IF(Table151516171824[[#This Row],[Rank]]=14,17,IF(Table151516171824[[#This Row],[Rank]]=15,16,IF(Table151516171824[[#This Row],[Rank]]=16,15,IF(Table151516171824[[#This Row],[Rank]]=17,14,IF(Table151516171824[[#This Row],[Rank]]=18,13,IF(Table151516171824[[#This Row],[Rank]]=19,12,IF(Table151516171824[[#This Row],[Rank]]=20,11,IF(Table151516171824[[#This Row],[Rank]]=21,10,IF(Table151516171824[[#This Row],[Rank]]=22,9,IF(Table151516171824[[#This Row],[Rank]]=23,8,IF(Table151516171824[[#This Row],[Rank]]=24,7,IF(Table151516171824[[#This Row],[Rank]]=25,6,IF(Table151516171824[[#This Row],[Rank]]=26,5,IF(Table151516171824[[#This Row],[Rank]]=27,4,IF(Table151516171824[[#This Row],[Rank]]=28,3,IF(Table151516171824[[#This Row],[Rank]]=29,2,IF(Table151516171824[[#This Row],[Rank]]=30,1,0)))))))))))))))))))))))))))))))</f>
        <v>22</v>
      </c>
      <c r="D11" s="4">
        <f>IF(Table151516171824[[#This Row],[Category]]="","",IF(Table151516171824[[#This Row],[Category]]="M",COUNTIF($I$2:$I11,"M"),IF(Table151516171824[[#This Row],[Category]]="F",COUNTIF($I$2:$I11,"F"),0)))</f>
        <v>9</v>
      </c>
      <c r="E11" s="26">
        <v>163</v>
      </c>
      <c r="F11" s="27">
        <v>3.3576388888888892E-2</v>
      </c>
      <c r="G11" s="28" t="s">
        <v>207</v>
      </c>
      <c r="H11" s="28" t="s">
        <v>7</v>
      </c>
      <c r="I11" s="29" t="s">
        <v>190</v>
      </c>
      <c r="J11" s="63">
        <v>-133</v>
      </c>
      <c r="K11" s="63" t="s">
        <v>191</v>
      </c>
      <c r="L11" s="63" t="s">
        <v>198</v>
      </c>
      <c r="M11" s="63"/>
    </row>
    <row r="12" spans="1:13" ht="28.2" x14ac:dyDescent="0.3">
      <c r="A12" s="18" t="str">
        <f>Table151516171824[[#This Row],[Full Name]]</f>
        <v>BLACKWELL, Antonia</v>
      </c>
      <c r="B12" s="20" t="str">
        <f>IF(Table151516171824[[#This Row],[Full Name]]="","",IF(IFERROR(IFERROR(VLOOKUP(Table151516171824[[#This Row],[Full Name]],'Mens League'!B:B,1,FALSE),VLOOKUP(Table151516171824[[#This Row],[Full Name]],'Women''s League'!B:B,1,FALSE)),"NEEDS ADDING")="NEEDS ADDING","NEEDS ADDING","OK"))</f>
        <v>OK</v>
      </c>
      <c r="C12" s="20">
        <f>IF(Table151516171824[[#This Row],[Position]]="","",IF(Table151516171824[[#This Row],[Rank]]=1,30,IF(Table151516171824[[#This Row],[Rank]]=2,29,IF(Table151516171824[[#This Row],[Rank]]=3,28,IF(Table151516171824[[#This Row],[Rank]]=4,27,IF(Table151516171824[[#This Row],[Rank]]=5,26,IF(Table151516171824[[#This Row],[Rank]]=6,25,IF(Table151516171824[[#This Row],[Rank]]=7,24,IF(Table151516171824[[#This Row],[Rank]]=8,23,IF(Table151516171824[[#This Row],[Rank]]=9,22,IF(Table151516171824[[#This Row],[Rank]]=10,21,IF(Table151516171824[[#This Row],[Rank]]=11,20,IF(Table151516171824[[#This Row],[Rank]]=12,19,IF(Table151516171824[[#This Row],[Rank]]=13,18,IF(Table151516171824[[#This Row],[Rank]]=14,17,IF(Table151516171824[[#This Row],[Rank]]=15,16,IF(Table151516171824[[#This Row],[Rank]]=16,15,IF(Table151516171824[[#This Row],[Rank]]=17,14,IF(Table151516171824[[#This Row],[Rank]]=18,13,IF(Table151516171824[[#This Row],[Rank]]=19,12,IF(Table151516171824[[#This Row],[Rank]]=20,11,IF(Table151516171824[[#This Row],[Rank]]=21,10,IF(Table151516171824[[#This Row],[Rank]]=22,9,IF(Table151516171824[[#This Row],[Rank]]=23,8,IF(Table151516171824[[#This Row],[Rank]]=24,7,IF(Table151516171824[[#This Row],[Rank]]=25,6,IF(Table151516171824[[#This Row],[Rank]]=26,5,IF(Table151516171824[[#This Row],[Rank]]=27,4,IF(Table151516171824[[#This Row],[Rank]]=28,3,IF(Table151516171824[[#This Row],[Rank]]=29,2,IF(Table151516171824[[#This Row],[Rank]]=30,1,0)))))))))))))))))))))))))))))))</f>
        <v>29</v>
      </c>
      <c r="D12" s="4">
        <f>IF(Table151516171824[[#This Row],[Category]]="","",IF(Table151516171824[[#This Row],[Category]]="M",COUNTIF($I$2:$I12,"M"),IF(Table151516171824[[#This Row],[Category]]="F",COUNTIF($I$2:$I12,"F"),0)))</f>
        <v>2</v>
      </c>
      <c r="E12" s="26">
        <v>172</v>
      </c>
      <c r="F12" s="27">
        <v>3.4166666666666665E-2</v>
      </c>
      <c r="G12" s="28" t="s">
        <v>208</v>
      </c>
      <c r="H12" s="28" t="s">
        <v>187</v>
      </c>
      <c r="I12" s="29" t="s">
        <v>205</v>
      </c>
      <c r="J12" s="63">
        <v>-34</v>
      </c>
      <c r="K12" s="63" t="s">
        <v>191</v>
      </c>
      <c r="L12" s="63" t="s">
        <v>209</v>
      </c>
      <c r="M12" s="63"/>
    </row>
    <row r="13" spans="1:13" ht="28.2" x14ac:dyDescent="0.3">
      <c r="A13" s="18" t="str">
        <f>Table151516171824[[#This Row],[Full Name]]</f>
        <v>BOTTRILL, Andrew</v>
      </c>
      <c r="B13" s="20" t="str">
        <f>IF(Table151516171824[[#This Row],[Full Name]]="","",IF(IFERROR(IFERROR(VLOOKUP(Table151516171824[[#This Row],[Full Name]],'Mens League'!B:B,1,FALSE),VLOOKUP(Table151516171824[[#This Row],[Full Name]],'Women''s League'!B:B,1,FALSE)),"NEEDS ADDING")="NEEDS ADDING","NEEDS ADDING","OK"))</f>
        <v>OK</v>
      </c>
      <c r="C13" s="20">
        <f>IF(Table151516171824[[#This Row],[Position]]="","",IF(Table151516171824[[#This Row],[Rank]]=1,30,IF(Table151516171824[[#This Row],[Rank]]=2,29,IF(Table151516171824[[#This Row],[Rank]]=3,28,IF(Table151516171824[[#This Row],[Rank]]=4,27,IF(Table151516171824[[#This Row],[Rank]]=5,26,IF(Table151516171824[[#This Row],[Rank]]=6,25,IF(Table151516171824[[#This Row],[Rank]]=7,24,IF(Table151516171824[[#This Row],[Rank]]=8,23,IF(Table151516171824[[#This Row],[Rank]]=9,22,IF(Table151516171824[[#This Row],[Rank]]=10,21,IF(Table151516171824[[#This Row],[Rank]]=11,20,IF(Table151516171824[[#This Row],[Rank]]=12,19,IF(Table151516171824[[#This Row],[Rank]]=13,18,IF(Table151516171824[[#This Row],[Rank]]=14,17,IF(Table151516171824[[#This Row],[Rank]]=15,16,IF(Table151516171824[[#This Row],[Rank]]=16,15,IF(Table151516171824[[#This Row],[Rank]]=17,14,IF(Table151516171824[[#This Row],[Rank]]=18,13,IF(Table151516171824[[#This Row],[Rank]]=19,12,IF(Table151516171824[[#This Row],[Rank]]=20,11,IF(Table151516171824[[#This Row],[Rank]]=21,10,IF(Table151516171824[[#This Row],[Rank]]=22,9,IF(Table151516171824[[#This Row],[Rank]]=23,8,IF(Table151516171824[[#This Row],[Rank]]=24,7,IF(Table151516171824[[#This Row],[Rank]]=25,6,IF(Table151516171824[[#This Row],[Rank]]=26,5,IF(Table151516171824[[#This Row],[Rank]]=27,4,IF(Table151516171824[[#This Row],[Rank]]=28,3,IF(Table151516171824[[#This Row],[Rank]]=29,2,IF(Table151516171824[[#This Row],[Rank]]=30,1,0)))))))))))))))))))))))))))))))</f>
        <v>21</v>
      </c>
      <c r="D13" s="4">
        <f>IF(Table151516171824[[#This Row],[Category]]="","",IF(Table151516171824[[#This Row],[Category]]="M",COUNTIF($I$2:$I13,"M"),IF(Table151516171824[[#This Row],[Category]]="F",COUNTIF($I$2:$I13,"F"),0)))</f>
        <v>10</v>
      </c>
      <c r="E13" s="26">
        <v>174</v>
      </c>
      <c r="F13" s="27">
        <v>3.4201388888888892E-2</v>
      </c>
      <c r="G13" s="28" t="s">
        <v>210</v>
      </c>
      <c r="H13" s="28" t="s">
        <v>27</v>
      </c>
      <c r="I13" s="29" t="s">
        <v>190</v>
      </c>
      <c r="J13" s="63">
        <v>-139</v>
      </c>
      <c r="K13" s="63" t="s">
        <v>191</v>
      </c>
      <c r="L13" s="63" t="s">
        <v>194</v>
      </c>
      <c r="M13" s="63"/>
    </row>
    <row r="14" spans="1:13" ht="28.2" x14ac:dyDescent="0.3">
      <c r="A14" s="18" t="str">
        <f>Table151516171824[[#This Row],[Full Name]]</f>
        <v>WATKINS, Catherine</v>
      </c>
      <c r="B14" s="20" t="str">
        <f>IF(Table151516171824[[#This Row],[Full Name]]="","",IF(IFERROR(IFERROR(VLOOKUP(Table151516171824[[#This Row],[Full Name]],'Mens League'!B:B,1,FALSE),VLOOKUP(Table151516171824[[#This Row],[Full Name]],'Women''s League'!B:B,1,FALSE)),"NEEDS ADDING")="NEEDS ADDING","NEEDS ADDING","OK"))</f>
        <v>OK</v>
      </c>
      <c r="C14" s="20">
        <f>IF(Table151516171824[[#This Row],[Position]]="","",IF(Table151516171824[[#This Row],[Rank]]=1,30,IF(Table151516171824[[#This Row],[Rank]]=2,29,IF(Table151516171824[[#This Row],[Rank]]=3,28,IF(Table151516171824[[#This Row],[Rank]]=4,27,IF(Table151516171824[[#This Row],[Rank]]=5,26,IF(Table151516171824[[#This Row],[Rank]]=6,25,IF(Table151516171824[[#This Row],[Rank]]=7,24,IF(Table151516171824[[#This Row],[Rank]]=8,23,IF(Table151516171824[[#This Row],[Rank]]=9,22,IF(Table151516171824[[#This Row],[Rank]]=10,21,IF(Table151516171824[[#This Row],[Rank]]=11,20,IF(Table151516171824[[#This Row],[Rank]]=12,19,IF(Table151516171824[[#This Row],[Rank]]=13,18,IF(Table151516171824[[#This Row],[Rank]]=14,17,IF(Table151516171824[[#This Row],[Rank]]=15,16,IF(Table151516171824[[#This Row],[Rank]]=16,15,IF(Table151516171824[[#This Row],[Rank]]=17,14,IF(Table151516171824[[#This Row],[Rank]]=18,13,IF(Table151516171824[[#This Row],[Rank]]=19,12,IF(Table151516171824[[#This Row],[Rank]]=20,11,IF(Table151516171824[[#This Row],[Rank]]=21,10,IF(Table151516171824[[#This Row],[Rank]]=22,9,IF(Table151516171824[[#This Row],[Rank]]=23,8,IF(Table151516171824[[#This Row],[Rank]]=24,7,IF(Table151516171824[[#This Row],[Rank]]=25,6,IF(Table151516171824[[#This Row],[Rank]]=26,5,IF(Table151516171824[[#This Row],[Rank]]=27,4,IF(Table151516171824[[#This Row],[Rank]]=28,3,IF(Table151516171824[[#This Row],[Rank]]=29,2,IF(Table151516171824[[#This Row],[Rank]]=30,1,0)))))))))))))))))))))))))))))))</f>
        <v>28</v>
      </c>
      <c r="D14" s="4">
        <f>IF(Table151516171824[[#This Row],[Category]]="","",IF(Table151516171824[[#This Row],[Category]]="M",COUNTIF($I$2:$I14,"M"),IF(Table151516171824[[#This Row],[Category]]="F",COUNTIF($I$2:$I14,"F"),0)))</f>
        <v>3</v>
      </c>
      <c r="E14" s="26">
        <v>198</v>
      </c>
      <c r="F14" s="27">
        <v>3.5277777777777776E-2</v>
      </c>
      <c r="G14" s="28" t="s">
        <v>211</v>
      </c>
      <c r="H14" s="28" t="s">
        <v>91</v>
      </c>
      <c r="I14" s="29" t="s">
        <v>205</v>
      </c>
      <c r="J14" s="63">
        <v>-45</v>
      </c>
      <c r="K14" s="63" t="s">
        <v>191</v>
      </c>
      <c r="L14" s="63" t="s">
        <v>209</v>
      </c>
      <c r="M14" s="63"/>
    </row>
    <row r="15" spans="1:13" ht="28.2" x14ac:dyDescent="0.3">
      <c r="A15" s="19" t="str">
        <f>Table151516171824[[#This Row],[Full Name]]</f>
        <v>COLE, Jonathan</v>
      </c>
      <c r="B15" s="21" t="str">
        <f>IF(Table151516171824[[#This Row],[Full Name]]="","",IF(IFERROR(IFERROR(VLOOKUP(Table151516171824[[#This Row],[Full Name]],'Mens League'!B:B,1,FALSE),VLOOKUP(Table151516171824[[#This Row],[Full Name]],'Women''s League'!B:B,1,FALSE)),"NEEDS ADDING")="NEEDS ADDING","NEEDS ADDING","OK"))</f>
        <v>OK</v>
      </c>
      <c r="C15" s="21">
        <f>IF(Table151516171824[[#This Row],[Position]]="","",IF(Table151516171824[[#This Row],[Rank]]=1,30,IF(Table151516171824[[#This Row],[Rank]]=2,29,IF(Table151516171824[[#This Row],[Rank]]=3,28,IF(Table151516171824[[#This Row],[Rank]]=4,27,IF(Table151516171824[[#This Row],[Rank]]=5,26,IF(Table151516171824[[#This Row],[Rank]]=6,25,IF(Table151516171824[[#This Row],[Rank]]=7,24,IF(Table151516171824[[#This Row],[Rank]]=8,23,IF(Table151516171824[[#This Row],[Rank]]=9,22,IF(Table151516171824[[#This Row],[Rank]]=10,21,IF(Table151516171824[[#This Row],[Rank]]=11,20,IF(Table151516171824[[#This Row],[Rank]]=12,19,IF(Table151516171824[[#This Row],[Rank]]=13,18,IF(Table151516171824[[#This Row],[Rank]]=14,17,IF(Table151516171824[[#This Row],[Rank]]=15,16,IF(Table151516171824[[#This Row],[Rank]]=16,15,IF(Table151516171824[[#This Row],[Rank]]=17,14,IF(Table151516171824[[#This Row],[Rank]]=18,13,IF(Table151516171824[[#This Row],[Rank]]=19,12,IF(Table151516171824[[#This Row],[Rank]]=20,11,IF(Table151516171824[[#This Row],[Rank]]=21,10,IF(Table151516171824[[#This Row],[Rank]]=22,9,IF(Table151516171824[[#This Row],[Rank]]=23,8,IF(Table151516171824[[#This Row],[Rank]]=24,7,IF(Table151516171824[[#This Row],[Rank]]=25,6,IF(Table151516171824[[#This Row],[Rank]]=26,5,IF(Table151516171824[[#This Row],[Rank]]=27,4,IF(Table151516171824[[#This Row],[Rank]]=28,3,IF(Table151516171824[[#This Row],[Rank]]=29,2,IF(Table151516171824[[#This Row],[Rank]]=30,1,0)))))))))))))))))))))))))))))))</f>
        <v>20</v>
      </c>
      <c r="D15" s="4">
        <f>IF(Table151516171824[[#This Row],[Category]]="","",IF(Table151516171824[[#This Row],[Category]]="M",COUNTIF($I$2:$I15,"M"),IF(Table151516171824[[#This Row],[Category]]="F",COUNTIF($I$2:$I15,"F"),0)))</f>
        <v>11</v>
      </c>
      <c r="E15" s="30">
        <v>199</v>
      </c>
      <c r="F15" s="31">
        <v>3.5381944444444445E-2</v>
      </c>
      <c r="G15" s="32" t="s">
        <v>212</v>
      </c>
      <c r="H15" s="32" t="s">
        <v>172</v>
      </c>
      <c r="I15" s="33" t="s">
        <v>190</v>
      </c>
      <c r="J15" s="63">
        <v>-154</v>
      </c>
      <c r="K15" s="63" t="s">
        <v>191</v>
      </c>
      <c r="L15" s="63" t="s">
        <v>194</v>
      </c>
      <c r="M15" s="63"/>
    </row>
    <row r="16" spans="1:13" ht="28.2" x14ac:dyDescent="0.3">
      <c r="A16" s="19" t="str">
        <f>Table151516171824[[#This Row],[Full Name]]</f>
        <v>BASS, Josh</v>
      </c>
      <c r="B16" s="21" t="str">
        <f>IF(Table151516171824[[#This Row],[Full Name]]="","",IF(IFERROR(IFERROR(VLOOKUP(Table151516171824[[#This Row],[Full Name]],'Mens League'!B:B,1,FALSE),VLOOKUP(Table151516171824[[#This Row],[Full Name]],'Women''s League'!B:B,1,FALSE)),"NEEDS ADDING")="NEEDS ADDING","NEEDS ADDING","OK"))</f>
        <v>OK</v>
      </c>
      <c r="C16" s="21">
        <f>IF(Table151516171824[[#This Row],[Position]]="","",IF(Table151516171824[[#This Row],[Rank]]=1,30,IF(Table151516171824[[#This Row],[Rank]]=2,29,IF(Table151516171824[[#This Row],[Rank]]=3,28,IF(Table151516171824[[#This Row],[Rank]]=4,27,IF(Table151516171824[[#This Row],[Rank]]=5,26,IF(Table151516171824[[#This Row],[Rank]]=6,25,IF(Table151516171824[[#This Row],[Rank]]=7,24,IF(Table151516171824[[#This Row],[Rank]]=8,23,IF(Table151516171824[[#This Row],[Rank]]=9,22,IF(Table151516171824[[#This Row],[Rank]]=10,21,IF(Table151516171824[[#This Row],[Rank]]=11,20,IF(Table151516171824[[#This Row],[Rank]]=12,19,IF(Table151516171824[[#This Row],[Rank]]=13,18,IF(Table151516171824[[#This Row],[Rank]]=14,17,IF(Table151516171824[[#This Row],[Rank]]=15,16,IF(Table151516171824[[#This Row],[Rank]]=16,15,IF(Table151516171824[[#This Row],[Rank]]=17,14,IF(Table151516171824[[#This Row],[Rank]]=18,13,IF(Table151516171824[[#This Row],[Rank]]=19,12,IF(Table151516171824[[#This Row],[Rank]]=20,11,IF(Table151516171824[[#This Row],[Rank]]=21,10,IF(Table151516171824[[#This Row],[Rank]]=22,9,IF(Table151516171824[[#This Row],[Rank]]=23,8,IF(Table151516171824[[#This Row],[Rank]]=24,7,IF(Table151516171824[[#This Row],[Rank]]=25,6,IF(Table151516171824[[#This Row],[Rank]]=26,5,IF(Table151516171824[[#This Row],[Rank]]=27,4,IF(Table151516171824[[#This Row],[Rank]]=28,3,IF(Table151516171824[[#This Row],[Rank]]=29,2,IF(Table151516171824[[#This Row],[Rank]]=30,1,0)))))))))))))))))))))))))))))))</f>
        <v>19</v>
      </c>
      <c r="D16" s="4">
        <f>IF(Table151516171824[[#This Row],[Category]]="","",IF(Table151516171824[[#This Row],[Category]]="M",COUNTIF($I$2:$I16,"M"),IF(Table151516171824[[#This Row],[Category]]="F",COUNTIF($I$2:$I16,"F"),0)))</f>
        <v>12</v>
      </c>
      <c r="E16" s="26">
        <v>211</v>
      </c>
      <c r="F16" s="27">
        <v>3.5821759259259262E-2</v>
      </c>
      <c r="G16" s="28" t="s">
        <v>213</v>
      </c>
      <c r="H16" s="28" t="s">
        <v>158</v>
      </c>
      <c r="I16" s="29" t="s">
        <v>190</v>
      </c>
      <c r="J16" s="63">
        <v>-161</v>
      </c>
      <c r="K16" s="63" t="s">
        <v>191</v>
      </c>
      <c r="L16" s="63" t="s">
        <v>196</v>
      </c>
      <c r="M16" s="63"/>
    </row>
    <row r="17" spans="1:13" ht="28.2" x14ac:dyDescent="0.3">
      <c r="A17" s="19" t="str">
        <f>Table151516171824[[#This Row],[Full Name]]</f>
        <v>WILKINSON, Verity</v>
      </c>
      <c r="B17" s="21" t="str">
        <f>IF(Table151516171824[[#This Row],[Full Name]]="","",IF(IFERROR(IFERROR(VLOOKUP(Table151516171824[[#This Row],[Full Name]],'Mens League'!B:B,1,FALSE),VLOOKUP(Table151516171824[[#This Row],[Full Name]],'Women''s League'!B:B,1,FALSE)),"NEEDS ADDING")="NEEDS ADDING","NEEDS ADDING","OK"))</f>
        <v>OK</v>
      </c>
      <c r="C17" s="21">
        <f>IF(Table151516171824[[#This Row],[Position]]="","",IF(Table151516171824[[#This Row],[Rank]]=1,30,IF(Table151516171824[[#This Row],[Rank]]=2,29,IF(Table151516171824[[#This Row],[Rank]]=3,28,IF(Table151516171824[[#This Row],[Rank]]=4,27,IF(Table151516171824[[#This Row],[Rank]]=5,26,IF(Table151516171824[[#This Row],[Rank]]=6,25,IF(Table151516171824[[#This Row],[Rank]]=7,24,IF(Table151516171824[[#This Row],[Rank]]=8,23,IF(Table151516171824[[#This Row],[Rank]]=9,22,IF(Table151516171824[[#This Row],[Rank]]=10,21,IF(Table151516171824[[#This Row],[Rank]]=11,20,IF(Table151516171824[[#This Row],[Rank]]=12,19,IF(Table151516171824[[#This Row],[Rank]]=13,18,IF(Table151516171824[[#This Row],[Rank]]=14,17,IF(Table151516171824[[#This Row],[Rank]]=15,16,IF(Table151516171824[[#This Row],[Rank]]=16,15,IF(Table151516171824[[#This Row],[Rank]]=17,14,IF(Table151516171824[[#This Row],[Rank]]=18,13,IF(Table151516171824[[#This Row],[Rank]]=19,12,IF(Table151516171824[[#This Row],[Rank]]=20,11,IF(Table151516171824[[#This Row],[Rank]]=21,10,IF(Table151516171824[[#This Row],[Rank]]=22,9,IF(Table151516171824[[#This Row],[Rank]]=23,8,IF(Table151516171824[[#This Row],[Rank]]=24,7,IF(Table151516171824[[#This Row],[Rank]]=25,6,IF(Table151516171824[[#This Row],[Rank]]=26,5,IF(Table151516171824[[#This Row],[Rank]]=27,4,IF(Table151516171824[[#This Row],[Rank]]=28,3,IF(Table151516171824[[#This Row],[Rank]]=29,2,IF(Table151516171824[[#This Row],[Rank]]=30,1,0)))))))))))))))))))))))))))))))</f>
        <v>27</v>
      </c>
      <c r="D17" s="4">
        <f>IF(Table151516171824[[#This Row],[Category]]="","",IF(Table151516171824[[#This Row],[Category]]="M",COUNTIF($I$2:$I17,"M"),IF(Table151516171824[[#This Row],[Category]]="F",COUNTIF($I$2:$I17,"F"),0)))</f>
        <v>4</v>
      </c>
      <c r="E17" s="26">
        <v>236</v>
      </c>
      <c r="F17" s="27">
        <v>3.695601851851852E-2</v>
      </c>
      <c r="G17" s="28" t="s">
        <v>214</v>
      </c>
      <c r="H17" s="28" t="s">
        <v>174</v>
      </c>
      <c r="I17" s="29" t="s">
        <v>205</v>
      </c>
      <c r="J17" s="63">
        <v>-63</v>
      </c>
      <c r="K17" s="63" t="s">
        <v>191</v>
      </c>
      <c r="L17" s="63" t="s">
        <v>215</v>
      </c>
      <c r="M17" s="63"/>
    </row>
    <row r="18" spans="1:13" ht="28.2" x14ac:dyDescent="0.3">
      <c r="A18" s="19" t="str">
        <f>Table151516171824[[#This Row],[Full Name]]</f>
        <v>YEOMANS, Martin</v>
      </c>
      <c r="B18" s="21" t="str">
        <f>IF(Table151516171824[[#This Row],[Full Name]]="","",IF(IFERROR(IFERROR(VLOOKUP(Table151516171824[[#This Row],[Full Name]],'Mens League'!B:B,1,FALSE),VLOOKUP(Table151516171824[[#This Row],[Full Name]],'Women''s League'!B:B,1,FALSE)),"NEEDS ADDING")="NEEDS ADDING","NEEDS ADDING","OK"))</f>
        <v>OK</v>
      </c>
      <c r="C18" s="21">
        <f>IF(Table151516171824[[#This Row],[Position]]="","",IF(Table151516171824[[#This Row],[Rank]]=1,30,IF(Table151516171824[[#This Row],[Rank]]=2,29,IF(Table151516171824[[#This Row],[Rank]]=3,28,IF(Table151516171824[[#This Row],[Rank]]=4,27,IF(Table151516171824[[#This Row],[Rank]]=5,26,IF(Table151516171824[[#This Row],[Rank]]=6,25,IF(Table151516171824[[#This Row],[Rank]]=7,24,IF(Table151516171824[[#This Row],[Rank]]=8,23,IF(Table151516171824[[#This Row],[Rank]]=9,22,IF(Table151516171824[[#This Row],[Rank]]=10,21,IF(Table151516171824[[#This Row],[Rank]]=11,20,IF(Table151516171824[[#This Row],[Rank]]=12,19,IF(Table151516171824[[#This Row],[Rank]]=13,18,IF(Table151516171824[[#This Row],[Rank]]=14,17,IF(Table151516171824[[#This Row],[Rank]]=15,16,IF(Table151516171824[[#This Row],[Rank]]=16,15,IF(Table151516171824[[#This Row],[Rank]]=17,14,IF(Table151516171824[[#This Row],[Rank]]=18,13,IF(Table151516171824[[#This Row],[Rank]]=19,12,IF(Table151516171824[[#This Row],[Rank]]=20,11,IF(Table151516171824[[#This Row],[Rank]]=21,10,IF(Table151516171824[[#This Row],[Rank]]=22,9,IF(Table151516171824[[#This Row],[Rank]]=23,8,IF(Table151516171824[[#This Row],[Rank]]=24,7,IF(Table151516171824[[#This Row],[Rank]]=25,6,IF(Table151516171824[[#This Row],[Rank]]=26,5,IF(Table151516171824[[#This Row],[Rank]]=27,4,IF(Table151516171824[[#This Row],[Rank]]=28,3,IF(Table151516171824[[#This Row],[Rank]]=29,2,IF(Table151516171824[[#This Row],[Rank]]=30,1,0)))))))))))))))))))))))))))))))</f>
        <v>18</v>
      </c>
      <c r="D18" s="4">
        <f>IF(Table151516171824[[#This Row],[Category]]="","",IF(Table151516171824[[#This Row],[Category]]="M",COUNTIF($I$2:$I18,"M"),IF(Table151516171824[[#This Row],[Category]]="F",COUNTIF($I$2:$I18,"F"),0)))</f>
        <v>13</v>
      </c>
      <c r="E18" s="26">
        <v>239</v>
      </c>
      <c r="F18" s="27">
        <v>3.7210648148148145E-2</v>
      </c>
      <c r="G18" s="28" t="s">
        <v>216</v>
      </c>
      <c r="H18" s="28" t="s">
        <v>10</v>
      </c>
      <c r="I18" s="29" t="s">
        <v>190</v>
      </c>
      <c r="J18" s="63">
        <v>-175</v>
      </c>
      <c r="K18" s="63" t="s">
        <v>191</v>
      </c>
      <c r="L18" s="63" t="s">
        <v>198</v>
      </c>
      <c r="M18" s="63"/>
    </row>
    <row r="19" spans="1:13" ht="28.2" x14ac:dyDescent="0.3">
      <c r="A19" s="19" t="str">
        <f>Table151516171824[[#This Row],[Full Name]]</f>
        <v>TENCH, Marc</v>
      </c>
      <c r="B19" s="21" t="str">
        <f>IF(Table151516171824[[#This Row],[Full Name]]="","",IF(IFERROR(IFERROR(VLOOKUP(Table151516171824[[#This Row],[Full Name]],'Mens League'!B:B,1,FALSE),VLOOKUP(Table151516171824[[#This Row],[Full Name]],'Women''s League'!B:B,1,FALSE)),"NEEDS ADDING")="NEEDS ADDING","NEEDS ADDING","OK"))</f>
        <v>OK</v>
      </c>
      <c r="C19" s="21">
        <f>IF(Table151516171824[[#This Row],[Position]]="","",IF(Table151516171824[[#This Row],[Rank]]=1,30,IF(Table151516171824[[#This Row],[Rank]]=2,29,IF(Table151516171824[[#This Row],[Rank]]=3,28,IF(Table151516171824[[#This Row],[Rank]]=4,27,IF(Table151516171824[[#This Row],[Rank]]=5,26,IF(Table151516171824[[#This Row],[Rank]]=6,25,IF(Table151516171824[[#This Row],[Rank]]=7,24,IF(Table151516171824[[#This Row],[Rank]]=8,23,IF(Table151516171824[[#This Row],[Rank]]=9,22,IF(Table151516171824[[#This Row],[Rank]]=10,21,IF(Table151516171824[[#This Row],[Rank]]=11,20,IF(Table151516171824[[#This Row],[Rank]]=12,19,IF(Table151516171824[[#This Row],[Rank]]=13,18,IF(Table151516171824[[#This Row],[Rank]]=14,17,IF(Table151516171824[[#This Row],[Rank]]=15,16,IF(Table151516171824[[#This Row],[Rank]]=16,15,IF(Table151516171824[[#This Row],[Rank]]=17,14,IF(Table151516171824[[#This Row],[Rank]]=18,13,IF(Table151516171824[[#This Row],[Rank]]=19,12,IF(Table151516171824[[#This Row],[Rank]]=20,11,IF(Table151516171824[[#This Row],[Rank]]=21,10,IF(Table151516171824[[#This Row],[Rank]]=22,9,IF(Table151516171824[[#This Row],[Rank]]=23,8,IF(Table151516171824[[#This Row],[Rank]]=24,7,IF(Table151516171824[[#This Row],[Rank]]=25,6,IF(Table151516171824[[#This Row],[Rank]]=26,5,IF(Table151516171824[[#This Row],[Rank]]=27,4,IF(Table151516171824[[#This Row],[Rank]]=28,3,IF(Table151516171824[[#This Row],[Rank]]=29,2,IF(Table151516171824[[#This Row],[Rank]]=30,1,0)))))))))))))))))))))))))))))))</f>
        <v>17</v>
      </c>
      <c r="D19" s="4">
        <f>IF(Table151516171824[[#This Row],[Category]]="","",IF(Table151516171824[[#This Row],[Category]]="M",COUNTIF($I$2:$I19,"M"),IF(Table151516171824[[#This Row],[Category]]="F",COUNTIF($I$2:$I19,"F"),0)))</f>
        <v>14</v>
      </c>
      <c r="E19" s="26">
        <v>250</v>
      </c>
      <c r="F19" s="27">
        <v>3.8171296296296293E-2</v>
      </c>
      <c r="G19" s="28" t="s">
        <v>217</v>
      </c>
      <c r="H19" s="28" t="s">
        <v>188</v>
      </c>
      <c r="I19" s="29" t="s">
        <v>190</v>
      </c>
      <c r="J19" s="63">
        <v>-181</v>
      </c>
      <c r="K19" s="63" t="s">
        <v>191</v>
      </c>
      <c r="L19" s="63" t="s">
        <v>192</v>
      </c>
      <c r="M19" s="63"/>
    </row>
    <row r="20" spans="1:13" ht="28.2" x14ac:dyDescent="0.3">
      <c r="A20" s="19" t="str">
        <f>Table151516171824[[#This Row],[Full Name]]</f>
        <v>STURLA, Tim</v>
      </c>
      <c r="B20" s="21" t="str">
        <f>IF(Table151516171824[[#This Row],[Full Name]]="","",IF(IFERROR(IFERROR(VLOOKUP(Table151516171824[[#This Row],[Full Name]],'Mens League'!B:B,1,FALSE),VLOOKUP(Table151516171824[[#This Row],[Full Name]],'Women''s League'!B:B,1,FALSE)),"NEEDS ADDING")="NEEDS ADDING","NEEDS ADDING","OK"))</f>
        <v>OK</v>
      </c>
      <c r="C20" s="21">
        <f>IF(Table151516171824[[#This Row],[Position]]="","",IF(Table151516171824[[#This Row],[Rank]]=1,30,IF(Table151516171824[[#This Row],[Rank]]=2,29,IF(Table151516171824[[#This Row],[Rank]]=3,28,IF(Table151516171824[[#This Row],[Rank]]=4,27,IF(Table151516171824[[#This Row],[Rank]]=5,26,IF(Table151516171824[[#This Row],[Rank]]=6,25,IF(Table151516171824[[#This Row],[Rank]]=7,24,IF(Table151516171824[[#This Row],[Rank]]=8,23,IF(Table151516171824[[#This Row],[Rank]]=9,22,IF(Table151516171824[[#This Row],[Rank]]=10,21,IF(Table151516171824[[#This Row],[Rank]]=11,20,IF(Table151516171824[[#This Row],[Rank]]=12,19,IF(Table151516171824[[#This Row],[Rank]]=13,18,IF(Table151516171824[[#This Row],[Rank]]=14,17,IF(Table151516171824[[#This Row],[Rank]]=15,16,IF(Table151516171824[[#This Row],[Rank]]=16,15,IF(Table151516171824[[#This Row],[Rank]]=17,14,IF(Table151516171824[[#This Row],[Rank]]=18,13,IF(Table151516171824[[#This Row],[Rank]]=19,12,IF(Table151516171824[[#This Row],[Rank]]=20,11,IF(Table151516171824[[#This Row],[Rank]]=21,10,IF(Table151516171824[[#This Row],[Rank]]=22,9,IF(Table151516171824[[#This Row],[Rank]]=23,8,IF(Table151516171824[[#This Row],[Rank]]=24,7,IF(Table151516171824[[#This Row],[Rank]]=25,6,IF(Table151516171824[[#This Row],[Rank]]=26,5,IF(Table151516171824[[#This Row],[Rank]]=27,4,IF(Table151516171824[[#This Row],[Rank]]=28,3,IF(Table151516171824[[#This Row],[Rank]]=29,2,IF(Table151516171824[[#This Row],[Rank]]=30,1,0)))))))))))))))))))))))))))))))</f>
        <v>16</v>
      </c>
      <c r="D20" s="4">
        <f>IF(Table151516171824[[#This Row],[Category]]="","",IF(Table151516171824[[#This Row],[Category]]="M",COUNTIF($I$2:$I20,"M"),IF(Table151516171824[[#This Row],[Category]]="F",COUNTIF($I$2:$I20,"F"),0)))</f>
        <v>15</v>
      </c>
      <c r="E20" s="26">
        <v>260</v>
      </c>
      <c r="F20" s="27">
        <v>3.8587962962962963E-2</v>
      </c>
      <c r="G20" s="28" t="s">
        <v>218</v>
      </c>
      <c r="H20" s="28" t="s">
        <v>75</v>
      </c>
      <c r="I20" s="29" t="s">
        <v>190</v>
      </c>
      <c r="J20" s="63">
        <v>-186</v>
      </c>
      <c r="K20" s="63" t="s">
        <v>191</v>
      </c>
      <c r="L20" s="63" t="s">
        <v>194</v>
      </c>
      <c r="M20" s="63"/>
    </row>
    <row r="21" spans="1:13" ht="28.2" x14ac:dyDescent="0.3">
      <c r="A21" s="19" t="str">
        <f>Table151516171824[[#This Row],[Full Name]]</f>
        <v>BARON, Tom</v>
      </c>
      <c r="B21" s="21" t="str">
        <f>IF(Table151516171824[[#This Row],[Full Name]]="","",IF(IFERROR(IFERROR(VLOOKUP(Table151516171824[[#This Row],[Full Name]],'Mens League'!B:B,1,FALSE),VLOOKUP(Table151516171824[[#This Row],[Full Name]],'Women''s League'!B:B,1,FALSE)),"NEEDS ADDING")="NEEDS ADDING","NEEDS ADDING","OK"))</f>
        <v>OK</v>
      </c>
      <c r="C21" s="21">
        <f>IF(Table151516171824[[#This Row],[Position]]="","",IF(Table151516171824[[#This Row],[Rank]]=1,30,IF(Table151516171824[[#This Row],[Rank]]=2,29,IF(Table151516171824[[#This Row],[Rank]]=3,28,IF(Table151516171824[[#This Row],[Rank]]=4,27,IF(Table151516171824[[#This Row],[Rank]]=5,26,IF(Table151516171824[[#This Row],[Rank]]=6,25,IF(Table151516171824[[#This Row],[Rank]]=7,24,IF(Table151516171824[[#This Row],[Rank]]=8,23,IF(Table151516171824[[#This Row],[Rank]]=9,22,IF(Table151516171824[[#This Row],[Rank]]=10,21,IF(Table151516171824[[#This Row],[Rank]]=11,20,IF(Table151516171824[[#This Row],[Rank]]=12,19,IF(Table151516171824[[#This Row],[Rank]]=13,18,IF(Table151516171824[[#This Row],[Rank]]=14,17,IF(Table151516171824[[#This Row],[Rank]]=15,16,IF(Table151516171824[[#This Row],[Rank]]=16,15,IF(Table151516171824[[#This Row],[Rank]]=17,14,IF(Table151516171824[[#This Row],[Rank]]=18,13,IF(Table151516171824[[#This Row],[Rank]]=19,12,IF(Table151516171824[[#This Row],[Rank]]=20,11,IF(Table151516171824[[#This Row],[Rank]]=21,10,IF(Table151516171824[[#This Row],[Rank]]=22,9,IF(Table151516171824[[#This Row],[Rank]]=23,8,IF(Table151516171824[[#This Row],[Rank]]=24,7,IF(Table151516171824[[#This Row],[Rank]]=25,6,IF(Table151516171824[[#This Row],[Rank]]=26,5,IF(Table151516171824[[#This Row],[Rank]]=27,4,IF(Table151516171824[[#This Row],[Rank]]=28,3,IF(Table151516171824[[#This Row],[Rank]]=29,2,IF(Table151516171824[[#This Row],[Rank]]=30,1,0)))))))))))))))))))))))))))))))</f>
        <v>15</v>
      </c>
      <c r="D21" s="4">
        <f>IF(Table151516171824[[#This Row],[Category]]="","",IF(Table151516171824[[#This Row],[Category]]="M",COUNTIF($I$2:$I21,"M"),IF(Table151516171824[[#This Row],[Category]]="F",COUNTIF($I$2:$I21,"F"),0)))</f>
        <v>16</v>
      </c>
      <c r="E21" s="26">
        <v>266</v>
      </c>
      <c r="F21" s="27">
        <v>3.8900462962962963E-2</v>
      </c>
      <c r="G21" s="28" t="s">
        <v>219</v>
      </c>
      <c r="H21" s="28" t="s">
        <v>119</v>
      </c>
      <c r="I21" s="29" t="s">
        <v>190</v>
      </c>
      <c r="J21" s="63">
        <v>-187</v>
      </c>
      <c r="K21" s="63" t="s">
        <v>191</v>
      </c>
      <c r="L21" s="63" t="s">
        <v>196</v>
      </c>
      <c r="M21" s="63"/>
    </row>
    <row r="22" spans="1:13" ht="28.2" x14ac:dyDescent="0.3">
      <c r="A22" s="19" t="str">
        <f>Table151516171824[[#This Row],[Full Name]]</f>
        <v>WHITWORTH, Paula</v>
      </c>
      <c r="B22" s="21" t="str">
        <f>IF(Table151516171824[[#This Row],[Full Name]]="","",IF(IFERROR(IFERROR(VLOOKUP(Table151516171824[[#This Row],[Full Name]],'Mens League'!B:B,1,FALSE),VLOOKUP(Table151516171824[[#This Row],[Full Name]],'Women''s League'!B:B,1,FALSE)),"NEEDS ADDING")="NEEDS ADDING","NEEDS ADDING","OK"))</f>
        <v>OK</v>
      </c>
      <c r="C22" s="21">
        <f>IF(Table151516171824[[#This Row],[Position]]="","",IF(Table151516171824[[#This Row],[Rank]]=1,30,IF(Table151516171824[[#This Row],[Rank]]=2,29,IF(Table151516171824[[#This Row],[Rank]]=3,28,IF(Table151516171824[[#This Row],[Rank]]=4,27,IF(Table151516171824[[#This Row],[Rank]]=5,26,IF(Table151516171824[[#This Row],[Rank]]=6,25,IF(Table151516171824[[#This Row],[Rank]]=7,24,IF(Table151516171824[[#This Row],[Rank]]=8,23,IF(Table151516171824[[#This Row],[Rank]]=9,22,IF(Table151516171824[[#This Row],[Rank]]=10,21,IF(Table151516171824[[#This Row],[Rank]]=11,20,IF(Table151516171824[[#This Row],[Rank]]=12,19,IF(Table151516171824[[#This Row],[Rank]]=13,18,IF(Table151516171824[[#This Row],[Rank]]=14,17,IF(Table151516171824[[#This Row],[Rank]]=15,16,IF(Table151516171824[[#This Row],[Rank]]=16,15,IF(Table151516171824[[#This Row],[Rank]]=17,14,IF(Table151516171824[[#This Row],[Rank]]=18,13,IF(Table151516171824[[#This Row],[Rank]]=19,12,IF(Table151516171824[[#This Row],[Rank]]=20,11,IF(Table151516171824[[#This Row],[Rank]]=21,10,IF(Table151516171824[[#This Row],[Rank]]=22,9,IF(Table151516171824[[#This Row],[Rank]]=23,8,IF(Table151516171824[[#This Row],[Rank]]=24,7,IF(Table151516171824[[#This Row],[Rank]]=25,6,IF(Table151516171824[[#This Row],[Rank]]=26,5,IF(Table151516171824[[#This Row],[Rank]]=27,4,IF(Table151516171824[[#This Row],[Rank]]=28,3,IF(Table151516171824[[#This Row],[Rank]]=29,2,IF(Table151516171824[[#This Row],[Rank]]=30,1,0)))))))))))))))))))))))))))))))</f>
        <v>26</v>
      </c>
      <c r="D22" s="4">
        <f>IF(Table151516171824[[#This Row],[Category]]="","",IF(Table151516171824[[#This Row],[Category]]="M",COUNTIF($I$2:$I22,"M"),IF(Table151516171824[[#This Row],[Category]]="F",COUNTIF($I$2:$I22,"F"),0)))</f>
        <v>5</v>
      </c>
      <c r="E22" s="26">
        <v>274</v>
      </c>
      <c r="F22" s="27">
        <v>3.9756944444444442E-2</v>
      </c>
      <c r="G22" s="28" t="s">
        <v>220</v>
      </c>
      <c r="H22" s="28" t="s">
        <v>122</v>
      </c>
      <c r="I22" s="29" t="s">
        <v>205</v>
      </c>
      <c r="J22" s="63">
        <v>-84</v>
      </c>
      <c r="K22" s="63" t="s">
        <v>191</v>
      </c>
      <c r="L22" s="63" t="s">
        <v>221</v>
      </c>
      <c r="M22" s="63"/>
    </row>
    <row r="23" spans="1:13" ht="28.2" x14ac:dyDescent="0.3">
      <c r="A23" s="19" t="str">
        <f>Table151516171824[[#This Row],[Full Name]]</f>
        <v>MALONE, Sarah</v>
      </c>
      <c r="B23" s="21" t="str">
        <f>IF(Table151516171824[[#This Row],[Full Name]]="","",IF(IFERROR(IFERROR(VLOOKUP(Table151516171824[[#This Row],[Full Name]],'Mens League'!B:B,1,FALSE),VLOOKUP(Table151516171824[[#This Row],[Full Name]],'Women''s League'!B:B,1,FALSE)),"NEEDS ADDING")="NEEDS ADDING","NEEDS ADDING","OK"))</f>
        <v>OK</v>
      </c>
      <c r="C23" s="21">
        <f>IF(Table151516171824[[#This Row],[Position]]="","",IF(Table151516171824[[#This Row],[Rank]]=1,30,IF(Table151516171824[[#This Row],[Rank]]=2,29,IF(Table151516171824[[#This Row],[Rank]]=3,28,IF(Table151516171824[[#This Row],[Rank]]=4,27,IF(Table151516171824[[#This Row],[Rank]]=5,26,IF(Table151516171824[[#This Row],[Rank]]=6,25,IF(Table151516171824[[#This Row],[Rank]]=7,24,IF(Table151516171824[[#This Row],[Rank]]=8,23,IF(Table151516171824[[#This Row],[Rank]]=9,22,IF(Table151516171824[[#This Row],[Rank]]=10,21,IF(Table151516171824[[#This Row],[Rank]]=11,20,IF(Table151516171824[[#This Row],[Rank]]=12,19,IF(Table151516171824[[#This Row],[Rank]]=13,18,IF(Table151516171824[[#This Row],[Rank]]=14,17,IF(Table151516171824[[#This Row],[Rank]]=15,16,IF(Table151516171824[[#This Row],[Rank]]=16,15,IF(Table151516171824[[#This Row],[Rank]]=17,14,IF(Table151516171824[[#This Row],[Rank]]=18,13,IF(Table151516171824[[#This Row],[Rank]]=19,12,IF(Table151516171824[[#This Row],[Rank]]=20,11,IF(Table151516171824[[#This Row],[Rank]]=21,10,IF(Table151516171824[[#This Row],[Rank]]=22,9,IF(Table151516171824[[#This Row],[Rank]]=23,8,IF(Table151516171824[[#This Row],[Rank]]=24,7,IF(Table151516171824[[#This Row],[Rank]]=25,6,IF(Table151516171824[[#This Row],[Rank]]=26,5,IF(Table151516171824[[#This Row],[Rank]]=27,4,IF(Table151516171824[[#This Row],[Rank]]=28,3,IF(Table151516171824[[#This Row],[Rank]]=29,2,IF(Table151516171824[[#This Row],[Rank]]=30,1,0)))))))))))))))))))))))))))))))</f>
        <v>25</v>
      </c>
      <c r="D23" s="4">
        <f>IF(Table151516171824[[#This Row],[Category]]="","",IF(Table151516171824[[#This Row],[Category]]="M",COUNTIF($I$2:$I23,"M"),IF(Table151516171824[[#This Row],[Category]]="F",COUNTIF($I$2:$I23,"F"),0)))</f>
        <v>6</v>
      </c>
      <c r="E23" s="26">
        <v>289</v>
      </c>
      <c r="F23" s="27">
        <v>4.1203703703703701E-2</v>
      </c>
      <c r="G23" s="28" t="s">
        <v>222</v>
      </c>
      <c r="H23" s="28" t="s">
        <v>14</v>
      </c>
      <c r="I23" s="29" t="s">
        <v>205</v>
      </c>
      <c r="J23" s="63">
        <v>-92</v>
      </c>
      <c r="K23" s="63" t="s">
        <v>191</v>
      </c>
      <c r="L23" s="63" t="s">
        <v>209</v>
      </c>
      <c r="M23" s="63"/>
    </row>
    <row r="24" spans="1:13" ht="28.2" x14ac:dyDescent="0.3">
      <c r="A24" s="19" t="str">
        <f>Table151516171824[[#This Row],[Full Name]]</f>
        <v>BARON, Keith</v>
      </c>
      <c r="B24" s="21" t="str">
        <f>IF(Table151516171824[[#This Row],[Full Name]]="","",IF(IFERROR(IFERROR(VLOOKUP(Table151516171824[[#This Row],[Full Name]],'Mens League'!B:B,1,FALSE),VLOOKUP(Table151516171824[[#This Row],[Full Name]],'Women''s League'!B:B,1,FALSE)),"NEEDS ADDING")="NEEDS ADDING","NEEDS ADDING","OK"))</f>
        <v>OK</v>
      </c>
      <c r="C24" s="21">
        <f>IF(Table151516171824[[#This Row],[Position]]="","",IF(Table151516171824[[#This Row],[Rank]]=1,30,IF(Table151516171824[[#This Row],[Rank]]=2,29,IF(Table151516171824[[#This Row],[Rank]]=3,28,IF(Table151516171824[[#This Row],[Rank]]=4,27,IF(Table151516171824[[#This Row],[Rank]]=5,26,IF(Table151516171824[[#This Row],[Rank]]=6,25,IF(Table151516171824[[#This Row],[Rank]]=7,24,IF(Table151516171824[[#This Row],[Rank]]=8,23,IF(Table151516171824[[#This Row],[Rank]]=9,22,IF(Table151516171824[[#This Row],[Rank]]=10,21,IF(Table151516171824[[#This Row],[Rank]]=11,20,IF(Table151516171824[[#This Row],[Rank]]=12,19,IF(Table151516171824[[#This Row],[Rank]]=13,18,IF(Table151516171824[[#This Row],[Rank]]=14,17,IF(Table151516171824[[#This Row],[Rank]]=15,16,IF(Table151516171824[[#This Row],[Rank]]=16,15,IF(Table151516171824[[#This Row],[Rank]]=17,14,IF(Table151516171824[[#This Row],[Rank]]=18,13,IF(Table151516171824[[#This Row],[Rank]]=19,12,IF(Table151516171824[[#This Row],[Rank]]=20,11,IF(Table151516171824[[#This Row],[Rank]]=21,10,IF(Table151516171824[[#This Row],[Rank]]=22,9,IF(Table151516171824[[#This Row],[Rank]]=23,8,IF(Table151516171824[[#This Row],[Rank]]=24,7,IF(Table151516171824[[#This Row],[Rank]]=25,6,IF(Table151516171824[[#This Row],[Rank]]=26,5,IF(Table151516171824[[#This Row],[Rank]]=27,4,IF(Table151516171824[[#This Row],[Rank]]=28,3,IF(Table151516171824[[#This Row],[Rank]]=29,2,IF(Table151516171824[[#This Row],[Rank]]=30,1,0)))))))))))))))))))))))))))))))</f>
        <v>14</v>
      </c>
      <c r="D24" s="4">
        <f>IF(Table151516171824[[#This Row],[Category]]="","",IF(Table151516171824[[#This Row],[Category]]="M",COUNTIF($I$2:$I24,"M"),IF(Table151516171824[[#This Row],[Category]]="F",COUNTIF($I$2:$I24,"F"),0)))</f>
        <v>17</v>
      </c>
      <c r="E24" s="26">
        <v>292</v>
      </c>
      <c r="F24" s="27">
        <v>4.1296296296296296E-2</v>
      </c>
      <c r="G24" s="28" t="s">
        <v>223</v>
      </c>
      <c r="H24" s="28" t="s">
        <v>39</v>
      </c>
      <c r="I24" s="29" t="s">
        <v>190</v>
      </c>
      <c r="J24" s="63">
        <v>-198</v>
      </c>
      <c r="K24" s="63" t="s">
        <v>191</v>
      </c>
      <c r="L24" s="63" t="s">
        <v>224</v>
      </c>
      <c r="M24" s="63"/>
    </row>
    <row r="25" spans="1:13" ht="28.2" x14ac:dyDescent="0.3">
      <c r="A25" s="19" t="str">
        <f>Table151516171824[[#This Row],[Full Name]]</f>
        <v>PENONE, Michael</v>
      </c>
      <c r="B25" s="21" t="str">
        <f>IF(Table151516171824[[#This Row],[Full Name]]="","",IF(IFERROR(IFERROR(VLOOKUP(Table151516171824[[#This Row],[Full Name]],'Mens League'!B:B,1,FALSE),VLOOKUP(Table151516171824[[#This Row],[Full Name]],'Women''s League'!B:B,1,FALSE)),"NEEDS ADDING")="NEEDS ADDING","NEEDS ADDING","OK"))</f>
        <v>OK</v>
      </c>
      <c r="C25" s="21">
        <f>IF(Table151516171824[[#This Row],[Position]]="","",IF(Table151516171824[[#This Row],[Rank]]=1,30,IF(Table151516171824[[#This Row],[Rank]]=2,29,IF(Table151516171824[[#This Row],[Rank]]=3,28,IF(Table151516171824[[#This Row],[Rank]]=4,27,IF(Table151516171824[[#This Row],[Rank]]=5,26,IF(Table151516171824[[#This Row],[Rank]]=6,25,IF(Table151516171824[[#This Row],[Rank]]=7,24,IF(Table151516171824[[#This Row],[Rank]]=8,23,IF(Table151516171824[[#This Row],[Rank]]=9,22,IF(Table151516171824[[#This Row],[Rank]]=10,21,IF(Table151516171824[[#This Row],[Rank]]=11,20,IF(Table151516171824[[#This Row],[Rank]]=12,19,IF(Table151516171824[[#This Row],[Rank]]=13,18,IF(Table151516171824[[#This Row],[Rank]]=14,17,IF(Table151516171824[[#This Row],[Rank]]=15,16,IF(Table151516171824[[#This Row],[Rank]]=16,15,IF(Table151516171824[[#This Row],[Rank]]=17,14,IF(Table151516171824[[#This Row],[Rank]]=18,13,IF(Table151516171824[[#This Row],[Rank]]=19,12,IF(Table151516171824[[#This Row],[Rank]]=20,11,IF(Table151516171824[[#This Row],[Rank]]=21,10,IF(Table151516171824[[#This Row],[Rank]]=22,9,IF(Table151516171824[[#This Row],[Rank]]=23,8,IF(Table151516171824[[#This Row],[Rank]]=24,7,IF(Table151516171824[[#This Row],[Rank]]=25,6,IF(Table151516171824[[#This Row],[Rank]]=26,5,IF(Table151516171824[[#This Row],[Rank]]=27,4,IF(Table151516171824[[#This Row],[Rank]]=28,3,IF(Table151516171824[[#This Row],[Rank]]=29,2,IF(Table151516171824[[#This Row],[Rank]]=30,1,0)))))))))))))))))))))))))))))))</f>
        <v>13</v>
      </c>
      <c r="D25" s="4">
        <f>IF(Table151516171824[[#This Row],[Category]]="","",IF(Table151516171824[[#This Row],[Category]]="M",COUNTIF($I$2:$I25,"M"),IF(Table151516171824[[#This Row],[Category]]="F",COUNTIF($I$2:$I25,"F"),0)))</f>
        <v>18</v>
      </c>
      <c r="E25" s="26">
        <v>299</v>
      </c>
      <c r="F25" s="27">
        <v>4.238425925925926E-2</v>
      </c>
      <c r="G25" s="28" t="s">
        <v>225</v>
      </c>
      <c r="H25" s="28" t="s">
        <v>226</v>
      </c>
      <c r="I25" s="29" t="s">
        <v>190</v>
      </c>
      <c r="J25" s="63">
        <v>-200</v>
      </c>
      <c r="K25" s="63" t="s">
        <v>191</v>
      </c>
      <c r="L25" s="63" t="s">
        <v>196</v>
      </c>
      <c r="M25" s="63"/>
    </row>
    <row r="26" spans="1:13" ht="28.2" x14ac:dyDescent="0.3">
      <c r="A26" s="19" t="str">
        <f>Table151516171824[[#This Row],[Full Name]]</f>
        <v>HOPE, Jenny</v>
      </c>
      <c r="B26" s="21" t="str">
        <f>IF(Table151516171824[[#This Row],[Full Name]]="","",IF(IFERROR(IFERROR(VLOOKUP(Table151516171824[[#This Row],[Full Name]],'Mens League'!B:B,1,FALSE),VLOOKUP(Table151516171824[[#This Row],[Full Name]],'Women''s League'!B:B,1,FALSE)),"NEEDS ADDING")="NEEDS ADDING","NEEDS ADDING","OK"))</f>
        <v>OK</v>
      </c>
      <c r="C26" s="21">
        <f>IF(Table151516171824[[#This Row],[Position]]="","",IF(Table151516171824[[#This Row],[Rank]]=1,30,IF(Table151516171824[[#This Row],[Rank]]=2,29,IF(Table151516171824[[#This Row],[Rank]]=3,28,IF(Table151516171824[[#This Row],[Rank]]=4,27,IF(Table151516171824[[#This Row],[Rank]]=5,26,IF(Table151516171824[[#This Row],[Rank]]=6,25,IF(Table151516171824[[#This Row],[Rank]]=7,24,IF(Table151516171824[[#This Row],[Rank]]=8,23,IF(Table151516171824[[#This Row],[Rank]]=9,22,IF(Table151516171824[[#This Row],[Rank]]=10,21,IF(Table151516171824[[#This Row],[Rank]]=11,20,IF(Table151516171824[[#This Row],[Rank]]=12,19,IF(Table151516171824[[#This Row],[Rank]]=13,18,IF(Table151516171824[[#This Row],[Rank]]=14,17,IF(Table151516171824[[#This Row],[Rank]]=15,16,IF(Table151516171824[[#This Row],[Rank]]=16,15,IF(Table151516171824[[#This Row],[Rank]]=17,14,IF(Table151516171824[[#This Row],[Rank]]=18,13,IF(Table151516171824[[#This Row],[Rank]]=19,12,IF(Table151516171824[[#This Row],[Rank]]=20,11,IF(Table151516171824[[#This Row],[Rank]]=21,10,IF(Table151516171824[[#This Row],[Rank]]=22,9,IF(Table151516171824[[#This Row],[Rank]]=23,8,IF(Table151516171824[[#This Row],[Rank]]=24,7,IF(Table151516171824[[#This Row],[Rank]]=25,6,IF(Table151516171824[[#This Row],[Rank]]=26,5,IF(Table151516171824[[#This Row],[Rank]]=27,4,IF(Table151516171824[[#This Row],[Rank]]=28,3,IF(Table151516171824[[#This Row],[Rank]]=29,2,IF(Table151516171824[[#This Row],[Rank]]=30,1,0)))))))))))))))))))))))))))))))</f>
        <v>24</v>
      </c>
      <c r="D26" s="4">
        <f>IF(Table151516171824[[#This Row],[Category]]="","",IF(Table151516171824[[#This Row],[Category]]="M",COUNTIF($I$2:$I26,"M"),IF(Table151516171824[[#This Row],[Category]]="F",COUNTIF($I$2:$I26,"F"),0)))</f>
        <v>7</v>
      </c>
      <c r="E26" s="26">
        <v>303</v>
      </c>
      <c r="F26" s="27">
        <v>4.283564814814815E-2</v>
      </c>
      <c r="G26" s="28" t="s">
        <v>227</v>
      </c>
      <c r="H26" s="28" t="s">
        <v>21</v>
      </c>
      <c r="I26" s="29" t="s">
        <v>205</v>
      </c>
      <c r="J26" s="63">
        <v>-101</v>
      </c>
      <c r="K26" s="63" t="s">
        <v>191</v>
      </c>
      <c r="L26" s="63" t="s">
        <v>206</v>
      </c>
      <c r="M26" s="63"/>
    </row>
    <row r="27" spans="1:13" ht="28.2" x14ac:dyDescent="0.3">
      <c r="A27" s="19" t="str">
        <f>Table151516171824[[#This Row],[Full Name]]</f>
        <v>TOWLE, Grania</v>
      </c>
      <c r="B27" s="21" t="str">
        <f>IF(Table151516171824[[#This Row],[Full Name]]="","",IF(IFERROR(IFERROR(VLOOKUP(Table151516171824[[#This Row],[Full Name]],'Mens League'!B:B,1,FALSE),VLOOKUP(Table151516171824[[#This Row],[Full Name]],'Women''s League'!B:B,1,FALSE)),"NEEDS ADDING")="NEEDS ADDING","NEEDS ADDING","OK"))</f>
        <v>OK</v>
      </c>
      <c r="C27" s="21">
        <f>IF(Table151516171824[[#This Row],[Position]]="","",IF(Table151516171824[[#This Row],[Rank]]=1,30,IF(Table151516171824[[#This Row],[Rank]]=2,29,IF(Table151516171824[[#This Row],[Rank]]=3,28,IF(Table151516171824[[#This Row],[Rank]]=4,27,IF(Table151516171824[[#This Row],[Rank]]=5,26,IF(Table151516171824[[#This Row],[Rank]]=6,25,IF(Table151516171824[[#This Row],[Rank]]=7,24,IF(Table151516171824[[#This Row],[Rank]]=8,23,IF(Table151516171824[[#This Row],[Rank]]=9,22,IF(Table151516171824[[#This Row],[Rank]]=10,21,IF(Table151516171824[[#This Row],[Rank]]=11,20,IF(Table151516171824[[#This Row],[Rank]]=12,19,IF(Table151516171824[[#This Row],[Rank]]=13,18,IF(Table151516171824[[#This Row],[Rank]]=14,17,IF(Table151516171824[[#This Row],[Rank]]=15,16,IF(Table151516171824[[#This Row],[Rank]]=16,15,IF(Table151516171824[[#This Row],[Rank]]=17,14,IF(Table151516171824[[#This Row],[Rank]]=18,13,IF(Table151516171824[[#This Row],[Rank]]=19,12,IF(Table151516171824[[#This Row],[Rank]]=20,11,IF(Table151516171824[[#This Row],[Rank]]=21,10,IF(Table151516171824[[#This Row],[Rank]]=22,9,IF(Table151516171824[[#This Row],[Rank]]=23,8,IF(Table151516171824[[#This Row],[Rank]]=24,7,IF(Table151516171824[[#This Row],[Rank]]=25,6,IF(Table151516171824[[#This Row],[Rank]]=26,5,IF(Table151516171824[[#This Row],[Rank]]=27,4,IF(Table151516171824[[#This Row],[Rank]]=28,3,IF(Table151516171824[[#This Row],[Rank]]=29,2,IF(Table151516171824[[#This Row],[Rank]]=30,1,0)))))))))))))))))))))))))))))))</f>
        <v>23</v>
      </c>
      <c r="D27" s="4">
        <f>IF(Table151516171824[[#This Row],[Category]]="","",IF(Table151516171824[[#This Row],[Category]]="M",COUNTIF($I$2:$I27,"M"),IF(Table151516171824[[#This Row],[Category]]="F",COUNTIF($I$2:$I27,"F"),0)))</f>
        <v>8</v>
      </c>
      <c r="E27" s="26">
        <v>331</v>
      </c>
      <c r="F27" s="27">
        <v>4.8553240740740744E-2</v>
      </c>
      <c r="G27" s="28" t="s">
        <v>228</v>
      </c>
      <c r="H27" s="28" t="s">
        <v>15</v>
      </c>
      <c r="I27" s="29" t="s">
        <v>205</v>
      </c>
      <c r="J27" s="63">
        <v>-125</v>
      </c>
      <c r="K27" s="63" t="s">
        <v>191</v>
      </c>
      <c r="L27" s="63" t="s">
        <v>209</v>
      </c>
      <c r="M27" s="63"/>
    </row>
    <row r="28" spans="1:13" x14ac:dyDescent="0.3">
      <c r="A28" s="19">
        <f>Table151516171824[[#This Row],[Full Name]]</f>
        <v>0</v>
      </c>
      <c r="B28" s="21" t="str">
        <f>IF(Table151516171824[[#This Row],[Full Name]]="","",IF(IFERROR(IFERROR(VLOOKUP(Table151516171824[[#This Row],[Full Name]],'Mens League'!B:B,1,FALSE),VLOOKUP(Table151516171824[[#This Row],[Full Name]],'Women''s League'!B:B,1,FALSE)),"NEEDS ADDING")="NEEDS ADDING","NEEDS ADDING","OK"))</f>
        <v/>
      </c>
      <c r="C28" s="21" t="str">
        <f>IF(Table151516171824[[#This Row],[Position]]="","",IF(Table151516171824[[#This Row],[Rank]]=1,30,IF(Table151516171824[[#This Row],[Rank]]=2,29,IF(Table151516171824[[#This Row],[Rank]]=3,28,IF(Table151516171824[[#This Row],[Rank]]=4,27,IF(Table151516171824[[#This Row],[Rank]]=5,26,IF(Table151516171824[[#This Row],[Rank]]=6,25,IF(Table151516171824[[#This Row],[Rank]]=7,24,IF(Table151516171824[[#This Row],[Rank]]=8,23,IF(Table151516171824[[#This Row],[Rank]]=9,22,IF(Table151516171824[[#This Row],[Rank]]=10,21,IF(Table151516171824[[#This Row],[Rank]]=11,20,IF(Table151516171824[[#This Row],[Rank]]=12,19,IF(Table151516171824[[#This Row],[Rank]]=13,18,IF(Table151516171824[[#This Row],[Rank]]=14,17,IF(Table151516171824[[#This Row],[Rank]]=15,16,IF(Table151516171824[[#This Row],[Rank]]=16,15,IF(Table151516171824[[#This Row],[Rank]]=17,14,IF(Table151516171824[[#This Row],[Rank]]=18,13,IF(Table151516171824[[#This Row],[Rank]]=19,12,IF(Table151516171824[[#This Row],[Rank]]=20,11,IF(Table151516171824[[#This Row],[Rank]]=21,10,IF(Table151516171824[[#This Row],[Rank]]=22,9,IF(Table151516171824[[#This Row],[Rank]]=23,8,IF(Table151516171824[[#This Row],[Rank]]=24,7,IF(Table151516171824[[#This Row],[Rank]]=25,6,IF(Table151516171824[[#This Row],[Rank]]=26,5,IF(Table151516171824[[#This Row],[Rank]]=27,4,IF(Table151516171824[[#This Row],[Rank]]=28,3,IF(Table151516171824[[#This Row],[Rank]]=29,2,IF(Table151516171824[[#This Row],[Rank]]=30,1,0)))))))))))))))))))))))))))))))</f>
        <v/>
      </c>
      <c r="D28" s="4" t="str">
        <f>IF(Table151516171824[[#This Row],[Category]]="","",IF(Table151516171824[[#This Row],[Category]]="M",COUNTIF($I$2:$I28,"M"),IF(Table151516171824[[#This Row],[Category]]="F",COUNTIF($I$2:$I28,"F"),0)))</f>
        <v/>
      </c>
      <c r="E28" s="26"/>
      <c r="F28" s="27"/>
      <c r="G28" s="28"/>
      <c r="H28" s="28"/>
      <c r="I28" s="29"/>
      <c r="J28" s="63"/>
      <c r="K28" s="63"/>
      <c r="L28" s="63"/>
      <c r="M28" s="63"/>
    </row>
    <row r="29" spans="1:13" x14ac:dyDescent="0.3">
      <c r="A29" s="19">
        <f>Table151516171824[[#This Row],[Full Name]]</f>
        <v>0</v>
      </c>
      <c r="B29" s="21" t="str">
        <f>IF(Table151516171824[[#This Row],[Full Name]]="","",IF(IFERROR(IFERROR(VLOOKUP(Table151516171824[[#This Row],[Full Name]],'Mens League'!B:B,1,FALSE),VLOOKUP(Table151516171824[[#This Row],[Full Name]],'Women''s League'!B:B,1,FALSE)),"NEEDS ADDING")="NEEDS ADDING","NEEDS ADDING","OK"))</f>
        <v/>
      </c>
      <c r="C29" s="21" t="str">
        <f>IF(Table151516171824[[#This Row],[Position]]="","",IF(Table151516171824[[#This Row],[Rank]]=1,30,IF(Table151516171824[[#This Row],[Rank]]=2,29,IF(Table151516171824[[#This Row],[Rank]]=3,28,IF(Table151516171824[[#This Row],[Rank]]=4,27,IF(Table151516171824[[#This Row],[Rank]]=5,26,IF(Table151516171824[[#This Row],[Rank]]=6,25,IF(Table151516171824[[#This Row],[Rank]]=7,24,IF(Table151516171824[[#This Row],[Rank]]=8,23,IF(Table151516171824[[#This Row],[Rank]]=9,22,IF(Table151516171824[[#This Row],[Rank]]=10,21,IF(Table151516171824[[#This Row],[Rank]]=11,20,IF(Table151516171824[[#This Row],[Rank]]=12,19,IF(Table151516171824[[#This Row],[Rank]]=13,18,IF(Table151516171824[[#This Row],[Rank]]=14,17,IF(Table151516171824[[#This Row],[Rank]]=15,16,IF(Table151516171824[[#This Row],[Rank]]=16,15,IF(Table151516171824[[#This Row],[Rank]]=17,14,IF(Table151516171824[[#This Row],[Rank]]=18,13,IF(Table151516171824[[#This Row],[Rank]]=19,12,IF(Table151516171824[[#This Row],[Rank]]=20,11,IF(Table151516171824[[#This Row],[Rank]]=21,10,IF(Table151516171824[[#This Row],[Rank]]=22,9,IF(Table151516171824[[#This Row],[Rank]]=23,8,IF(Table151516171824[[#This Row],[Rank]]=24,7,IF(Table151516171824[[#This Row],[Rank]]=25,6,IF(Table151516171824[[#This Row],[Rank]]=26,5,IF(Table151516171824[[#This Row],[Rank]]=27,4,IF(Table151516171824[[#This Row],[Rank]]=28,3,IF(Table151516171824[[#This Row],[Rank]]=29,2,IF(Table151516171824[[#This Row],[Rank]]=30,1,0)))))))))))))))))))))))))))))))</f>
        <v/>
      </c>
      <c r="D29" s="4" t="str">
        <f>IF(Table151516171824[[#This Row],[Category]]="","",IF(Table151516171824[[#This Row],[Category]]="M",COUNTIF($I$2:$I29,"M"),IF(Table151516171824[[#This Row],[Category]]="F",COUNTIF($I$2:$I29,"F"),0)))</f>
        <v/>
      </c>
      <c r="E29" s="26"/>
      <c r="F29" s="27"/>
      <c r="G29" s="28"/>
      <c r="H29" s="28"/>
      <c r="I29" s="29"/>
      <c r="J29" s="63"/>
      <c r="K29" s="63"/>
      <c r="L29" s="63"/>
      <c r="M29" s="63"/>
    </row>
    <row r="30" spans="1:13" x14ac:dyDescent="0.3">
      <c r="A30" s="19">
        <f>Table151516171824[[#This Row],[Full Name]]</f>
        <v>0</v>
      </c>
      <c r="B30" s="21" t="str">
        <f>IF(Table151516171824[[#This Row],[Full Name]]="","",IF(IFERROR(IFERROR(VLOOKUP(Table151516171824[[#This Row],[Full Name]],'Mens League'!B:B,1,FALSE),VLOOKUP(Table151516171824[[#This Row],[Full Name]],'Women''s League'!B:B,1,FALSE)),"NEEDS ADDING")="NEEDS ADDING","NEEDS ADDING","OK"))</f>
        <v/>
      </c>
      <c r="C30" s="21" t="str">
        <f>IF(Table151516171824[[#This Row],[Position]]="","",IF(Table151516171824[[#This Row],[Rank]]=1,30,IF(Table151516171824[[#This Row],[Rank]]=2,29,IF(Table151516171824[[#This Row],[Rank]]=3,28,IF(Table151516171824[[#This Row],[Rank]]=4,27,IF(Table151516171824[[#This Row],[Rank]]=5,26,IF(Table151516171824[[#This Row],[Rank]]=6,25,IF(Table151516171824[[#This Row],[Rank]]=7,24,IF(Table151516171824[[#This Row],[Rank]]=8,23,IF(Table151516171824[[#This Row],[Rank]]=9,22,IF(Table151516171824[[#This Row],[Rank]]=10,21,IF(Table151516171824[[#This Row],[Rank]]=11,20,IF(Table151516171824[[#This Row],[Rank]]=12,19,IF(Table151516171824[[#This Row],[Rank]]=13,18,IF(Table151516171824[[#This Row],[Rank]]=14,17,IF(Table151516171824[[#This Row],[Rank]]=15,16,IF(Table151516171824[[#This Row],[Rank]]=16,15,IF(Table151516171824[[#This Row],[Rank]]=17,14,IF(Table151516171824[[#This Row],[Rank]]=18,13,IF(Table151516171824[[#This Row],[Rank]]=19,12,IF(Table151516171824[[#This Row],[Rank]]=20,11,IF(Table151516171824[[#This Row],[Rank]]=21,10,IF(Table151516171824[[#This Row],[Rank]]=22,9,IF(Table151516171824[[#This Row],[Rank]]=23,8,IF(Table151516171824[[#This Row],[Rank]]=24,7,IF(Table151516171824[[#This Row],[Rank]]=25,6,IF(Table151516171824[[#This Row],[Rank]]=26,5,IF(Table151516171824[[#This Row],[Rank]]=27,4,IF(Table151516171824[[#This Row],[Rank]]=28,3,IF(Table151516171824[[#This Row],[Rank]]=29,2,IF(Table151516171824[[#This Row],[Rank]]=30,1,0)))))))))))))))))))))))))))))))</f>
        <v/>
      </c>
      <c r="D30" s="4" t="str">
        <f>IF(Table151516171824[[#This Row],[Category]]="","",IF(Table151516171824[[#This Row],[Category]]="M",COUNTIF($I$2:$I30,"M"),IF(Table151516171824[[#This Row],[Category]]="F",COUNTIF($I$2:$I30,"F"),0)))</f>
        <v/>
      </c>
      <c r="E30" s="26"/>
      <c r="F30" s="27"/>
      <c r="G30" s="28"/>
      <c r="H30" s="28"/>
      <c r="I30" s="29"/>
      <c r="J30" s="63"/>
      <c r="K30" s="63"/>
      <c r="L30" s="63"/>
      <c r="M30" s="63"/>
    </row>
    <row r="31" spans="1:13" x14ac:dyDescent="0.3">
      <c r="A31" s="19">
        <f>Table151516171824[[#This Row],[Full Name]]</f>
        <v>0</v>
      </c>
      <c r="B31" s="21" t="str">
        <f>IF(Table151516171824[[#This Row],[Full Name]]="","",IF(IFERROR(IFERROR(VLOOKUP(Table151516171824[[#This Row],[Full Name]],'Mens League'!B:B,1,FALSE),VLOOKUP(Table151516171824[[#This Row],[Full Name]],'Women''s League'!B:B,1,FALSE)),"NEEDS ADDING")="NEEDS ADDING","NEEDS ADDING","OK"))</f>
        <v/>
      </c>
      <c r="C31" s="21" t="str">
        <f>IF(Table151516171824[[#This Row],[Position]]="","",IF(Table151516171824[[#This Row],[Rank]]=1,30,IF(Table151516171824[[#This Row],[Rank]]=2,29,IF(Table151516171824[[#This Row],[Rank]]=3,28,IF(Table151516171824[[#This Row],[Rank]]=4,27,IF(Table151516171824[[#This Row],[Rank]]=5,26,IF(Table151516171824[[#This Row],[Rank]]=6,25,IF(Table151516171824[[#This Row],[Rank]]=7,24,IF(Table151516171824[[#This Row],[Rank]]=8,23,IF(Table151516171824[[#This Row],[Rank]]=9,22,IF(Table151516171824[[#This Row],[Rank]]=10,21,IF(Table151516171824[[#This Row],[Rank]]=11,20,IF(Table151516171824[[#This Row],[Rank]]=12,19,IF(Table151516171824[[#This Row],[Rank]]=13,18,IF(Table151516171824[[#This Row],[Rank]]=14,17,IF(Table151516171824[[#This Row],[Rank]]=15,16,IF(Table151516171824[[#This Row],[Rank]]=16,15,IF(Table151516171824[[#This Row],[Rank]]=17,14,IF(Table151516171824[[#This Row],[Rank]]=18,13,IF(Table151516171824[[#This Row],[Rank]]=19,12,IF(Table151516171824[[#This Row],[Rank]]=20,11,IF(Table151516171824[[#This Row],[Rank]]=21,10,IF(Table151516171824[[#This Row],[Rank]]=22,9,IF(Table151516171824[[#This Row],[Rank]]=23,8,IF(Table151516171824[[#This Row],[Rank]]=24,7,IF(Table151516171824[[#This Row],[Rank]]=25,6,IF(Table151516171824[[#This Row],[Rank]]=26,5,IF(Table151516171824[[#This Row],[Rank]]=27,4,IF(Table151516171824[[#This Row],[Rank]]=28,3,IF(Table151516171824[[#This Row],[Rank]]=29,2,IF(Table151516171824[[#This Row],[Rank]]=30,1,0)))))))))))))))))))))))))))))))</f>
        <v/>
      </c>
      <c r="D31" s="4" t="str">
        <f>IF(Table151516171824[[#This Row],[Category]]="","",IF(Table151516171824[[#This Row],[Category]]="M",COUNTIF($I$2:$I31,"M"),IF(Table151516171824[[#This Row],[Category]]="F",COUNTIF($I$2:$I31,"F"),0)))</f>
        <v/>
      </c>
      <c r="E31" s="26"/>
      <c r="F31" s="27"/>
      <c r="G31" s="28"/>
      <c r="H31" s="28"/>
      <c r="I31" s="29"/>
      <c r="J31" s="63"/>
      <c r="K31" s="63"/>
      <c r="L31" s="63"/>
      <c r="M31" s="63"/>
    </row>
    <row r="32" spans="1:13" x14ac:dyDescent="0.3">
      <c r="A32" s="19">
        <f>Table151516171824[[#This Row],[Full Name]]</f>
        <v>0</v>
      </c>
      <c r="B32" s="21" t="str">
        <f>IF(Table151516171824[[#This Row],[Full Name]]="","",IF(IFERROR(IFERROR(VLOOKUP(Table151516171824[[#This Row],[Full Name]],'Mens League'!B:B,1,FALSE),VLOOKUP(Table151516171824[[#This Row],[Full Name]],'Women''s League'!B:B,1,FALSE)),"NEEDS ADDING")="NEEDS ADDING","NEEDS ADDING","OK"))</f>
        <v/>
      </c>
      <c r="C32" s="21" t="str">
        <f>IF(Table151516171824[[#This Row],[Position]]="","",IF(Table151516171824[[#This Row],[Rank]]=1,30,IF(Table151516171824[[#This Row],[Rank]]=2,29,IF(Table151516171824[[#This Row],[Rank]]=3,28,IF(Table151516171824[[#This Row],[Rank]]=4,27,IF(Table151516171824[[#This Row],[Rank]]=5,26,IF(Table151516171824[[#This Row],[Rank]]=6,25,IF(Table151516171824[[#This Row],[Rank]]=7,24,IF(Table151516171824[[#This Row],[Rank]]=8,23,IF(Table151516171824[[#This Row],[Rank]]=9,22,IF(Table151516171824[[#This Row],[Rank]]=10,21,IF(Table151516171824[[#This Row],[Rank]]=11,20,IF(Table151516171824[[#This Row],[Rank]]=12,19,IF(Table151516171824[[#This Row],[Rank]]=13,18,IF(Table151516171824[[#This Row],[Rank]]=14,17,IF(Table151516171824[[#This Row],[Rank]]=15,16,IF(Table151516171824[[#This Row],[Rank]]=16,15,IF(Table151516171824[[#This Row],[Rank]]=17,14,IF(Table151516171824[[#This Row],[Rank]]=18,13,IF(Table151516171824[[#This Row],[Rank]]=19,12,IF(Table151516171824[[#This Row],[Rank]]=20,11,IF(Table151516171824[[#This Row],[Rank]]=21,10,IF(Table151516171824[[#This Row],[Rank]]=22,9,IF(Table151516171824[[#This Row],[Rank]]=23,8,IF(Table151516171824[[#This Row],[Rank]]=24,7,IF(Table151516171824[[#This Row],[Rank]]=25,6,IF(Table151516171824[[#This Row],[Rank]]=26,5,IF(Table151516171824[[#This Row],[Rank]]=27,4,IF(Table151516171824[[#This Row],[Rank]]=28,3,IF(Table151516171824[[#This Row],[Rank]]=29,2,IF(Table151516171824[[#This Row],[Rank]]=30,1,0)))))))))))))))))))))))))))))))</f>
        <v/>
      </c>
      <c r="D32" s="4" t="str">
        <f>IF(Table151516171824[[#This Row],[Category]]="","",IF(Table151516171824[[#This Row],[Category]]="M",COUNTIF($I$2:$I32,"M"),IF(Table151516171824[[#This Row],[Category]]="F",COUNTIF($I$2:$I32,"F"),0)))</f>
        <v/>
      </c>
      <c r="E32" s="26"/>
      <c r="F32" s="27"/>
      <c r="G32" s="28"/>
      <c r="H32" s="28"/>
      <c r="I32" s="29"/>
      <c r="J32" s="63"/>
      <c r="K32" s="63"/>
      <c r="L32" s="63"/>
      <c r="M32" s="63"/>
    </row>
    <row r="33" spans="1:13" x14ac:dyDescent="0.3">
      <c r="A33" s="19">
        <f>Table151516171824[[#This Row],[Full Name]]</f>
        <v>0</v>
      </c>
      <c r="B33" s="21" t="str">
        <f>IF(Table151516171824[[#This Row],[Full Name]]="","",IF(IFERROR(IFERROR(VLOOKUP(Table151516171824[[#This Row],[Full Name]],'Mens League'!B:B,1,FALSE),VLOOKUP(Table151516171824[[#This Row],[Full Name]],'Women''s League'!B:B,1,FALSE)),"NEEDS ADDING")="NEEDS ADDING","NEEDS ADDING","OK"))</f>
        <v/>
      </c>
      <c r="C33" s="21" t="str">
        <f>IF(Table151516171824[[#This Row],[Position]]="","",IF(Table151516171824[[#This Row],[Rank]]=1,30,IF(Table151516171824[[#This Row],[Rank]]=2,29,IF(Table151516171824[[#This Row],[Rank]]=3,28,IF(Table151516171824[[#This Row],[Rank]]=4,27,IF(Table151516171824[[#This Row],[Rank]]=5,26,IF(Table151516171824[[#This Row],[Rank]]=6,25,IF(Table151516171824[[#This Row],[Rank]]=7,24,IF(Table151516171824[[#This Row],[Rank]]=8,23,IF(Table151516171824[[#This Row],[Rank]]=9,22,IF(Table151516171824[[#This Row],[Rank]]=10,21,IF(Table151516171824[[#This Row],[Rank]]=11,20,IF(Table151516171824[[#This Row],[Rank]]=12,19,IF(Table151516171824[[#This Row],[Rank]]=13,18,IF(Table151516171824[[#This Row],[Rank]]=14,17,IF(Table151516171824[[#This Row],[Rank]]=15,16,IF(Table151516171824[[#This Row],[Rank]]=16,15,IF(Table151516171824[[#This Row],[Rank]]=17,14,IF(Table151516171824[[#This Row],[Rank]]=18,13,IF(Table151516171824[[#This Row],[Rank]]=19,12,IF(Table151516171824[[#This Row],[Rank]]=20,11,IF(Table151516171824[[#This Row],[Rank]]=21,10,IF(Table151516171824[[#This Row],[Rank]]=22,9,IF(Table151516171824[[#This Row],[Rank]]=23,8,IF(Table151516171824[[#This Row],[Rank]]=24,7,IF(Table151516171824[[#This Row],[Rank]]=25,6,IF(Table151516171824[[#This Row],[Rank]]=26,5,IF(Table151516171824[[#This Row],[Rank]]=27,4,IF(Table151516171824[[#This Row],[Rank]]=28,3,IF(Table151516171824[[#This Row],[Rank]]=29,2,IF(Table151516171824[[#This Row],[Rank]]=30,1,0)))))))))))))))))))))))))))))))</f>
        <v/>
      </c>
      <c r="D33" s="4" t="str">
        <f>IF(Table151516171824[[#This Row],[Category]]="","",IF(Table151516171824[[#This Row],[Category]]="M",COUNTIF($I$2:$I33,"M"),IF(Table151516171824[[#This Row],[Category]]="F",COUNTIF($I$2:$I33,"F"),0)))</f>
        <v/>
      </c>
      <c r="E33" s="26"/>
      <c r="F33" s="27"/>
      <c r="G33" s="28"/>
      <c r="H33" s="28"/>
      <c r="I33" s="29"/>
      <c r="J33" s="63"/>
      <c r="K33" s="63"/>
      <c r="L33" s="63"/>
      <c r="M33" s="63"/>
    </row>
    <row r="34" spans="1:13" x14ac:dyDescent="0.3">
      <c r="A34" s="19">
        <f>Table151516171824[[#This Row],[Full Name]]</f>
        <v>0</v>
      </c>
      <c r="B34" s="21" t="str">
        <f>IF(Table151516171824[[#This Row],[Full Name]]="","",IF(IFERROR(IFERROR(VLOOKUP(Table151516171824[[#This Row],[Full Name]],'Mens League'!B:B,1,FALSE),VLOOKUP(Table151516171824[[#This Row],[Full Name]],'Women''s League'!B:B,1,FALSE)),"NEEDS ADDING")="NEEDS ADDING","NEEDS ADDING","OK"))</f>
        <v/>
      </c>
      <c r="C34" s="21" t="str">
        <f>IF(Table151516171824[[#This Row],[Position]]="","",IF(Table151516171824[[#This Row],[Rank]]=1,30,IF(Table151516171824[[#This Row],[Rank]]=2,29,IF(Table151516171824[[#This Row],[Rank]]=3,28,IF(Table151516171824[[#This Row],[Rank]]=4,27,IF(Table151516171824[[#This Row],[Rank]]=5,26,IF(Table151516171824[[#This Row],[Rank]]=6,25,IF(Table151516171824[[#This Row],[Rank]]=7,24,IF(Table151516171824[[#This Row],[Rank]]=8,23,IF(Table151516171824[[#This Row],[Rank]]=9,22,IF(Table151516171824[[#This Row],[Rank]]=10,21,IF(Table151516171824[[#This Row],[Rank]]=11,20,IF(Table151516171824[[#This Row],[Rank]]=12,19,IF(Table151516171824[[#This Row],[Rank]]=13,18,IF(Table151516171824[[#This Row],[Rank]]=14,17,IF(Table151516171824[[#This Row],[Rank]]=15,16,IF(Table151516171824[[#This Row],[Rank]]=16,15,IF(Table151516171824[[#This Row],[Rank]]=17,14,IF(Table151516171824[[#This Row],[Rank]]=18,13,IF(Table151516171824[[#This Row],[Rank]]=19,12,IF(Table151516171824[[#This Row],[Rank]]=20,11,IF(Table151516171824[[#This Row],[Rank]]=21,10,IF(Table151516171824[[#This Row],[Rank]]=22,9,IF(Table151516171824[[#This Row],[Rank]]=23,8,IF(Table151516171824[[#This Row],[Rank]]=24,7,IF(Table151516171824[[#This Row],[Rank]]=25,6,IF(Table151516171824[[#This Row],[Rank]]=26,5,IF(Table151516171824[[#This Row],[Rank]]=27,4,IF(Table151516171824[[#This Row],[Rank]]=28,3,IF(Table151516171824[[#This Row],[Rank]]=29,2,IF(Table151516171824[[#This Row],[Rank]]=30,1,0)))))))))))))))))))))))))))))))</f>
        <v/>
      </c>
      <c r="D34" s="4" t="str">
        <f>IF(Table151516171824[[#This Row],[Category]]="","",IF(Table151516171824[[#This Row],[Category]]="M",COUNTIF($I$2:$I34,"M"),IF(Table151516171824[[#This Row],[Category]]="F",COUNTIF($I$2:$I34,"F"),0)))</f>
        <v/>
      </c>
      <c r="E34" s="26"/>
      <c r="F34" s="27"/>
      <c r="G34" s="28"/>
      <c r="H34" s="28"/>
      <c r="I34" s="29"/>
      <c r="J34" s="63"/>
      <c r="K34" s="63"/>
      <c r="L34" s="63"/>
      <c r="M34" s="63"/>
    </row>
    <row r="35" spans="1:13" x14ac:dyDescent="0.3">
      <c r="A35" s="19">
        <f>Table151516171824[[#This Row],[Full Name]]</f>
        <v>0</v>
      </c>
      <c r="B35" s="21" t="str">
        <f>IF(Table151516171824[[#This Row],[Full Name]]="","",IF(IFERROR(IFERROR(VLOOKUP(Table151516171824[[#This Row],[Full Name]],'Mens League'!B:B,1,FALSE),VLOOKUP(Table151516171824[[#This Row],[Full Name]],'Women''s League'!B:B,1,FALSE)),"NEEDS ADDING")="NEEDS ADDING","NEEDS ADDING","OK"))</f>
        <v/>
      </c>
      <c r="C35" s="21" t="str">
        <f>IF(Table151516171824[[#This Row],[Position]]="","",IF(Table151516171824[[#This Row],[Rank]]=1,30,IF(Table151516171824[[#This Row],[Rank]]=2,29,IF(Table151516171824[[#This Row],[Rank]]=3,28,IF(Table151516171824[[#This Row],[Rank]]=4,27,IF(Table151516171824[[#This Row],[Rank]]=5,26,IF(Table151516171824[[#This Row],[Rank]]=6,25,IF(Table151516171824[[#This Row],[Rank]]=7,24,IF(Table151516171824[[#This Row],[Rank]]=8,23,IF(Table151516171824[[#This Row],[Rank]]=9,22,IF(Table151516171824[[#This Row],[Rank]]=10,21,IF(Table151516171824[[#This Row],[Rank]]=11,20,IF(Table151516171824[[#This Row],[Rank]]=12,19,IF(Table151516171824[[#This Row],[Rank]]=13,18,IF(Table151516171824[[#This Row],[Rank]]=14,17,IF(Table151516171824[[#This Row],[Rank]]=15,16,IF(Table151516171824[[#This Row],[Rank]]=16,15,IF(Table151516171824[[#This Row],[Rank]]=17,14,IF(Table151516171824[[#This Row],[Rank]]=18,13,IF(Table151516171824[[#This Row],[Rank]]=19,12,IF(Table151516171824[[#This Row],[Rank]]=20,11,IF(Table151516171824[[#This Row],[Rank]]=21,10,IF(Table151516171824[[#This Row],[Rank]]=22,9,IF(Table151516171824[[#This Row],[Rank]]=23,8,IF(Table151516171824[[#This Row],[Rank]]=24,7,IF(Table151516171824[[#This Row],[Rank]]=25,6,IF(Table151516171824[[#This Row],[Rank]]=26,5,IF(Table151516171824[[#This Row],[Rank]]=27,4,IF(Table151516171824[[#This Row],[Rank]]=28,3,IF(Table151516171824[[#This Row],[Rank]]=29,2,IF(Table151516171824[[#This Row],[Rank]]=30,1,0)))))))))))))))))))))))))))))))</f>
        <v/>
      </c>
      <c r="D35" s="4" t="str">
        <f>IF(Table151516171824[[#This Row],[Category]]="","",IF(Table151516171824[[#This Row],[Category]]="M",COUNTIF($I$2:$I35,"M"),IF(Table151516171824[[#This Row],[Category]]="F",COUNTIF($I$2:$I35,"F"),0)))</f>
        <v/>
      </c>
      <c r="E35" s="26"/>
      <c r="F35" s="27"/>
      <c r="G35" s="28"/>
      <c r="H35" s="28"/>
      <c r="I35" s="29"/>
      <c r="J35" s="63"/>
      <c r="K35" s="63"/>
      <c r="L35" s="63"/>
      <c r="M35" s="63"/>
    </row>
    <row r="36" spans="1:13" x14ac:dyDescent="0.3">
      <c r="A36" s="19">
        <f>Table151516171824[[#This Row],[Full Name]]</f>
        <v>0</v>
      </c>
      <c r="B36" s="21" t="str">
        <f>IF(Table151516171824[[#This Row],[Full Name]]="","",IF(IFERROR(IFERROR(VLOOKUP(Table151516171824[[#This Row],[Full Name]],'Mens League'!B:B,1,FALSE),VLOOKUP(Table151516171824[[#This Row],[Full Name]],'Women''s League'!B:B,1,FALSE)),"NEEDS ADDING")="NEEDS ADDING","NEEDS ADDING","OK"))</f>
        <v/>
      </c>
      <c r="C36" s="21" t="str">
        <f>IF(Table151516171824[[#This Row],[Position]]="","",IF(Table151516171824[[#This Row],[Rank]]=1,30,IF(Table151516171824[[#This Row],[Rank]]=2,29,IF(Table151516171824[[#This Row],[Rank]]=3,28,IF(Table151516171824[[#This Row],[Rank]]=4,27,IF(Table151516171824[[#This Row],[Rank]]=5,26,IF(Table151516171824[[#This Row],[Rank]]=6,25,IF(Table151516171824[[#This Row],[Rank]]=7,24,IF(Table151516171824[[#This Row],[Rank]]=8,23,IF(Table151516171824[[#This Row],[Rank]]=9,22,IF(Table151516171824[[#This Row],[Rank]]=10,21,IF(Table151516171824[[#This Row],[Rank]]=11,20,IF(Table151516171824[[#This Row],[Rank]]=12,19,IF(Table151516171824[[#This Row],[Rank]]=13,18,IF(Table151516171824[[#This Row],[Rank]]=14,17,IF(Table151516171824[[#This Row],[Rank]]=15,16,IF(Table151516171824[[#This Row],[Rank]]=16,15,IF(Table151516171824[[#This Row],[Rank]]=17,14,IF(Table151516171824[[#This Row],[Rank]]=18,13,IF(Table151516171824[[#This Row],[Rank]]=19,12,IF(Table151516171824[[#This Row],[Rank]]=20,11,IF(Table151516171824[[#This Row],[Rank]]=21,10,IF(Table151516171824[[#This Row],[Rank]]=22,9,IF(Table151516171824[[#This Row],[Rank]]=23,8,IF(Table151516171824[[#This Row],[Rank]]=24,7,IF(Table151516171824[[#This Row],[Rank]]=25,6,IF(Table151516171824[[#This Row],[Rank]]=26,5,IF(Table151516171824[[#This Row],[Rank]]=27,4,IF(Table151516171824[[#This Row],[Rank]]=28,3,IF(Table151516171824[[#This Row],[Rank]]=29,2,IF(Table151516171824[[#This Row],[Rank]]=30,1,0)))))))))))))))))))))))))))))))</f>
        <v/>
      </c>
      <c r="D36" s="4" t="str">
        <f>IF(Table151516171824[[#This Row],[Category]]="","",IF(Table151516171824[[#This Row],[Category]]="M",COUNTIF($I$2:$I36,"M"),IF(Table151516171824[[#This Row],[Category]]="F",COUNTIF($I$2:$I36,"F"),0)))</f>
        <v/>
      </c>
      <c r="E36" s="26"/>
      <c r="F36" s="27"/>
      <c r="G36" s="28"/>
      <c r="H36" s="28"/>
      <c r="I36" s="29"/>
      <c r="J36" s="63"/>
      <c r="K36" s="63"/>
      <c r="L36" s="63"/>
      <c r="M36" s="63"/>
    </row>
    <row r="37" spans="1:13" x14ac:dyDescent="0.3">
      <c r="A37" s="19">
        <f>Table151516171824[[#This Row],[Full Name]]</f>
        <v>0</v>
      </c>
      <c r="B37" s="21" t="str">
        <f>IF(Table151516171824[[#This Row],[Full Name]]="","",IF(IFERROR(IFERROR(VLOOKUP(Table151516171824[[#This Row],[Full Name]],'Mens League'!B:B,1,FALSE),VLOOKUP(Table151516171824[[#This Row],[Full Name]],'Women''s League'!B:B,1,FALSE)),"NEEDS ADDING")="NEEDS ADDING","NEEDS ADDING","OK"))</f>
        <v/>
      </c>
      <c r="C37" s="21" t="str">
        <f>IF(Table151516171824[[#This Row],[Position]]="","",IF(Table151516171824[[#This Row],[Rank]]=1,30,IF(Table151516171824[[#This Row],[Rank]]=2,29,IF(Table151516171824[[#This Row],[Rank]]=3,28,IF(Table151516171824[[#This Row],[Rank]]=4,27,IF(Table151516171824[[#This Row],[Rank]]=5,26,IF(Table151516171824[[#This Row],[Rank]]=6,25,IF(Table151516171824[[#This Row],[Rank]]=7,24,IF(Table151516171824[[#This Row],[Rank]]=8,23,IF(Table151516171824[[#This Row],[Rank]]=9,22,IF(Table151516171824[[#This Row],[Rank]]=10,21,IF(Table151516171824[[#This Row],[Rank]]=11,20,IF(Table151516171824[[#This Row],[Rank]]=12,19,IF(Table151516171824[[#This Row],[Rank]]=13,18,IF(Table151516171824[[#This Row],[Rank]]=14,17,IF(Table151516171824[[#This Row],[Rank]]=15,16,IF(Table151516171824[[#This Row],[Rank]]=16,15,IF(Table151516171824[[#This Row],[Rank]]=17,14,IF(Table151516171824[[#This Row],[Rank]]=18,13,IF(Table151516171824[[#This Row],[Rank]]=19,12,IF(Table151516171824[[#This Row],[Rank]]=20,11,IF(Table151516171824[[#This Row],[Rank]]=21,10,IF(Table151516171824[[#This Row],[Rank]]=22,9,IF(Table151516171824[[#This Row],[Rank]]=23,8,IF(Table151516171824[[#This Row],[Rank]]=24,7,IF(Table151516171824[[#This Row],[Rank]]=25,6,IF(Table151516171824[[#This Row],[Rank]]=26,5,IF(Table151516171824[[#This Row],[Rank]]=27,4,IF(Table151516171824[[#This Row],[Rank]]=28,3,IF(Table151516171824[[#This Row],[Rank]]=29,2,IF(Table151516171824[[#This Row],[Rank]]=30,1,0)))))))))))))))))))))))))))))))</f>
        <v/>
      </c>
      <c r="D37" s="4" t="str">
        <f>IF(Table151516171824[[#This Row],[Category]]="","",IF(Table151516171824[[#This Row],[Category]]="M",COUNTIF($I$2:$I37,"M"),IF(Table151516171824[[#This Row],[Category]]="F",COUNTIF($I$2:$I37,"F"),0)))</f>
        <v/>
      </c>
      <c r="E37" s="26"/>
      <c r="F37" s="27"/>
      <c r="G37" s="28"/>
      <c r="H37" s="28"/>
      <c r="I37" s="29"/>
      <c r="J37" s="63"/>
      <c r="K37" s="63"/>
      <c r="L37" s="63"/>
      <c r="M37" s="63"/>
    </row>
    <row r="38" spans="1:13" x14ac:dyDescent="0.3">
      <c r="A38" s="19">
        <f>Table151516171824[[#This Row],[Full Name]]</f>
        <v>0</v>
      </c>
      <c r="B38" s="21" t="str">
        <f>IF(Table151516171824[[#This Row],[Full Name]]="","",IF(IFERROR(IFERROR(VLOOKUP(Table151516171824[[#This Row],[Full Name]],'Mens League'!B:B,1,FALSE),VLOOKUP(Table151516171824[[#This Row],[Full Name]],'Women''s League'!B:B,1,FALSE)),"NEEDS ADDING")="NEEDS ADDING","NEEDS ADDING","OK"))</f>
        <v/>
      </c>
      <c r="C38" s="21" t="str">
        <f>IF(Table151516171824[[#This Row],[Position]]="","",IF(Table151516171824[[#This Row],[Rank]]=1,30,IF(Table151516171824[[#This Row],[Rank]]=2,29,IF(Table151516171824[[#This Row],[Rank]]=3,28,IF(Table151516171824[[#This Row],[Rank]]=4,27,IF(Table151516171824[[#This Row],[Rank]]=5,26,IF(Table151516171824[[#This Row],[Rank]]=6,25,IF(Table151516171824[[#This Row],[Rank]]=7,24,IF(Table151516171824[[#This Row],[Rank]]=8,23,IF(Table151516171824[[#This Row],[Rank]]=9,22,IF(Table151516171824[[#This Row],[Rank]]=10,21,IF(Table151516171824[[#This Row],[Rank]]=11,20,IF(Table151516171824[[#This Row],[Rank]]=12,19,IF(Table151516171824[[#This Row],[Rank]]=13,18,IF(Table151516171824[[#This Row],[Rank]]=14,17,IF(Table151516171824[[#This Row],[Rank]]=15,16,IF(Table151516171824[[#This Row],[Rank]]=16,15,IF(Table151516171824[[#This Row],[Rank]]=17,14,IF(Table151516171824[[#This Row],[Rank]]=18,13,IF(Table151516171824[[#This Row],[Rank]]=19,12,IF(Table151516171824[[#This Row],[Rank]]=20,11,IF(Table151516171824[[#This Row],[Rank]]=21,10,IF(Table151516171824[[#This Row],[Rank]]=22,9,IF(Table151516171824[[#This Row],[Rank]]=23,8,IF(Table151516171824[[#This Row],[Rank]]=24,7,IF(Table151516171824[[#This Row],[Rank]]=25,6,IF(Table151516171824[[#This Row],[Rank]]=26,5,IF(Table151516171824[[#This Row],[Rank]]=27,4,IF(Table151516171824[[#This Row],[Rank]]=28,3,IF(Table151516171824[[#This Row],[Rank]]=29,2,IF(Table151516171824[[#This Row],[Rank]]=30,1,0)))))))))))))))))))))))))))))))</f>
        <v/>
      </c>
      <c r="D38" s="4" t="str">
        <f>IF(Table151516171824[[#This Row],[Category]]="","",IF(Table151516171824[[#This Row],[Category]]="M",COUNTIF($I$2:$I38,"M"),IF(Table151516171824[[#This Row],[Category]]="F",COUNTIF($I$2:$I38,"F"),0)))</f>
        <v/>
      </c>
      <c r="E38" s="26"/>
      <c r="F38" s="27"/>
      <c r="G38" s="28"/>
      <c r="H38" s="28"/>
      <c r="I38" s="29"/>
      <c r="J38" s="63"/>
      <c r="K38" s="63"/>
      <c r="L38" s="63"/>
      <c r="M38" s="63"/>
    </row>
    <row r="39" spans="1:13" x14ac:dyDescent="0.3">
      <c r="A39" s="19">
        <f>Table151516171824[[#This Row],[Full Name]]</f>
        <v>0</v>
      </c>
      <c r="B39" s="21" t="str">
        <f>IF(Table151516171824[[#This Row],[Full Name]]="","",IF(IFERROR(IFERROR(VLOOKUP(Table151516171824[[#This Row],[Full Name]],'Mens League'!B:B,1,FALSE),VLOOKUP(Table151516171824[[#This Row],[Full Name]],'Women''s League'!B:B,1,FALSE)),"NEEDS ADDING")="NEEDS ADDING","NEEDS ADDING","OK"))</f>
        <v/>
      </c>
      <c r="C39" s="21" t="str">
        <f>IF(Table151516171824[[#This Row],[Position]]="","",IF(Table151516171824[[#This Row],[Rank]]=1,30,IF(Table151516171824[[#This Row],[Rank]]=2,29,IF(Table151516171824[[#This Row],[Rank]]=3,28,IF(Table151516171824[[#This Row],[Rank]]=4,27,IF(Table151516171824[[#This Row],[Rank]]=5,26,IF(Table151516171824[[#This Row],[Rank]]=6,25,IF(Table151516171824[[#This Row],[Rank]]=7,24,IF(Table151516171824[[#This Row],[Rank]]=8,23,IF(Table151516171824[[#This Row],[Rank]]=9,22,IF(Table151516171824[[#This Row],[Rank]]=10,21,IF(Table151516171824[[#This Row],[Rank]]=11,20,IF(Table151516171824[[#This Row],[Rank]]=12,19,IF(Table151516171824[[#This Row],[Rank]]=13,18,IF(Table151516171824[[#This Row],[Rank]]=14,17,IF(Table151516171824[[#This Row],[Rank]]=15,16,IF(Table151516171824[[#This Row],[Rank]]=16,15,IF(Table151516171824[[#This Row],[Rank]]=17,14,IF(Table151516171824[[#This Row],[Rank]]=18,13,IF(Table151516171824[[#This Row],[Rank]]=19,12,IF(Table151516171824[[#This Row],[Rank]]=20,11,IF(Table151516171824[[#This Row],[Rank]]=21,10,IF(Table151516171824[[#This Row],[Rank]]=22,9,IF(Table151516171824[[#This Row],[Rank]]=23,8,IF(Table151516171824[[#This Row],[Rank]]=24,7,IF(Table151516171824[[#This Row],[Rank]]=25,6,IF(Table151516171824[[#This Row],[Rank]]=26,5,IF(Table151516171824[[#This Row],[Rank]]=27,4,IF(Table151516171824[[#This Row],[Rank]]=28,3,IF(Table151516171824[[#This Row],[Rank]]=29,2,IF(Table151516171824[[#This Row],[Rank]]=30,1,0)))))))))))))))))))))))))))))))</f>
        <v/>
      </c>
      <c r="D39" s="4" t="str">
        <f>IF(Table151516171824[[#This Row],[Category]]="","",IF(Table151516171824[[#This Row],[Category]]="M",COUNTIF($I$2:$I39,"M"),IF(Table151516171824[[#This Row],[Category]]="F",COUNTIF($I$2:$I39,"F"),0)))</f>
        <v/>
      </c>
      <c r="E39" s="26"/>
      <c r="F39" s="27"/>
      <c r="G39" s="28"/>
      <c r="H39" s="28"/>
      <c r="I39" s="29"/>
      <c r="J39" s="63"/>
      <c r="K39" s="63"/>
      <c r="L39" s="63"/>
      <c r="M39" s="63"/>
    </row>
    <row r="40" spans="1:13" x14ac:dyDescent="0.3">
      <c r="A40" s="19">
        <f>Table151516171824[[#This Row],[Full Name]]</f>
        <v>0</v>
      </c>
      <c r="B40" s="21" t="str">
        <f>IF(Table151516171824[[#This Row],[Full Name]]="","",IF(IFERROR(IFERROR(VLOOKUP(Table151516171824[[#This Row],[Full Name]],'Mens League'!B:B,1,FALSE),VLOOKUP(Table151516171824[[#This Row],[Full Name]],'Women''s League'!B:B,1,FALSE)),"NEEDS ADDING")="NEEDS ADDING","NEEDS ADDING","OK"))</f>
        <v/>
      </c>
      <c r="C40" s="21" t="str">
        <f>IF(Table151516171824[[#This Row],[Position]]="","",IF(Table151516171824[[#This Row],[Rank]]=1,30,IF(Table151516171824[[#This Row],[Rank]]=2,29,IF(Table151516171824[[#This Row],[Rank]]=3,28,IF(Table151516171824[[#This Row],[Rank]]=4,27,IF(Table151516171824[[#This Row],[Rank]]=5,26,IF(Table151516171824[[#This Row],[Rank]]=6,25,IF(Table151516171824[[#This Row],[Rank]]=7,24,IF(Table151516171824[[#This Row],[Rank]]=8,23,IF(Table151516171824[[#This Row],[Rank]]=9,22,IF(Table151516171824[[#This Row],[Rank]]=10,21,IF(Table151516171824[[#This Row],[Rank]]=11,20,IF(Table151516171824[[#This Row],[Rank]]=12,19,IF(Table151516171824[[#This Row],[Rank]]=13,18,IF(Table151516171824[[#This Row],[Rank]]=14,17,IF(Table151516171824[[#This Row],[Rank]]=15,16,IF(Table151516171824[[#This Row],[Rank]]=16,15,IF(Table151516171824[[#This Row],[Rank]]=17,14,IF(Table151516171824[[#This Row],[Rank]]=18,13,IF(Table151516171824[[#This Row],[Rank]]=19,12,IF(Table151516171824[[#This Row],[Rank]]=20,11,IF(Table151516171824[[#This Row],[Rank]]=21,10,IF(Table151516171824[[#This Row],[Rank]]=22,9,IF(Table151516171824[[#This Row],[Rank]]=23,8,IF(Table151516171824[[#This Row],[Rank]]=24,7,IF(Table151516171824[[#This Row],[Rank]]=25,6,IF(Table151516171824[[#This Row],[Rank]]=26,5,IF(Table151516171824[[#This Row],[Rank]]=27,4,IF(Table151516171824[[#This Row],[Rank]]=28,3,IF(Table151516171824[[#This Row],[Rank]]=29,2,IF(Table151516171824[[#This Row],[Rank]]=30,1,0)))))))))))))))))))))))))))))))</f>
        <v/>
      </c>
      <c r="D40" s="4" t="str">
        <f>IF(Table151516171824[[#This Row],[Category]]="","",IF(Table151516171824[[#This Row],[Category]]="M",COUNTIF($I$2:$I40,"M"),IF(Table151516171824[[#This Row],[Category]]="F",COUNTIF($I$2:$I40,"F"),0)))</f>
        <v/>
      </c>
      <c r="E40" s="26"/>
      <c r="F40" s="27"/>
      <c r="G40" s="28"/>
      <c r="H40" s="28"/>
      <c r="I40" s="29"/>
      <c r="J40" s="63"/>
      <c r="K40" s="63"/>
      <c r="L40" s="63"/>
      <c r="M40" s="63"/>
    </row>
    <row r="41" spans="1:13" x14ac:dyDescent="0.3">
      <c r="A41" s="19">
        <f>Table151516171824[[#This Row],[Full Name]]</f>
        <v>0</v>
      </c>
      <c r="B41" s="21" t="str">
        <f>IF(Table151516171824[[#This Row],[Full Name]]="","",IF(IFERROR(IFERROR(VLOOKUP(Table151516171824[[#This Row],[Full Name]],'Mens League'!B:B,1,FALSE),VLOOKUP(Table151516171824[[#This Row],[Full Name]],'Women''s League'!B:B,1,FALSE)),"NEEDS ADDING")="NEEDS ADDING","NEEDS ADDING","OK"))</f>
        <v/>
      </c>
      <c r="C41" s="21" t="str">
        <f>IF(Table151516171824[[#This Row],[Position]]="","",IF(Table151516171824[[#This Row],[Rank]]=1,30,IF(Table151516171824[[#This Row],[Rank]]=2,29,IF(Table151516171824[[#This Row],[Rank]]=3,28,IF(Table151516171824[[#This Row],[Rank]]=4,27,IF(Table151516171824[[#This Row],[Rank]]=5,26,IF(Table151516171824[[#This Row],[Rank]]=6,25,IF(Table151516171824[[#This Row],[Rank]]=7,24,IF(Table151516171824[[#This Row],[Rank]]=8,23,IF(Table151516171824[[#This Row],[Rank]]=9,22,IF(Table151516171824[[#This Row],[Rank]]=10,21,IF(Table151516171824[[#This Row],[Rank]]=11,20,IF(Table151516171824[[#This Row],[Rank]]=12,19,IF(Table151516171824[[#This Row],[Rank]]=13,18,IF(Table151516171824[[#This Row],[Rank]]=14,17,IF(Table151516171824[[#This Row],[Rank]]=15,16,IF(Table151516171824[[#This Row],[Rank]]=16,15,IF(Table151516171824[[#This Row],[Rank]]=17,14,IF(Table151516171824[[#This Row],[Rank]]=18,13,IF(Table151516171824[[#This Row],[Rank]]=19,12,IF(Table151516171824[[#This Row],[Rank]]=20,11,IF(Table151516171824[[#This Row],[Rank]]=21,10,IF(Table151516171824[[#This Row],[Rank]]=22,9,IF(Table151516171824[[#This Row],[Rank]]=23,8,IF(Table151516171824[[#This Row],[Rank]]=24,7,IF(Table151516171824[[#This Row],[Rank]]=25,6,IF(Table151516171824[[#This Row],[Rank]]=26,5,IF(Table151516171824[[#This Row],[Rank]]=27,4,IF(Table151516171824[[#This Row],[Rank]]=28,3,IF(Table151516171824[[#This Row],[Rank]]=29,2,IF(Table151516171824[[#This Row],[Rank]]=30,1,0)))))))))))))))))))))))))))))))</f>
        <v/>
      </c>
      <c r="D41" s="4" t="str">
        <f>IF(Table151516171824[[#This Row],[Category]]="","",IF(Table151516171824[[#This Row],[Category]]="M",COUNTIF($I$2:$I41,"M"),IF(Table151516171824[[#This Row],[Category]]="F",COUNTIF($I$2:$I41,"F"),0)))</f>
        <v/>
      </c>
      <c r="E41" s="26"/>
      <c r="F41" s="27"/>
      <c r="G41" s="28"/>
      <c r="H41" s="28"/>
      <c r="I41" s="29"/>
      <c r="J41" s="63"/>
      <c r="K41" s="63"/>
      <c r="L41" s="63"/>
      <c r="M41" s="63"/>
    </row>
    <row r="42" spans="1:13" x14ac:dyDescent="0.3">
      <c r="A42" s="19">
        <f>Table151516171824[[#This Row],[Full Name]]</f>
        <v>0</v>
      </c>
      <c r="B42" s="21" t="str">
        <f>IF(Table151516171824[[#This Row],[Full Name]]="","",IF(IFERROR(IFERROR(VLOOKUP(Table151516171824[[#This Row],[Full Name]],'Mens League'!B:B,1,FALSE),VLOOKUP(Table151516171824[[#This Row],[Full Name]],'Women''s League'!B:B,1,FALSE)),"NEEDS ADDING")="NEEDS ADDING","NEEDS ADDING","OK"))</f>
        <v/>
      </c>
      <c r="C42" s="21" t="str">
        <f>IF(Table151516171824[[#This Row],[Position]]="","",IF(Table151516171824[[#This Row],[Rank]]=1,30,IF(Table151516171824[[#This Row],[Rank]]=2,29,IF(Table151516171824[[#This Row],[Rank]]=3,28,IF(Table151516171824[[#This Row],[Rank]]=4,27,IF(Table151516171824[[#This Row],[Rank]]=5,26,IF(Table151516171824[[#This Row],[Rank]]=6,25,IF(Table151516171824[[#This Row],[Rank]]=7,24,IF(Table151516171824[[#This Row],[Rank]]=8,23,IF(Table151516171824[[#This Row],[Rank]]=9,22,IF(Table151516171824[[#This Row],[Rank]]=10,21,IF(Table151516171824[[#This Row],[Rank]]=11,20,IF(Table151516171824[[#This Row],[Rank]]=12,19,IF(Table151516171824[[#This Row],[Rank]]=13,18,IF(Table151516171824[[#This Row],[Rank]]=14,17,IF(Table151516171824[[#This Row],[Rank]]=15,16,IF(Table151516171824[[#This Row],[Rank]]=16,15,IF(Table151516171824[[#This Row],[Rank]]=17,14,IF(Table151516171824[[#This Row],[Rank]]=18,13,IF(Table151516171824[[#This Row],[Rank]]=19,12,IF(Table151516171824[[#This Row],[Rank]]=20,11,IF(Table151516171824[[#This Row],[Rank]]=21,10,IF(Table151516171824[[#This Row],[Rank]]=22,9,IF(Table151516171824[[#This Row],[Rank]]=23,8,IF(Table151516171824[[#This Row],[Rank]]=24,7,IF(Table151516171824[[#This Row],[Rank]]=25,6,IF(Table151516171824[[#This Row],[Rank]]=26,5,IF(Table151516171824[[#This Row],[Rank]]=27,4,IF(Table151516171824[[#This Row],[Rank]]=28,3,IF(Table151516171824[[#This Row],[Rank]]=29,2,IF(Table151516171824[[#This Row],[Rank]]=30,1,0)))))))))))))))))))))))))))))))</f>
        <v/>
      </c>
      <c r="D42" s="4" t="str">
        <f>IF(Table151516171824[[#This Row],[Category]]="","",IF(Table151516171824[[#This Row],[Category]]="M",COUNTIF($I$2:$I42,"M"),IF(Table151516171824[[#This Row],[Category]]="F",COUNTIF($I$2:$I42,"F"),0)))</f>
        <v/>
      </c>
      <c r="E42" s="26"/>
      <c r="F42" s="27"/>
      <c r="G42" s="28"/>
      <c r="H42" s="28"/>
      <c r="I42" s="29"/>
      <c r="J42" s="63"/>
      <c r="K42" s="63"/>
      <c r="L42" s="63"/>
      <c r="M42" s="63"/>
    </row>
    <row r="43" spans="1:13" x14ac:dyDescent="0.3">
      <c r="A43" s="19">
        <f>Table151516171824[[#This Row],[Full Name]]</f>
        <v>0</v>
      </c>
      <c r="B43" s="21" t="str">
        <f>IF(Table151516171824[[#This Row],[Full Name]]="","",IF(IFERROR(IFERROR(VLOOKUP(Table151516171824[[#This Row],[Full Name]],'Mens League'!B:B,1,FALSE),VLOOKUP(Table151516171824[[#This Row],[Full Name]],'Women''s League'!B:B,1,FALSE)),"NEEDS ADDING")="NEEDS ADDING","NEEDS ADDING","OK"))</f>
        <v/>
      </c>
      <c r="C43" s="21" t="str">
        <f>IF(Table151516171824[[#This Row],[Position]]="","",IF(Table151516171824[[#This Row],[Rank]]=1,30,IF(Table151516171824[[#This Row],[Rank]]=2,29,IF(Table151516171824[[#This Row],[Rank]]=3,28,IF(Table151516171824[[#This Row],[Rank]]=4,27,IF(Table151516171824[[#This Row],[Rank]]=5,26,IF(Table151516171824[[#This Row],[Rank]]=6,25,IF(Table151516171824[[#This Row],[Rank]]=7,24,IF(Table151516171824[[#This Row],[Rank]]=8,23,IF(Table151516171824[[#This Row],[Rank]]=9,22,IF(Table151516171824[[#This Row],[Rank]]=10,21,IF(Table151516171824[[#This Row],[Rank]]=11,20,IF(Table151516171824[[#This Row],[Rank]]=12,19,IF(Table151516171824[[#This Row],[Rank]]=13,18,IF(Table151516171824[[#This Row],[Rank]]=14,17,IF(Table151516171824[[#This Row],[Rank]]=15,16,IF(Table151516171824[[#This Row],[Rank]]=16,15,IF(Table151516171824[[#This Row],[Rank]]=17,14,IF(Table151516171824[[#This Row],[Rank]]=18,13,IF(Table151516171824[[#This Row],[Rank]]=19,12,IF(Table151516171824[[#This Row],[Rank]]=20,11,IF(Table151516171824[[#This Row],[Rank]]=21,10,IF(Table151516171824[[#This Row],[Rank]]=22,9,IF(Table151516171824[[#This Row],[Rank]]=23,8,IF(Table151516171824[[#This Row],[Rank]]=24,7,IF(Table151516171824[[#This Row],[Rank]]=25,6,IF(Table151516171824[[#This Row],[Rank]]=26,5,IF(Table151516171824[[#This Row],[Rank]]=27,4,IF(Table151516171824[[#This Row],[Rank]]=28,3,IF(Table151516171824[[#This Row],[Rank]]=29,2,IF(Table151516171824[[#This Row],[Rank]]=30,1,0)))))))))))))))))))))))))))))))</f>
        <v/>
      </c>
      <c r="D43" s="4" t="str">
        <f>IF(Table151516171824[[#This Row],[Category]]="","",IF(Table151516171824[[#This Row],[Category]]="M",COUNTIF($I$2:$I43,"M"),IF(Table151516171824[[#This Row],[Category]]="F",COUNTIF($I$2:$I43,"F"),0)))</f>
        <v/>
      </c>
      <c r="E43" s="26"/>
      <c r="F43" s="27"/>
      <c r="G43" s="28"/>
      <c r="H43" s="28"/>
      <c r="I43" s="29"/>
      <c r="J43" s="63"/>
      <c r="K43" s="63"/>
      <c r="L43" s="63"/>
      <c r="M43" s="63"/>
    </row>
    <row r="44" spans="1:13" x14ac:dyDescent="0.3">
      <c r="A44" s="19">
        <f>Table151516171824[[#This Row],[Full Name]]</f>
        <v>0</v>
      </c>
      <c r="B44" s="21" t="str">
        <f>IF(Table151516171824[[#This Row],[Full Name]]="","",IF(IFERROR(IFERROR(VLOOKUP(Table151516171824[[#This Row],[Full Name]],'Mens League'!B:B,1,FALSE),VLOOKUP(Table151516171824[[#This Row],[Full Name]],'Women''s League'!B:B,1,FALSE)),"NEEDS ADDING")="NEEDS ADDING","NEEDS ADDING","OK"))</f>
        <v/>
      </c>
      <c r="C44" s="21" t="str">
        <f>IF(Table151516171824[[#This Row],[Position]]="","",IF(Table151516171824[[#This Row],[Rank]]=1,30,IF(Table151516171824[[#This Row],[Rank]]=2,29,IF(Table151516171824[[#This Row],[Rank]]=3,28,IF(Table151516171824[[#This Row],[Rank]]=4,27,IF(Table151516171824[[#This Row],[Rank]]=5,26,IF(Table151516171824[[#This Row],[Rank]]=6,25,IF(Table151516171824[[#This Row],[Rank]]=7,24,IF(Table151516171824[[#This Row],[Rank]]=8,23,IF(Table151516171824[[#This Row],[Rank]]=9,22,IF(Table151516171824[[#This Row],[Rank]]=10,21,IF(Table151516171824[[#This Row],[Rank]]=11,20,IF(Table151516171824[[#This Row],[Rank]]=12,19,IF(Table151516171824[[#This Row],[Rank]]=13,18,IF(Table151516171824[[#This Row],[Rank]]=14,17,IF(Table151516171824[[#This Row],[Rank]]=15,16,IF(Table151516171824[[#This Row],[Rank]]=16,15,IF(Table151516171824[[#This Row],[Rank]]=17,14,IF(Table151516171824[[#This Row],[Rank]]=18,13,IF(Table151516171824[[#This Row],[Rank]]=19,12,IF(Table151516171824[[#This Row],[Rank]]=20,11,IF(Table151516171824[[#This Row],[Rank]]=21,10,IF(Table151516171824[[#This Row],[Rank]]=22,9,IF(Table151516171824[[#This Row],[Rank]]=23,8,IF(Table151516171824[[#This Row],[Rank]]=24,7,IF(Table151516171824[[#This Row],[Rank]]=25,6,IF(Table151516171824[[#This Row],[Rank]]=26,5,IF(Table151516171824[[#This Row],[Rank]]=27,4,IF(Table151516171824[[#This Row],[Rank]]=28,3,IF(Table151516171824[[#This Row],[Rank]]=29,2,IF(Table151516171824[[#This Row],[Rank]]=30,1,0)))))))))))))))))))))))))))))))</f>
        <v/>
      </c>
      <c r="D44" s="4" t="str">
        <f>IF(Table151516171824[[#This Row],[Category]]="","",IF(Table151516171824[[#This Row],[Category]]="M",COUNTIF($I$2:$I44,"M"),IF(Table151516171824[[#This Row],[Category]]="F",COUNTIF($I$2:$I44,"F"),0)))</f>
        <v/>
      </c>
      <c r="E44" s="26"/>
      <c r="F44" s="27"/>
      <c r="G44" s="28"/>
      <c r="H44" s="28"/>
      <c r="I44" s="29"/>
      <c r="J44" s="63"/>
      <c r="K44" s="63"/>
      <c r="L44" s="63"/>
      <c r="M44" s="63"/>
    </row>
    <row r="45" spans="1:13" x14ac:dyDescent="0.3">
      <c r="A45" s="19">
        <f>Table151516171824[[#This Row],[Full Name]]</f>
        <v>0</v>
      </c>
      <c r="B45" s="21" t="str">
        <f>IF(Table151516171824[[#This Row],[Full Name]]="","",IF(IFERROR(IFERROR(VLOOKUP(Table151516171824[[#This Row],[Full Name]],'Mens League'!B:B,1,FALSE),VLOOKUP(Table151516171824[[#This Row],[Full Name]],'Women''s League'!B:B,1,FALSE)),"NEEDS ADDING")="NEEDS ADDING","NEEDS ADDING","OK"))</f>
        <v/>
      </c>
      <c r="C45" s="21" t="str">
        <f>IF(Table151516171824[[#This Row],[Position]]="","",IF(Table151516171824[[#This Row],[Rank]]=1,30,IF(Table151516171824[[#This Row],[Rank]]=2,29,IF(Table151516171824[[#This Row],[Rank]]=3,28,IF(Table151516171824[[#This Row],[Rank]]=4,27,IF(Table151516171824[[#This Row],[Rank]]=5,26,IF(Table151516171824[[#This Row],[Rank]]=6,25,IF(Table151516171824[[#This Row],[Rank]]=7,24,IF(Table151516171824[[#This Row],[Rank]]=8,23,IF(Table151516171824[[#This Row],[Rank]]=9,22,IF(Table151516171824[[#This Row],[Rank]]=10,21,IF(Table151516171824[[#This Row],[Rank]]=11,20,IF(Table151516171824[[#This Row],[Rank]]=12,19,IF(Table151516171824[[#This Row],[Rank]]=13,18,IF(Table151516171824[[#This Row],[Rank]]=14,17,IF(Table151516171824[[#This Row],[Rank]]=15,16,IF(Table151516171824[[#This Row],[Rank]]=16,15,IF(Table151516171824[[#This Row],[Rank]]=17,14,IF(Table151516171824[[#This Row],[Rank]]=18,13,IF(Table151516171824[[#This Row],[Rank]]=19,12,IF(Table151516171824[[#This Row],[Rank]]=20,11,IF(Table151516171824[[#This Row],[Rank]]=21,10,IF(Table151516171824[[#This Row],[Rank]]=22,9,IF(Table151516171824[[#This Row],[Rank]]=23,8,IF(Table151516171824[[#This Row],[Rank]]=24,7,IF(Table151516171824[[#This Row],[Rank]]=25,6,IF(Table151516171824[[#This Row],[Rank]]=26,5,IF(Table151516171824[[#This Row],[Rank]]=27,4,IF(Table151516171824[[#This Row],[Rank]]=28,3,IF(Table151516171824[[#This Row],[Rank]]=29,2,IF(Table151516171824[[#This Row],[Rank]]=30,1,0)))))))))))))))))))))))))))))))</f>
        <v/>
      </c>
      <c r="D45" s="4" t="str">
        <f>IF(Table151516171824[[#This Row],[Category]]="","",IF(Table151516171824[[#This Row],[Category]]="M",COUNTIF($I$2:$I45,"M"),IF(Table151516171824[[#This Row],[Category]]="F",COUNTIF($I$2:$I45,"F"),0)))</f>
        <v/>
      </c>
      <c r="E45" s="26"/>
      <c r="F45" s="27"/>
      <c r="G45" s="28"/>
      <c r="H45" s="28"/>
      <c r="I45" s="29"/>
      <c r="J45" s="63"/>
      <c r="K45" s="63"/>
      <c r="L45" s="63"/>
      <c r="M45" s="63"/>
    </row>
    <row r="46" spans="1:13" x14ac:dyDescent="0.3">
      <c r="A46" s="19">
        <f>Table151516171824[[#This Row],[Full Name]]</f>
        <v>0</v>
      </c>
      <c r="B46" s="21" t="str">
        <f>IF(Table151516171824[[#This Row],[Full Name]]="","",IF(IFERROR(IFERROR(VLOOKUP(Table151516171824[[#This Row],[Full Name]],'Mens League'!B:B,1,FALSE),VLOOKUP(Table151516171824[[#This Row],[Full Name]],'Women''s League'!B:B,1,FALSE)),"NEEDS ADDING")="NEEDS ADDING","NEEDS ADDING","OK"))</f>
        <v/>
      </c>
      <c r="C46" s="21" t="str">
        <f>IF(Table151516171824[[#This Row],[Position]]="","",IF(Table151516171824[[#This Row],[Rank]]=1,30,IF(Table151516171824[[#This Row],[Rank]]=2,29,IF(Table151516171824[[#This Row],[Rank]]=3,28,IF(Table151516171824[[#This Row],[Rank]]=4,27,IF(Table151516171824[[#This Row],[Rank]]=5,26,IF(Table151516171824[[#This Row],[Rank]]=6,25,IF(Table151516171824[[#This Row],[Rank]]=7,24,IF(Table151516171824[[#This Row],[Rank]]=8,23,IF(Table151516171824[[#This Row],[Rank]]=9,22,IF(Table151516171824[[#This Row],[Rank]]=10,21,IF(Table151516171824[[#This Row],[Rank]]=11,20,IF(Table151516171824[[#This Row],[Rank]]=12,19,IF(Table151516171824[[#This Row],[Rank]]=13,18,IF(Table151516171824[[#This Row],[Rank]]=14,17,IF(Table151516171824[[#This Row],[Rank]]=15,16,IF(Table151516171824[[#This Row],[Rank]]=16,15,IF(Table151516171824[[#This Row],[Rank]]=17,14,IF(Table151516171824[[#This Row],[Rank]]=18,13,IF(Table151516171824[[#This Row],[Rank]]=19,12,IF(Table151516171824[[#This Row],[Rank]]=20,11,IF(Table151516171824[[#This Row],[Rank]]=21,10,IF(Table151516171824[[#This Row],[Rank]]=22,9,IF(Table151516171824[[#This Row],[Rank]]=23,8,IF(Table151516171824[[#This Row],[Rank]]=24,7,IF(Table151516171824[[#This Row],[Rank]]=25,6,IF(Table151516171824[[#This Row],[Rank]]=26,5,IF(Table151516171824[[#This Row],[Rank]]=27,4,IF(Table151516171824[[#This Row],[Rank]]=28,3,IF(Table151516171824[[#This Row],[Rank]]=29,2,IF(Table151516171824[[#This Row],[Rank]]=30,1,0)))))))))))))))))))))))))))))))</f>
        <v/>
      </c>
      <c r="D46" s="4" t="str">
        <f>IF(Table151516171824[[#This Row],[Category]]="","",IF(Table151516171824[[#This Row],[Category]]="M",COUNTIF($I$2:$I46,"M"),IF(Table151516171824[[#This Row],[Category]]="F",COUNTIF($I$2:$I46,"F"),0)))</f>
        <v/>
      </c>
      <c r="E46" s="26"/>
      <c r="F46" s="27"/>
      <c r="G46" s="28"/>
      <c r="H46" s="28"/>
      <c r="I46" s="29"/>
      <c r="J46" s="63"/>
      <c r="K46" s="63"/>
      <c r="L46" s="63"/>
      <c r="M46" s="63"/>
    </row>
    <row r="47" spans="1:13" x14ac:dyDescent="0.3">
      <c r="A47" s="19">
        <f>Table151516171824[[#This Row],[Full Name]]</f>
        <v>0</v>
      </c>
      <c r="B47" s="21" t="str">
        <f>IF(Table151516171824[[#This Row],[Full Name]]="","",IF(IFERROR(IFERROR(VLOOKUP(Table151516171824[[#This Row],[Full Name]],'Mens League'!B:B,1,FALSE),VLOOKUP(Table151516171824[[#This Row],[Full Name]],'Women''s League'!B:B,1,FALSE)),"NEEDS ADDING")="NEEDS ADDING","NEEDS ADDING","OK"))</f>
        <v/>
      </c>
      <c r="C47" s="21" t="str">
        <f>IF(Table151516171824[[#This Row],[Position]]="","",IF(Table151516171824[[#This Row],[Rank]]=1,30,IF(Table151516171824[[#This Row],[Rank]]=2,29,IF(Table151516171824[[#This Row],[Rank]]=3,28,IF(Table151516171824[[#This Row],[Rank]]=4,27,IF(Table151516171824[[#This Row],[Rank]]=5,26,IF(Table151516171824[[#This Row],[Rank]]=6,25,IF(Table151516171824[[#This Row],[Rank]]=7,24,IF(Table151516171824[[#This Row],[Rank]]=8,23,IF(Table151516171824[[#This Row],[Rank]]=9,22,IF(Table151516171824[[#This Row],[Rank]]=10,21,IF(Table151516171824[[#This Row],[Rank]]=11,20,IF(Table151516171824[[#This Row],[Rank]]=12,19,IF(Table151516171824[[#This Row],[Rank]]=13,18,IF(Table151516171824[[#This Row],[Rank]]=14,17,IF(Table151516171824[[#This Row],[Rank]]=15,16,IF(Table151516171824[[#This Row],[Rank]]=16,15,IF(Table151516171824[[#This Row],[Rank]]=17,14,IF(Table151516171824[[#This Row],[Rank]]=18,13,IF(Table151516171824[[#This Row],[Rank]]=19,12,IF(Table151516171824[[#This Row],[Rank]]=20,11,IF(Table151516171824[[#This Row],[Rank]]=21,10,IF(Table151516171824[[#This Row],[Rank]]=22,9,IF(Table151516171824[[#This Row],[Rank]]=23,8,IF(Table151516171824[[#This Row],[Rank]]=24,7,IF(Table151516171824[[#This Row],[Rank]]=25,6,IF(Table151516171824[[#This Row],[Rank]]=26,5,IF(Table151516171824[[#This Row],[Rank]]=27,4,IF(Table151516171824[[#This Row],[Rank]]=28,3,IF(Table151516171824[[#This Row],[Rank]]=29,2,IF(Table151516171824[[#This Row],[Rank]]=30,1,0)))))))))))))))))))))))))))))))</f>
        <v/>
      </c>
      <c r="D47" s="4" t="str">
        <f>IF(Table151516171824[[#This Row],[Category]]="","",IF(Table151516171824[[#This Row],[Category]]="M",COUNTIF($I$2:$I47,"M"),IF(Table151516171824[[#This Row],[Category]]="F",COUNTIF($I$2:$I47,"F"),0)))</f>
        <v/>
      </c>
      <c r="E47" s="26"/>
      <c r="F47" s="27"/>
      <c r="G47" s="28"/>
      <c r="H47" s="28"/>
      <c r="I47" s="29"/>
      <c r="J47" s="63"/>
      <c r="K47" s="63"/>
      <c r="L47" s="63"/>
      <c r="M47" s="63"/>
    </row>
    <row r="48" spans="1:13" x14ac:dyDescent="0.3">
      <c r="A48" s="19">
        <f>Table151516171824[[#This Row],[Full Name]]</f>
        <v>0</v>
      </c>
      <c r="B48" s="21" t="str">
        <f>IF(Table151516171824[[#This Row],[Full Name]]="","",IF(IFERROR(IFERROR(VLOOKUP(Table151516171824[[#This Row],[Full Name]],'Mens League'!B:B,1,FALSE),VLOOKUP(Table151516171824[[#This Row],[Full Name]],'Women''s League'!B:B,1,FALSE)),"NEEDS ADDING")="NEEDS ADDING","NEEDS ADDING","OK"))</f>
        <v/>
      </c>
      <c r="C48" s="21" t="str">
        <f>IF(Table151516171824[[#This Row],[Position]]="","",IF(Table151516171824[[#This Row],[Rank]]=1,30,IF(Table151516171824[[#This Row],[Rank]]=2,29,IF(Table151516171824[[#This Row],[Rank]]=3,28,IF(Table151516171824[[#This Row],[Rank]]=4,27,IF(Table151516171824[[#This Row],[Rank]]=5,26,IF(Table151516171824[[#This Row],[Rank]]=6,25,IF(Table151516171824[[#This Row],[Rank]]=7,24,IF(Table151516171824[[#This Row],[Rank]]=8,23,IF(Table151516171824[[#This Row],[Rank]]=9,22,IF(Table151516171824[[#This Row],[Rank]]=10,21,IF(Table151516171824[[#This Row],[Rank]]=11,20,IF(Table151516171824[[#This Row],[Rank]]=12,19,IF(Table151516171824[[#This Row],[Rank]]=13,18,IF(Table151516171824[[#This Row],[Rank]]=14,17,IF(Table151516171824[[#This Row],[Rank]]=15,16,IF(Table151516171824[[#This Row],[Rank]]=16,15,IF(Table151516171824[[#This Row],[Rank]]=17,14,IF(Table151516171824[[#This Row],[Rank]]=18,13,IF(Table151516171824[[#This Row],[Rank]]=19,12,IF(Table151516171824[[#This Row],[Rank]]=20,11,IF(Table151516171824[[#This Row],[Rank]]=21,10,IF(Table151516171824[[#This Row],[Rank]]=22,9,IF(Table151516171824[[#This Row],[Rank]]=23,8,IF(Table151516171824[[#This Row],[Rank]]=24,7,IF(Table151516171824[[#This Row],[Rank]]=25,6,IF(Table151516171824[[#This Row],[Rank]]=26,5,IF(Table151516171824[[#This Row],[Rank]]=27,4,IF(Table151516171824[[#This Row],[Rank]]=28,3,IF(Table151516171824[[#This Row],[Rank]]=29,2,IF(Table151516171824[[#This Row],[Rank]]=30,1,0)))))))))))))))))))))))))))))))</f>
        <v/>
      </c>
      <c r="D48" s="4" t="str">
        <f>IF(Table151516171824[[#This Row],[Category]]="","",IF(Table151516171824[[#This Row],[Category]]="M",COUNTIF($I$2:$I48,"M"),IF(Table151516171824[[#This Row],[Category]]="F",COUNTIF($I$2:$I48,"F"),0)))</f>
        <v/>
      </c>
      <c r="E48" s="26"/>
      <c r="F48" s="27"/>
      <c r="G48" s="28"/>
      <c r="H48" s="28"/>
      <c r="I48" s="29"/>
      <c r="J48" s="63"/>
      <c r="K48" s="63"/>
      <c r="L48" s="63"/>
      <c r="M48" s="63"/>
    </row>
    <row r="49" spans="1:13" x14ac:dyDescent="0.3">
      <c r="A49" s="19">
        <f>Table151516171824[[#This Row],[Full Name]]</f>
        <v>0</v>
      </c>
      <c r="B49" s="21" t="str">
        <f>IF(Table151516171824[[#This Row],[Full Name]]="","",IF(IFERROR(IFERROR(VLOOKUP(Table151516171824[[#This Row],[Full Name]],'Mens League'!B:B,1,FALSE),VLOOKUP(Table151516171824[[#This Row],[Full Name]],'Women''s League'!B:B,1,FALSE)),"NEEDS ADDING")="NEEDS ADDING","NEEDS ADDING","OK"))</f>
        <v/>
      </c>
      <c r="C49" s="21" t="str">
        <f>IF(Table151516171824[[#This Row],[Position]]="","",IF(Table151516171824[[#This Row],[Rank]]=1,30,IF(Table151516171824[[#This Row],[Rank]]=2,29,IF(Table151516171824[[#This Row],[Rank]]=3,28,IF(Table151516171824[[#This Row],[Rank]]=4,27,IF(Table151516171824[[#This Row],[Rank]]=5,26,IF(Table151516171824[[#This Row],[Rank]]=6,25,IF(Table151516171824[[#This Row],[Rank]]=7,24,IF(Table151516171824[[#This Row],[Rank]]=8,23,IF(Table151516171824[[#This Row],[Rank]]=9,22,IF(Table151516171824[[#This Row],[Rank]]=10,21,IF(Table151516171824[[#This Row],[Rank]]=11,20,IF(Table151516171824[[#This Row],[Rank]]=12,19,IF(Table151516171824[[#This Row],[Rank]]=13,18,IF(Table151516171824[[#This Row],[Rank]]=14,17,IF(Table151516171824[[#This Row],[Rank]]=15,16,IF(Table151516171824[[#This Row],[Rank]]=16,15,IF(Table151516171824[[#This Row],[Rank]]=17,14,IF(Table151516171824[[#This Row],[Rank]]=18,13,IF(Table151516171824[[#This Row],[Rank]]=19,12,IF(Table151516171824[[#This Row],[Rank]]=20,11,IF(Table151516171824[[#This Row],[Rank]]=21,10,IF(Table151516171824[[#This Row],[Rank]]=22,9,IF(Table151516171824[[#This Row],[Rank]]=23,8,IF(Table151516171824[[#This Row],[Rank]]=24,7,IF(Table151516171824[[#This Row],[Rank]]=25,6,IF(Table151516171824[[#This Row],[Rank]]=26,5,IF(Table151516171824[[#This Row],[Rank]]=27,4,IF(Table151516171824[[#This Row],[Rank]]=28,3,IF(Table151516171824[[#This Row],[Rank]]=29,2,IF(Table151516171824[[#This Row],[Rank]]=30,1,0)))))))))))))))))))))))))))))))</f>
        <v/>
      </c>
      <c r="D49" s="4" t="str">
        <f>IF(Table151516171824[[#This Row],[Category]]="","",IF(Table151516171824[[#This Row],[Category]]="M",COUNTIF($I$2:$I49,"M"),IF(Table151516171824[[#This Row],[Category]]="F",COUNTIF($I$2:$I49,"F"),0)))</f>
        <v/>
      </c>
      <c r="E49" s="26"/>
      <c r="F49" s="27"/>
      <c r="G49" s="28"/>
      <c r="H49" s="28"/>
      <c r="I49" s="29"/>
      <c r="J49" s="63"/>
      <c r="K49" s="63"/>
      <c r="L49" s="63"/>
      <c r="M49" s="63"/>
    </row>
    <row r="50" spans="1:13" x14ac:dyDescent="0.3">
      <c r="A50" s="19">
        <f>Table151516171824[[#This Row],[Full Name]]</f>
        <v>0</v>
      </c>
      <c r="B50" s="21" t="str">
        <f>IF(Table151516171824[[#This Row],[Full Name]]="","",IF(IFERROR(IFERROR(VLOOKUP(Table151516171824[[#This Row],[Full Name]],'Mens League'!B:B,1,FALSE),VLOOKUP(Table151516171824[[#This Row],[Full Name]],'Women''s League'!B:B,1,FALSE)),"NEEDS ADDING")="NEEDS ADDING","NEEDS ADDING","OK"))</f>
        <v/>
      </c>
      <c r="C50" s="21" t="str">
        <f>IF(Table151516171824[[#This Row],[Position]]="","",IF(Table151516171824[[#This Row],[Rank]]=1,30,IF(Table151516171824[[#This Row],[Rank]]=2,29,IF(Table151516171824[[#This Row],[Rank]]=3,28,IF(Table151516171824[[#This Row],[Rank]]=4,27,IF(Table151516171824[[#This Row],[Rank]]=5,26,IF(Table151516171824[[#This Row],[Rank]]=6,25,IF(Table151516171824[[#This Row],[Rank]]=7,24,IF(Table151516171824[[#This Row],[Rank]]=8,23,IF(Table151516171824[[#This Row],[Rank]]=9,22,IF(Table151516171824[[#This Row],[Rank]]=10,21,IF(Table151516171824[[#This Row],[Rank]]=11,20,IF(Table151516171824[[#This Row],[Rank]]=12,19,IF(Table151516171824[[#This Row],[Rank]]=13,18,IF(Table151516171824[[#This Row],[Rank]]=14,17,IF(Table151516171824[[#This Row],[Rank]]=15,16,IF(Table151516171824[[#This Row],[Rank]]=16,15,IF(Table151516171824[[#This Row],[Rank]]=17,14,IF(Table151516171824[[#This Row],[Rank]]=18,13,IF(Table151516171824[[#This Row],[Rank]]=19,12,IF(Table151516171824[[#This Row],[Rank]]=20,11,IF(Table151516171824[[#This Row],[Rank]]=21,10,IF(Table151516171824[[#This Row],[Rank]]=22,9,IF(Table151516171824[[#This Row],[Rank]]=23,8,IF(Table151516171824[[#This Row],[Rank]]=24,7,IF(Table151516171824[[#This Row],[Rank]]=25,6,IF(Table151516171824[[#This Row],[Rank]]=26,5,IF(Table151516171824[[#This Row],[Rank]]=27,4,IF(Table151516171824[[#This Row],[Rank]]=28,3,IF(Table151516171824[[#This Row],[Rank]]=29,2,IF(Table151516171824[[#This Row],[Rank]]=30,1,0)))))))))))))))))))))))))))))))</f>
        <v/>
      </c>
      <c r="D50" s="4" t="str">
        <f>IF(Table151516171824[[#This Row],[Category]]="","",IF(Table151516171824[[#This Row],[Category]]="M",COUNTIF($I$2:$I50,"M"),IF(Table151516171824[[#This Row],[Category]]="F",COUNTIF($I$2:$I50,"F"),0)))</f>
        <v/>
      </c>
      <c r="E50" s="26"/>
      <c r="F50" s="27"/>
      <c r="G50" s="28"/>
      <c r="H50" s="28"/>
      <c r="I50" s="29"/>
      <c r="J50" s="63"/>
      <c r="K50" s="63"/>
      <c r="L50" s="63"/>
      <c r="M50" s="63"/>
    </row>
  </sheetData>
  <phoneticPr fontId="5" type="noConversion"/>
  <conditionalFormatting sqref="B2:B50">
    <cfRule type="containsText" dxfId="51" priority="1" operator="containsText" text="OK">
      <formula>NOT(ISERROR(SEARCH("OK",B2)))</formula>
    </cfRule>
    <cfRule type="containsText" dxfId="50" priority="2" operator="containsText" text="NEEDS ADDING">
      <formula>NOT(ISERROR(SEARCH("NEEDS ADDING",B2)))</formula>
    </cfRule>
  </conditionalFormatting>
  <pageMargins left="0.7" right="0.7" top="0.75" bottom="0.75" header="0.3" footer="0.3"/>
  <pageSetup paperSize="9" orientation="portrait" horizontalDpi="4294967293" verticalDpi="0"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CE0177-C8FE-448B-9FAD-7E5A9F1D6C8E}">
  <sheetPr>
    <tabColor rgb="FF00B0F0"/>
  </sheetPr>
  <dimension ref="A1:N47"/>
  <sheetViews>
    <sheetView topLeftCell="B1" workbookViewId="0">
      <selection activeCell="H19" sqref="H19"/>
    </sheetView>
  </sheetViews>
  <sheetFormatPr defaultRowHeight="14.4" x14ac:dyDescent="0.3"/>
  <cols>
    <col min="1" max="1" width="23.33203125" hidden="1" customWidth="1"/>
    <col min="2" max="2" width="23.33203125" customWidth="1"/>
    <col min="3" max="4" width="13.6640625" customWidth="1"/>
    <col min="5" max="5" width="16" bestFit="1" customWidth="1"/>
    <col min="6" max="6" width="12.109375" style="13" bestFit="1" customWidth="1"/>
    <col min="7" max="7" width="12" bestFit="1" customWidth="1"/>
    <col min="8" max="8" width="23.33203125" bestFit="1" customWidth="1"/>
    <col min="9" max="9" width="17.33203125" bestFit="1" customWidth="1"/>
  </cols>
  <sheetData>
    <row r="1" spans="1:14" ht="33.6" x14ac:dyDescent="0.3">
      <c r="A1" s="14" t="s">
        <v>17</v>
      </c>
      <c r="B1" s="14" t="s">
        <v>84</v>
      </c>
      <c r="C1" s="14" t="s">
        <v>22</v>
      </c>
      <c r="D1" s="14" t="s">
        <v>83</v>
      </c>
      <c r="E1" s="15" t="s">
        <v>18</v>
      </c>
      <c r="F1" s="16" t="s">
        <v>24</v>
      </c>
      <c r="G1" s="15" t="s">
        <v>23</v>
      </c>
      <c r="H1" s="15" t="s">
        <v>0</v>
      </c>
      <c r="I1" s="17" t="s">
        <v>25</v>
      </c>
      <c r="J1" s="15" t="s">
        <v>161</v>
      </c>
      <c r="K1" s="15" t="s">
        <v>162</v>
      </c>
      <c r="L1" s="15" t="s">
        <v>163</v>
      </c>
      <c r="M1" s="15" t="s">
        <v>164</v>
      </c>
      <c r="N1" s="15" t="s">
        <v>166</v>
      </c>
    </row>
    <row r="2" spans="1:14" ht="28.2" x14ac:dyDescent="0.3">
      <c r="A2" s="18" t="str">
        <f>Table123[[#This Row],[Full Name]]</f>
        <v>SIDANI, Ramzi</v>
      </c>
      <c r="B2" s="20" t="str">
        <f>IF(Table123[[#This Row],[Full Name]]="","",IF(IFERROR(IFERROR(VLOOKUP(Table123[[#This Row],[Full Name]],'Mens League'!B:B,1,FALSE),VLOOKUP(Table123[[#This Row],[Full Name]],'Women''s League'!B:B,1,FALSE)),"NEEDS ADDING")="NEEDS ADDING","NEEDS ADDING","OK"))</f>
        <v>OK</v>
      </c>
      <c r="C2" s="20">
        <f>IF(Table123[[#This Row],[Position]]="","",IF(Table123[[#This Row],[Rank]]=1,30,IF(Table123[[#This Row],[Rank]]=2,29,IF(Table123[[#This Row],[Rank]]=3,28,IF(Table123[[#This Row],[Rank]]=4,27,IF(Table123[[#This Row],[Rank]]=5,26,IF(Table123[[#This Row],[Rank]]=6,25,IF(Table123[[#This Row],[Rank]]=7,24,IF(Table123[[#This Row],[Rank]]=8,23,IF(Table123[[#This Row],[Rank]]=9,22,IF(Table123[[#This Row],[Rank]]=10,21,IF(Table123[[#This Row],[Rank]]=11,20,IF(Table123[[#This Row],[Rank]]=12,19,IF(Table123[[#This Row],[Rank]]=13,18,IF(Table123[[#This Row],[Rank]]=14,17,IF(Table123[[#This Row],[Rank]]=15,16,IF(Table123[[#This Row],[Rank]]=16,15,IF(Table123[[#This Row],[Rank]]=17,14,IF(Table123[[#This Row],[Rank]]=18,13,IF(Table123[[#This Row],[Rank]]=19,12,IF(Table123[[#This Row],[Rank]]=20,11,IF(Table123[[#This Row],[Rank]]=21,10,IF(Table123[[#This Row],[Rank]]=22,9,IF(Table123[[#This Row],[Rank]]=23,8,IF(Table123[[#This Row],[Rank]]=24,7,IF(Table123[[#This Row],[Rank]]=25,6,IF(Table123[[#This Row],[Rank]]=26,5,IF(Table123[[#This Row],[Rank]]=27,4,IF(Table123[[#This Row],[Rank]]=28,3,IF(Table123[[#This Row],[Rank]]=29,2,IF(Table123[[#This Row],[Rank]]=30,1,0)))))))))))))))))))))))))))))))</f>
        <v>30</v>
      </c>
      <c r="D2" s="4">
        <f>IF(Table123[[#This Row],[Category]]="","",IF(Table123[[#This Row],[Category]]="M",COUNTIF($I$2:$I2,"M"),IF(Table123[[#This Row],[Category]]="F",COUNTIF($I$2:$I2,"F"),0)))</f>
        <v>1</v>
      </c>
      <c r="E2" s="26">
        <v>11</v>
      </c>
      <c r="F2" s="48">
        <v>2.5578703703703704E-2</v>
      </c>
      <c r="G2" s="28" t="s">
        <v>277</v>
      </c>
      <c r="H2" s="28" t="s">
        <v>1</v>
      </c>
      <c r="I2" s="29" t="s">
        <v>190</v>
      </c>
      <c r="J2" s="63">
        <v>-11</v>
      </c>
      <c r="K2" s="63" t="s">
        <v>191</v>
      </c>
      <c r="L2" s="63" t="s">
        <v>194</v>
      </c>
      <c r="M2" s="63"/>
      <c r="N2" s="63"/>
    </row>
    <row r="3" spans="1:14" ht="28.2" x14ac:dyDescent="0.3">
      <c r="A3" s="18" t="str">
        <f>Table123[[#This Row],[Full Name]]</f>
        <v>WIDEMAN, Karl</v>
      </c>
      <c r="B3" s="20" t="str">
        <f>IF(Table123[[#This Row],[Full Name]]="","",IF(IFERROR(IFERROR(VLOOKUP(Table123[[#This Row],[Full Name]],'Mens League'!B:B,1,FALSE),VLOOKUP(Table123[[#This Row],[Full Name]],'Women''s League'!B:B,1,FALSE)),"NEEDS ADDING")="NEEDS ADDING","NEEDS ADDING","OK"))</f>
        <v>OK</v>
      </c>
      <c r="C3" s="20">
        <f>IF(Table123[[#This Row],[Position]]="","",IF(Table123[[#This Row],[Rank]]=1,30,IF(Table123[[#This Row],[Rank]]=2,29,IF(Table123[[#This Row],[Rank]]=3,28,IF(Table123[[#This Row],[Rank]]=4,27,IF(Table123[[#This Row],[Rank]]=5,26,IF(Table123[[#This Row],[Rank]]=6,25,IF(Table123[[#This Row],[Rank]]=7,24,IF(Table123[[#This Row],[Rank]]=8,23,IF(Table123[[#This Row],[Rank]]=9,22,IF(Table123[[#This Row],[Rank]]=10,21,IF(Table123[[#This Row],[Rank]]=11,20,IF(Table123[[#This Row],[Rank]]=12,19,IF(Table123[[#This Row],[Rank]]=13,18,IF(Table123[[#This Row],[Rank]]=14,17,IF(Table123[[#This Row],[Rank]]=15,16,IF(Table123[[#This Row],[Rank]]=16,15,IF(Table123[[#This Row],[Rank]]=17,14,IF(Table123[[#This Row],[Rank]]=18,13,IF(Table123[[#This Row],[Rank]]=19,12,IF(Table123[[#This Row],[Rank]]=20,11,IF(Table123[[#This Row],[Rank]]=21,10,IF(Table123[[#This Row],[Rank]]=22,9,IF(Table123[[#This Row],[Rank]]=23,8,IF(Table123[[#This Row],[Rank]]=24,7,IF(Table123[[#This Row],[Rank]]=25,6,IF(Table123[[#This Row],[Rank]]=26,5,IF(Table123[[#This Row],[Rank]]=27,4,IF(Table123[[#This Row],[Rank]]=28,3,IF(Table123[[#This Row],[Rank]]=29,2,IF(Table123[[#This Row],[Rank]]=30,1,0)))))))))))))))))))))))))))))))</f>
        <v>29</v>
      </c>
      <c r="D3" s="4">
        <f>IF(Table123[[#This Row],[Category]]="","",IF(Table123[[#This Row],[Category]]="M",COUNTIF($I$2:$I3,"M"),IF(Table123[[#This Row],[Category]]="F",COUNTIF($I$2:$I3,"F"),0)))</f>
        <v>2</v>
      </c>
      <c r="E3" s="26">
        <v>18</v>
      </c>
      <c r="F3" s="48">
        <v>2.6192129629629631E-2</v>
      </c>
      <c r="G3" s="28" t="s">
        <v>263</v>
      </c>
      <c r="H3" s="28" t="s">
        <v>3</v>
      </c>
      <c r="I3" s="29" t="s">
        <v>190</v>
      </c>
      <c r="J3" s="63">
        <v>-18</v>
      </c>
      <c r="K3" s="63" t="s">
        <v>191</v>
      </c>
      <c r="L3" s="63" t="s">
        <v>194</v>
      </c>
      <c r="M3" s="63"/>
      <c r="N3" s="63"/>
    </row>
    <row r="4" spans="1:14" ht="28.2" x14ac:dyDescent="0.3">
      <c r="A4" s="18" t="str">
        <f>Table123[[#This Row],[Full Name]]</f>
        <v>BLADON-COPE, Daniel</v>
      </c>
      <c r="B4" s="20" t="str">
        <f>IF(Table123[[#This Row],[Full Name]]="","",IF(IFERROR(IFERROR(VLOOKUP(Table123[[#This Row],[Full Name]],'Mens League'!B:B,1,FALSE),VLOOKUP(Table123[[#This Row],[Full Name]],'Women''s League'!B:B,1,FALSE)),"NEEDS ADDING")="NEEDS ADDING","NEEDS ADDING","OK"))</f>
        <v>OK</v>
      </c>
      <c r="C4" s="20">
        <f>IF(Table123[[#This Row],[Position]]="","",IF(Table123[[#This Row],[Rank]]=1,30,IF(Table123[[#This Row],[Rank]]=2,29,IF(Table123[[#This Row],[Rank]]=3,28,IF(Table123[[#This Row],[Rank]]=4,27,IF(Table123[[#This Row],[Rank]]=5,26,IF(Table123[[#This Row],[Rank]]=6,25,IF(Table123[[#This Row],[Rank]]=7,24,IF(Table123[[#This Row],[Rank]]=8,23,IF(Table123[[#This Row],[Rank]]=9,22,IF(Table123[[#This Row],[Rank]]=10,21,IF(Table123[[#This Row],[Rank]]=11,20,IF(Table123[[#This Row],[Rank]]=12,19,IF(Table123[[#This Row],[Rank]]=13,18,IF(Table123[[#This Row],[Rank]]=14,17,IF(Table123[[#This Row],[Rank]]=15,16,IF(Table123[[#This Row],[Rank]]=16,15,IF(Table123[[#This Row],[Rank]]=17,14,IF(Table123[[#This Row],[Rank]]=18,13,IF(Table123[[#This Row],[Rank]]=19,12,IF(Table123[[#This Row],[Rank]]=20,11,IF(Table123[[#This Row],[Rank]]=21,10,IF(Table123[[#This Row],[Rank]]=22,9,IF(Table123[[#This Row],[Rank]]=23,8,IF(Table123[[#This Row],[Rank]]=24,7,IF(Table123[[#This Row],[Rank]]=25,6,IF(Table123[[#This Row],[Rank]]=26,5,IF(Table123[[#This Row],[Rank]]=27,4,IF(Table123[[#This Row],[Rank]]=28,3,IF(Table123[[#This Row],[Rank]]=29,2,IF(Table123[[#This Row],[Rank]]=30,1,0)))))))))))))))))))))))))))))))</f>
        <v>28</v>
      </c>
      <c r="D4" s="4">
        <f>IF(Table123[[#This Row],[Category]]="","",IF(Table123[[#This Row],[Category]]="M",COUNTIF($I$2:$I4,"M"),IF(Table123[[#This Row],[Category]]="F",COUNTIF($I$2:$I4,"F"),0)))</f>
        <v>3</v>
      </c>
      <c r="E4" s="26">
        <v>31</v>
      </c>
      <c r="F4" s="48">
        <v>2.704861111111111E-2</v>
      </c>
      <c r="G4" s="28" t="s">
        <v>278</v>
      </c>
      <c r="H4" s="28" t="s">
        <v>141</v>
      </c>
      <c r="I4" s="29" t="s">
        <v>190</v>
      </c>
      <c r="J4" s="63">
        <v>-31</v>
      </c>
      <c r="K4" s="63" t="s">
        <v>191</v>
      </c>
      <c r="L4" s="63" t="s">
        <v>196</v>
      </c>
      <c r="M4" s="63"/>
      <c r="N4" s="63"/>
    </row>
    <row r="5" spans="1:14" ht="28.2" x14ac:dyDescent="0.3">
      <c r="A5" s="18" t="str">
        <f>Table123[[#This Row],[Full Name]]</f>
        <v>WIDEMAN, Oliver</v>
      </c>
      <c r="B5" s="20" t="str">
        <f>IF(Table123[[#This Row],[Full Name]]="","",IF(IFERROR(IFERROR(VLOOKUP(Table123[[#This Row],[Full Name]],'Mens League'!B:B,1,FALSE),VLOOKUP(Table123[[#This Row],[Full Name]],'Women''s League'!B:B,1,FALSE)),"NEEDS ADDING")="NEEDS ADDING","NEEDS ADDING","OK"))</f>
        <v>OK</v>
      </c>
      <c r="C5" s="20">
        <f>IF(Table123[[#This Row],[Position]]="","",IF(Table123[[#This Row],[Rank]]=1,30,IF(Table123[[#This Row],[Rank]]=2,29,IF(Table123[[#This Row],[Rank]]=3,28,IF(Table123[[#This Row],[Rank]]=4,27,IF(Table123[[#This Row],[Rank]]=5,26,IF(Table123[[#This Row],[Rank]]=6,25,IF(Table123[[#This Row],[Rank]]=7,24,IF(Table123[[#This Row],[Rank]]=8,23,IF(Table123[[#This Row],[Rank]]=9,22,IF(Table123[[#This Row],[Rank]]=10,21,IF(Table123[[#This Row],[Rank]]=11,20,IF(Table123[[#This Row],[Rank]]=12,19,IF(Table123[[#This Row],[Rank]]=13,18,IF(Table123[[#This Row],[Rank]]=14,17,IF(Table123[[#This Row],[Rank]]=15,16,IF(Table123[[#This Row],[Rank]]=16,15,IF(Table123[[#This Row],[Rank]]=17,14,IF(Table123[[#This Row],[Rank]]=18,13,IF(Table123[[#This Row],[Rank]]=19,12,IF(Table123[[#This Row],[Rank]]=20,11,IF(Table123[[#This Row],[Rank]]=21,10,IF(Table123[[#This Row],[Rank]]=22,9,IF(Table123[[#This Row],[Rank]]=23,8,IF(Table123[[#This Row],[Rank]]=24,7,IF(Table123[[#This Row],[Rank]]=25,6,IF(Table123[[#This Row],[Rank]]=26,5,IF(Table123[[#This Row],[Rank]]=27,4,IF(Table123[[#This Row],[Rank]]=28,3,IF(Table123[[#This Row],[Rank]]=29,2,IF(Table123[[#This Row],[Rank]]=30,1,0)))))))))))))))))))))))))))))))</f>
        <v>27</v>
      </c>
      <c r="D5" s="4">
        <f>IF(Table123[[#This Row],[Category]]="","",IF(Table123[[#This Row],[Category]]="M",COUNTIF($I$2:$I5,"M"),IF(Table123[[#This Row],[Category]]="F",COUNTIF($I$2:$I5,"F"),0)))</f>
        <v>4</v>
      </c>
      <c r="E5" s="26">
        <v>37</v>
      </c>
      <c r="F5" s="48">
        <v>2.7233796296296298E-2</v>
      </c>
      <c r="G5" s="28" t="s">
        <v>279</v>
      </c>
      <c r="H5" s="28" t="s">
        <v>144</v>
      </c>
      <c r="I5" s="29" t="s">
        <v>190</v>
      </c>
      <c r="J5" s="63">
        <v>-37</v>
      </c>
      <c r="K5" s="63" t="s">
        <v>191</v>
      </c>
      <c r="L5" s="63" t="s">
        <v>196</v>
      </c>
      <c r="M5" s="63"/>
      <c r="N5" s="63"/>
    </row>
    <row r="6" spans="1:14" ht="28.2" x14ac:dyDescent="0.3">
      <c r="A6" s="18" t="str">
        <f>Table123[[#This Row],[Full Name]]</f>
        <v>MAY, Rupert</v>
      </c>
      <c r="B6" s="20" t="str">
        <f>IF(Table123[[#This Row],[Full Name]]="","",IF(IFERROR(IFERROR(VLOOKUP(Table123[[#This Row],[Full Name]],'Mens League'!B:B,1,FALSE),VLOOKUP(Table123[[#This Row],[Full Name]],'Women''s League'!B:B,1,FALSE)),"NEEDS ADDING")="NEEDS ADDING","NEEDS ADDING","OK"))</f>
        <v>OK</v>
      </c>
      <c r="C6" s="20">
        <f>IF(Table123[[#This Row],[Position]]="","",IF(Table123[[#This Row],[Rank]]=1,30,IF(Table123[[#This Row],[Rank]]=2,29,IF(Table123[[#This Row],[Rank]]=3,28,IF(Table123[[#This Row],[Rank]]=4,27,IF(Table123[[#This Row],[Rank]]=5,26,IF(Table123[[#This Row],[Rank]]=6,25,IF(Table123[[#This Row],[Rank]]=7,24,IF(Table123[[#This Row],[Rank]]=8,23,IF(Table123[[#This Row],[Rank]]=9,22,IF(Table123[[#This Row],[Rank]]=10,21,IF(Table123[[#This Row],[Rank]]=11,20,IF(Table123[[#This Row],[Rank]]=12,19,IF(Table123[[#This Row],[Rank]]=13,18,IF(Table123[[#This Row],[Rank]]=14,17,IF(Table123[[#This Row],[Rank]]=15,16,IF(Table123[[#This Row],[Rank]]=16,15,IF(Table123[[#This Row],[Rank]]=17,14,IF(Table123[[#This Row],[Rank]]=18,13,IF(Table123[[#This Row],[Rank]]=19,12,IF(Table123[[#This Row],[Rank]]=20,11,IF(Table123[[#This Row],[Rank]]=21,10,IF(Table123[[#This Row],[Rank]]=22,9,IF(Table123[[#This Row],[Rank]]=23,8,IF(Table123[[#This Row],[Rank]]=24,7,IF(Table123[[#This Row],[Rank]]=25,6,IF(Table123[[#This Row],[Rank]]=26,5,IF(Table123[[#This Row],[Rank]]=27,4,IF(Table123[[#This Row],[Rank]]=28,3,IF(Table123[[#This Row],[Rank]]=29,2,IF(Table123[[#This Row],[Rank]]=30,1,0)))))))))))))))))))))))))))))))</f>
        <v>26</v>
      </c>
      <c r="D6" s="4">
        <f>IF(Table123[[#This Row],[Category]]="","",IF(Table123[[#This Row],[Category]]="M",COUNTIF($I$2:$I6,"M"),IF(Table123[[#This Row],[Category]]="F",COUNTIF($I$2:$I6,"F"),0)))</f>
        <v>5</v>
      </c>
      <c r="E6" s="26">
        <v>39</v>
      </c>
      <c r="F6" s="48">
        <v>2.7395833333333335E-2</v>
      </c>
      <c r="G6" s="28" t="s">
        <v>280</v>
      </c>
      <c r="H6" s="28" t="s">
        <v>105</v>
      </c>
      <c r="I6" s="29" t="s">
        <v>190</v>
      </c>
      <c r="J6" s="63">
        <v>-39</v>
      </c>
      <c r="K6" s="63" t="s">
        <v>191</v>
      </c>
      <c r="L6" s="63" t="s">
        <v>200</v>
      </c>
      <c r="M6" s="63"/>
      <c r="N6" s="63"/>
    </row>
    <row r="7" spans="1:14" ht="28.2" x14ac:dyDescent="0.3">
      <c r="A7" s="18" t="str">
        <f>Table123[[#This Row],[Full Name]]</f>
        <v>COULTON, Shaun</v>
      </c>
      <c r="B7" s="20" t="str">
        <f>IF(Table123[[#This Row],[Full Name]]="","",IF(IFERROR(IFERROR(VLOOKUP(Table123[[#This Row],[Full Name]],'Mens League'!B:B,1,FALSE),VLOOKUP(Table123[[#This Row],[Full Name]],'Women''s League'!B:B,1,FALSE)),"NEEDS ADDING")="NEEDS ADDING","NEEDS ADDING","OK"))</f>
        <v>OK</v>
      </c>
      <c r="C7" s="20">
        <f>IF(Table123[[#This Row],[Position]]="","",IF(Table123[[#This Row],[Rank]]=1,30,IF(Table123[[#This Row],[Rank]]=2,29,IF(Table123[[#This Row],[Rank]]=3,28,IF(Table123[[#This Row],[Rank]]=4,27,IF(Table123[[#This Row],[Rank]]=5,26,IF(Table123[[#This Row],[Rank]]=6,25,IF(Table123[[#This Row],[Rank]]=7,24,IF(Table123[[#This Row],[Rank]]=8,23,IF(Table123[[#This Row],[Rank]]=9,22,IF(Table123[[#This Row],[Rank]]=10,21,IF(Table123[[#This Row],[Rank]]=11,20,IF(Table123[[#This Row],[Rank]]=12,19,IF(Table123[[#This Row],[Rank]]=13,18,IF(Table123[[#This Row],[Rank]]=14,17,IF(Table123[[#This Row],[Rank]]=15,16,IF(Table123[[#This Row],[Rank]]=16,15,IF(Table123[[#This Row],[Rank]]=17,14,IF(Table123[[#This Row],[Rank]]=18,13,IF(Table123[[#This Row],[Rank]]=19,12,IF(Table123[[#This Row],[Rank]]=20,11,IF(Table123[[#This Row],[Rank]]=21,10,IF(Table123[[#This Row],[Rank]]=22,9,IF(Table123[[#This Row],[Rank]]=23,8,IF(Table123[[#This Row],[Rank]]=24,7,IF(Table123[[#This Row],[Rank]]=25,6,IF(Table123[[#This Row],[Rank]]=26,5,IF(Table123[[#This Row],[Rank]]=27,4,IF(Table123[[#This Row],[Rank]]=28,3,IF(Table123[[#This Row],[Rank]]=29,2,IF(Table123[[#This Row],[Rank]]=30,1,0)))))))))))))))))))))))))))))))</f>
        <v>25</v>
      </c>
      <c r="D7" s="4">
        <f>IF(Table123[[#This Row],[Category]]="","",IF(Table123[[#This Row],[Category]]="M",COUNTIF($I$2:$I7,"M"),IF(Table123[[#This Row],[Category]]="F",COUNTIF($I$2:$I7,"F"),0)))</f>
        <v>6</v>
      </c>
      <c r="E7" s="26">
        <v>50</v>
      </c>
      <c r="F7" s="48">
        <v>2.8182870370370372E-2</v>
      </c>
      <c r="G7" s="28" t="s">
        <v>266</v>
      </c>
      <c r="H7" s="28" t="s">
        <v>42</v>
      </c>
      <c r="I7" s="29" t="s">
        <v>190</v>
      </c>
      <c r="J7" s="63">
        <v>-49</v>
      </c>
      <c r="K7" s="63" t="s">
        <v>191</v>
      </c>
      <c r="L7" s="63" t="s">
        <v>198</v>
      </c>
      <c r="M7" s="63"/>
      <c r="N7" s="63"/>
    </row>
    <row r="8" spans="1:14" ht="28.2" x14ac:dyDescent="0.3">
      <c r="A8" s="18" t="str">
        <f>Table123[[#This Row],[Full Name]]</f>
        <v>CODD, Paul</v>
      </c>
      <c r="B8" s="20" t="str">
        <f>IF(Table123[[#This Row],[Full Name]]="","",IF(IFERROR(IFERROR(VLOOKUP(Table123[[#This Row],[Full Name]],'Mens League'!B:B,1,FALSE),VLOOKUP(Table123[[#This Row],[Full Name]],'Women''s League'!B:B,1,FALSE)),"NEEDS ADDING")="NEEDS ADDING","NEEDS ADDING","OK"))</f>
        <v>OK</v>
      </c>
      <c r="C8" s="20">
        <f>IF(Table123[[#This Row],[Position]]="","",IF(Table123[[#This Row],[Rank]]=1,30,IF(Table123[[#This Row],[Rank]]=2,29,IF(Table123[[#This Row],[Rank]]=3,28,IF(Table123[[#This Row],[Rank]]=4,27,IF(Table123[[#This Row],[Rank]]=5,26,IF(Table123[[#This Row],[Rank]]=6,25,IF(Table123[[#This Row],[Rank]]=7,24,IF(Table123[[#This Row],[Rank]]=8,23,IF(Table123[[#This Row],[Rank]]=9,22,IF(Table123[[#This Row],[Rank]]=10,21,IF(Table123[[#This Row],[Rank]]=11,20,IF(Table123[[#This Row],[Rank]]=12,19,IF(Table123[[#This Row],[Rank]]=13,18,IF(Table123[[#This Row],[Rank]]=14,17,IF(Table123[[#This Row],[Rank]]=15,16,IF(Table123[[#This Row],[Rank]]=16,15,IF(Table123[[#This Row],[Rank]]=17,14,IF(Table123[[#This Row],[Rank]]=18,13,IF(Table123[[#This Row],[Rank]]=19,12,IF(Table123[[#This Row],[Rank]]=20,11,IF(Table123[[#This Row],[Rank]]=21,10,IF(Table123[[#This Row],[Rank]]=22,9,IF(Table123[[#This Row],[Rank]]=23,8,IF(Table123[[#This Row],[Rank]]=24,7,IF(Table123[[#This Row],[Rank]]=25,6,IF(Table123[[#This Row],[Rank]]=26,5,IF(Table123[[#This Row],[Rank]]=27,4,IF(Table123[[#This Row],[Rank]]=28,3,IF(Table123[[#This Row],[Rank]]=29,2,IF(Table123[[#This Row],[Rank]]=30,1,0)))))))))))))))))))))))))))))))</f>
        <v>24</v>
      </c>
      <c r="D8" s="4">
        <f>IF(Table123[[#This Row],[Category]]="","",IF(Table123[[#This Row],[Category]]="M",COUNTIF($I$2:$I8,"M"),IF(Table123[[#This Row],[Category]]="F",COUNTIF($I$2:$I8,"F"),0)))</f>
        <v>7</v>
      </c>
      <c r="E8" s="26">
        <v>52</v>
      </c>
      <c r="F8" s="48">
        <v>2.8217592592592593E-2</v>
      </c>
      <c r="G8" s="28" t="s">
        <v>281</v>
      </c>
      <c r="H8" s="28" t="s">
        <v>45</v>
      </c>
      <c r="I8" s="29" t="s">
        <v>190</v>
      </c>
      <c r="J8" s="63">
        <v>-51</v>
      </c>
      <c r="K8" s="63" t="s">
        <v>191</v>
      </c>
      <c r="L8" s="63" t="s">
        <v>192</v>
      </c>
      <c r="M8" s="63"/>
      <c r="N8" s="63"/>
    </row>
    <row r="9" spans="1:14" ht="28.2" x14ac:dyDescent="0.3">
      <c r="A9" s="18" t="str">
        <f>Table123[[#This Row],[Full Name]]</f>
        <v>BAILEY, Andrew</v>
      </c>
      <c r="B9" s="20" t="str">
        <f>IF(Table123[[#This Row],[Full Name]]="","",IF(IFERROR(IFERROR(VLOOKUP(Table123[[#This Row],[Full Name]],'Mens League'!B:B,1,FALSE),VLOOKUP(Table123[[#This Row],[Full Name]],'Women''s League'!B:B,1,FALSE)),"NEEDS ADDING")="NEEDS ADDING","NEEDS ADDING","OK"))</f>
        <v>OK</v>
      </c>
      <c r="C9" s="20">
        <f>IF(Table123[[#This Row],[Position]]="","",IF(Table123[[#This Row],[Rank]]=1,30,IF(Table123[[#This Row],[Rank]]=2,29,IF(Table123[[#This Row],[Rank]]=3,28,IF(Table123[[#This Row],[Rank]]=4,27,IF(Table123[[#This Row],[Rank]]=5,26,IF(Table123[[#This Row],[Rank]]=6,25,IF(Table123[[#This Row],[Rank]]=7,24,IF(Table123[[#This Row],[Rank]]=8,23,IF(Table123[[#This Row],[Rank]]=9,22,IF(Table123[[#This Row],[Rank]]=10,21,IF(Table123[[#This Row],[Rank]]=11,20,IF(Table123[[#This Row],[Rank]]=12,19,IF(Table123[[#This Row],[Rank]]=13,18,IF(Table123[[#This Row],[Rank]]=14,17,IF(Table123[[#This Row],[Rank]]=15,16,IF(Table123[[#This Row],[Rank]]=16,15,IF(Table123[[#This Row],[Rank]]=17,14,IF(Table123[[#This Row],[Rank]]=18,13,IF(Table123[[#This Row],[Rank]]=19,12,IF(Table123[[#This Row],[Rank]]=20,11,IF(Table123[[#This Row],[Rank]]=21,10,IF(Table123[[#This Row],[Rank]]=22,9,IF(Table123[[#This Row],[Rank]]=23,8,IF(Table123[[#This Row],[Rank]]=24,7,IF(Table123[[#This Row],[Rank]]=25,6,IF(Table123[[#This Row],[Rank]]=26,5,IF(Table123[[#This Row],[Rank]]=27,4,IF(Table123[[#This Row],[Rank]]=28,3,IF(Table123[[#This Row],[Rank]]=29,2,IF(Table123[[#This Row],[Rank]]=30,1,0)))))))))))))))))))))))))))))))</f>
        <v>23</v>
      </c>
      <c r="D9" s="4">
        <f>IF(Table123[[#This Row],[Category]]="","",IF(Table123[[#This Row],[Category]]="M",COUNTIF($I$2:$I9,"M"),IF(Table123[[#This Row],[Category]]="F",COUNTIF($I$2:$I9,"F"),0)))</f>
        <v>8</v>
      </c>
      <c r="E9" s="26">
        <v>83</v>
      </c>
      <c r="F9" s="48">
        <v>2.9861111111111113E-2</v>
      </c>
      <c r="G9" s="28" t="s">
        <v>269</v>
      </c>
      <c r="H9" s="28" t="s">
        <v>173</v>
      </c>
      <c r="I9" s="29" t="s">
        <v>190</v>
      </c>
      <c r="J9" s="63">
        <v>-76</v>
      </c>
      <c r="K9" s="63" t="s">
        <v>191</v>
      </c>
      <c r="L9" s="63" t="s">
        <v>198</v>
      </c>
      <c r="M9" s="63"/>
      <c r="N9" s="63"/>
    </row>
    <row r="10" spans="1:14" ht="28.2" x14ac:dyDescent="0.3">
      <c r="A10" s="18" t="str">
        <f>Table123[[#This Row],[Full Name]]</f>
        <v>WIDEMAN, Emily</v>
      </c>
      <c r="B10" s="20" t="str">
        <f>IF(Table123[[#This Row],[Full Name]]="","",IF(IFERROR(IFERROR(VLOOKUP(Table123[[#This Row],[Full Name]],'Mens League'!B:B,1,FALSE),VLOOKUP(Table123[[#This Row],[Full Name]],'Women''s League'!B:B,1,FALSE)),"NEEDS ADDING")="NEEDS ADDING","NEEDS ADDING","OK"))</f>
        <v>OK</v>
      </c>
      <c r="C10" s="20">
        <f>IF(Table123[[#This Row],[Position]]="","",IF(Table123[[#This Row],[Rank]]=1,30,IF(Table123[[#This Row],[Rank]]=2,29,IF(Table123[[#This Row],[Rank]]=3,28,IF(Table123[[#This Row],[Rank]]=4,27,IF(Table123[[#This Row],[Rank]]=5,26,IF(Table123[[#This Row],[Rank]]=6,25,IF(Table123[[#This Row],[Rank]]=7,24,IF(Table123[[#This Row],[Rank]]=8,23,IF(Table123[[#This Row],[Rank]]=9,22,IF(Table123[[#This Row],[Rank]]=10,21,IF(Table123[[#This Row],[Rank]]=11,20,IF(Table123[[#This Row],[Rank]]=12,19,IF(Table123[[#This Row],[Rank]]=13,18,IF(Table123[[#This Row],[Rank]]=14,17,IF(Table123[[#This Row],[Rank]]=15,16,IF(Table123[[#This Row],[Rank]]=16,15,IF(Table123[[#This Row],[Rank]]=17,14,IF(Table123[[#This Row],[Rank]]=18,13,IF(Table123[[#This Row],[Rank]]=19,12,IF(Table123[[#This Row],[Rank]]=20,11,IF(Table123[[#This Row],[Rank]]=21,10,IF(Table123[[#This Row],[Rank]]=22,9,IF(Table123[[#This Row],[Rank]]=23,8,IF(Table123[[#This Row],[Rank]]=24,7,IF(Table123[[#This Row],[Rank]]=25,6,IF(Table123[[#This Row],[Rank]]=26,5,IF(Table123[[#This Row],[Rank]]=27,4,IF(Table123[[#This Row],[Rank]]=28,3,IF(Table123[[#This Row],[Rank]]=29,2,IF(Table123[[#This Row],[Rank]]=30,1,0)))))))))))))))))))))))))))))))</f>
        <v>30</v>
      </c>
      <c r="D10" s="4">
        <f>IF(Table123[[#This Row],[Category]]="","",IF(Table123[[#This Row],[Category]]="M",COUNTIF($I$2:$I10,"M"),IF(Table123[[#This Row],[Category]]="F",COUNTIF($I$2:$I10,"F"),0)))</f>
        <v>1</v>
      </c>
      <c r="E10" s="26">
        <v>107</v>
      </c>
      <c r="F10" s="48">
        <v>3.0949074074074073E-2</v>
      </c>
      <c r="G10" s="28" t="s">
        <v>282</v>
      </c>
      <c r="H10" s="28" t="s">
        <v>35</v>
      </c>
      <c r="I10" s="29" t="s">
        <v>205</v>
      </c>
      <c r="J10" s="63">
        <v>-11</v>
      </c>
      <c r="K10" s="63" t="s">
        <v>191</v>
      </c>
      <c r="L10" s="63" t="s">
        <v>249</v>
      </c>
      <c r="M10" s="63"/>
      <c r="N10" s="63"/>
    </row>
    <row r="11" spans="1:14" ht="28.2" x14ac:dyDescent="0.3">
      <c r="A11" s="18" t="str">
        <f>Table123[[#This Row],[Full Name]]</f>
        <v>ALLSOP, Andrew</v>
      </c>
      <c r="B11" s="20" t="str">
        <f>IF(Table123[[#This Row],[Full Name]]="","",IF(IFERROR(IFERROR(VLOOKUP(Table123[[#This Row],[Full Name]],'Mens League'!B:B,1,FALSE),VLOOKUP(Table123[[#This Row],[Full Name]],'Women''s League'!B:B,1,FALSE)),"NEEDS ADDING")="NEEDS ADDING","NEEDS ADDING","OK"))</f>
        <v>OK</v>
      </c>
      <c r="C11" s="20">
        <f>IF(Table123[[#This Row],[Position]]="","",IF(Table123[[#This Row],[Rank]]=1,30,IF(Table123[[#This Row],[Rank]]=2,29,IF(Table123[[#This Row],[Rank]]=3,28,IF(Table123[[#This Row],[Rank]]=4,27,IF(Table123[[#This Row],[Rank]]=5,26,IF(Table123[[#This Row],[Rank]]=6,25,IF(Table123[[#This Row],[Rank]]=7,24,IF(Table123[[#This Row],[Rank]]=8,23,IF(Table123[[#This Row],[Rank]]=9,22,IF(Table123[[#This Row],[Rank]]=10,21,IF(Table123[[#This Row],[Rank]]=11,20,IF(Table123[[#This Row],[Rank]]=12,19,IF(Table123[[#This Row],[Rank]]=13,18,IF(Table123[[#This Row],[Rank]]=14,17,IF(Table123[[#This Row],[Rank]]=15,16,IF(Table123[[#This Row],[Rank]]=16,15,IF(Table123[[#This Row],[Rank]]=17,14,IF(Table123[[#This Row],[Rank]]=18,13,IF(Table123[[#This Row],[Rank]]=19,12,IF(Table123[[#This Row],[Rank]]=20,11,IF(Table123[[#This Row],[Rank]]=21,10,IF(Table123[[#This Row],[Rank]]=22,9,IF(Table123[[#This Row],[Rank]]=23,8,IF(Table123[[#This Row],[Rank]]=24,7,IF(Table123[[#This Row],[Rank]]=25,6,IF(Table123[[#This Row],[Rank]]=26,5,IF(Table123[[#This Row],[Rank]]=27,4,IF(Table123[[#This Row],[Rank]]=28,3,IF(Table123[[#This Row],[Rank]]=29,2,IF(Table123[[#This Row],[Rank]]=30,1,0)))))))))))))))))))))))))))))))</f>
        <v>22</v>
      </c>
      <c r="D11" s="4">
        <f>IF(Table123[[#This Row],[Category]]="","",IF(Table123[[#This Row],[Category]]="M",COUNTIF($I$2:$I11,"M"),IF(Table123[[#This Row],[Category]]="F",COUNTIF($I$2:$I11,"F"),0)))</f>
        <v>9</v>
      </c>
      <c r="E11" s="26">
        <v>121</v>
      </c>
      <c r="F11" s="48">
        <v>3.138888888888889E-2</v>
      </c>
      <c r="G11" s="28" t="s">
        <v>283</v>
      </c>
      <c r="H11" s="28" t="s">
        <v>129</v>
      </c>
      <c r="I11" s="29" t="s">
        <v>190</v>
      </c>
      <c r="J11" s="63">
        <v>-108</v>
      </c>
      <c r="K11" s="63" t="s">
        <v>191</v>
      </c>
      <c r="L11" s="63" t="s">
        <v>192</v>
      </c>
      <c r="M11" s="63"/>
      <c r="N11" s="63"/>
    </row>
    <row r="12" spans="1:14" ht="28.2" x14ac:dyDescent="0.3">
      <c r="A12" s="18" t="str">
        <f>Table123[[#This Row],[Full Name]]</f>
        <v>BLAND, Damon</v>
      </c>
      <c r="B12" s="20" t="str">
        <f>IF(Table123[[#This Row],[Full Name]]="","",IF(IFERROR(IFERROR(VLOOKUP(Table123[[#This Row],[Full Name]],'Mens League'!B:B,1,FALSE),VLOOKUP(Table123[[#This Row],[Full Name]],'Women''s League'!B:B,1,FALSE)),"NEEDS ADDING")="NEEDS ADDING","NEEDS ADDING","OK"))</f>
        <v>OK</v>
      </c>
      <c r="C12" s="20">
        <f>IF(Table123[[#This Row],[Position]]="","",IF(Table123[[#This Row],[Rank]]=1,30,IF(Table123[[#This Row],[Rank]]=2,29,IF(Table123[[#This Row],[Rank]]=3,28,IF(Table123[[#This Row],[Rank]]=4,27,IF(Table123[[#This Row],[Rank]]=5,26,IF(Table123[[#This Row],[Rank]]=6,25,IF(Table123[[#This Row],[Rank]]=7,24,IF(Table123[[#This Row],[Rank]]=8,23,IF(Table123[[#This Row],[Rank]]=9,22,IF(Table123[[#This Row],[Rank]]=10,21,IF(Table123[[#This Row],[Rank]]=11,20,IF(Table123[[#This Row],[Rank]]=12,19,IF(Table123[[#This Row],[Rank]]=13,18,IF(Table123[[#This Row],[Rank]]=14,17,IF(Table123[[#This Row],[Rank]]=15,16,IF(Table123[[#This Row],[Rank]]=16,15,IF(Table123[[#This Row],[Rank]]=17,14,IF(Table123[[#This Row],[Rank]]=18,13,IF(Table123[[#This Row],[Rank]]=19,12,IF(Table123[[#This Row],[Rank]]=20,11,IF(Table123[[#This Row],[Rank]]=21,10,IF(Table123[[#This Row],[Rank]]=22,9,IF(Table123[[#This Row],[Rank]]=23,8,IF(Table123[[#This Row],[Rank]]=24,7,IF(Table123[[#This Row],[Rank]]=25,6,IF(Table123[[#This Row],[Rank]]=26,5,IF(Table123[[#This Row],[Rank]]=27,4,IF(Table123[[#This Row],[Rank]]=28,3,IF(Table123[[#This Row],[Rank]]=29,2,IF(Table123[[#This Row],[Rank]]=30,1,0)))))))))))))))))))))))))))))))</f>
        <v>21</v>
      </c>
      <c r="D12" s="4">
        <f>IF(Table123[[#This Row],[Category]]="","",IF(Table123[[#This Row],[Category]]="M",COUNTIF($I$2:$I12,"M"),IF(Table123[[#This Row],[Category]]="F",COUNTIF($I$2:$I12,"F"),0)))</f>
        <v>10</v>
      </c>
      <c r="E12" s="26">
        <v>126</v>
      </c>
      <c r="F12" s="48">
        <v>3.1817129629629633E-2</v>
      </c>
      <c r="G12" s="28" t="s">
        <v>284</v>
      </c>
      <c r="H12" s="28" t="s">
        <v>9</v>
      </c>
      <c r="I12" s="29" t="s">
        <v>190</v>
      </c>
      <c r="J12" s="63">
        <v>-111</v>
      </c>
      <c r="K12" s="63" t="s">
        <v>191</v>
      </c>
      <c r="L12" s="63" t="s">
        <v>241</v>
      </c>
      <c r="M12" s="63"/>
      <c r="N12" s="63"/>
    </row>
    <row r="13" spans="1:14" ht="28.2" x14ac:dyDescent="0.3">
      <c r="A13" s="19" t="str">
        <f>Table123[[#This Row],[Full Name]]</f>
        <v>BOTTRILL, Andrew</v>
      </c>
      <c r="B13" s="21" t="str">
        <f>IF(Table123[[#This Row],[Full Name]]="","",IF(IFERROR(IFERROR(VLOOKUP(Table123[[#This Row],[Full Name]],'Mens League'!B:B,1,FALSE),VLOOKUP(Table123[[#This Row],[Full Name]],'Women''s League'!B:B,1,FALSE)),"NEEDS ADDING")="NEEDS ADDING","NEEDS ADDING","OK"))</f>
        <v>OK</v>
      </c>
      <c r="C13" s="21">
        <f>IF(Table123[[#This Row],[Position]]="","",IF(Table123[[#This Row],[Rank]]=1,30,IF(Table123[[#This Row],[Rank]]=2,29,IF(Table123[[#This Row],[Rank]]=3,28,IF(Table123[[#This Row],[Rank]]=4,27,IF(Table123[[#This Row],[Rank]]=5,26,IF(Table123[[#This Row],[Rank]]=6,25,IF(Table123[[#This Row],[Rank]]=7,24,IF(Table123[[#This Row],[Rank]]=8,23,IF(Table123[[#This Row],[Rank]]=9,22,IF(Table123[[#This Row],[Rank]]=10,21,IF(Table123[[#This Row],[Rank]]=11,20,IF(Table123[[#This Row],[Rank]]=12,19,IF(Table123[[#This Row],[Rank]]=13,18,IF(Table123[[#This Row],[Rank]]=14,17,IF(Table123[[#This Row],[Rank]]=15,16,IF(Table123[[#This Row],[Rank]]=16,15,IF(Table123[[#This Row],[Rank]]=17,14,IF(Table123[[#This Row],[Rank]]=18,13,IF(Table123[[#This Row],[Rank]]=19,12,IF(Table123[[#This Row],[Rank]]=20,11,IF(Table123[[#This Row],[Rank]]=21,10,IF(Table123[[#This Row],[Rank]]=22,9,IF(Table123[[#This Row],[Rank]]=23,8,IF(Table123[[#This Row],[Rank]]=24,7,IF(Table123[[#This Row],[Rank]]=25,6,IF(Table123[[#This Row],[Rank]]=26,5,IF(Table123[[#This Row],[Rank]]=27,4,IF(Table123[[#This Row],[Rank]]=28,3,IF(Table123[[#This Row],[Rank]]=29,2,IF(Table123[[#This Row],[Rank]]=30,1,0)))))))))))))))))))))))))))))))</f>
        <v>20</v>
      </c>
      <c r="D13" s="4">
        <f>IF(Table123[[#This Row],[Category]]="","",IF(Table123[[#This Row],[Category]]="M",COUNTIF($I$2:$I13,"M"),IF(Table123[[#This Row],[Category]]="F",COUNTIF($I$2:$I13,"F"),0)))</f>
        <v>11</v>
      </c>
      <c r="E13" s="26">
        <v>144</v>
      </c>
      <c r="F13" s="48">
        <v>3.2754629629629627E-2</v>
      </c>
      <c r="G13" s="28" t="s">
        <v>231</v>
      </c>
      <c r="H13" s="28" t="s">
        <v>27</v>
      </c>
      <c r="I13" s="29" t="s">
        <v>190</v>
      </c>
      <c r="J13" s="63">
        <v>-125</v>
      </c>
      <c r="K13" s="63" t="s">
        <v>191</v>
      </c>
      <c r="L13" s="63" t="s">
        <v>194</v>
      </c>
      <c r="M13" s="63"/>
      <c r="N13" s="63"/>
    </row>
    <row r="14" spans="1:14" ht="28.2" x14ac:dyDescent="0.3">
      <c r="A14" s="19" t="str">
        <f>Table123[[#This Row],[Full Name]]</f>
        <v>SIDANI, Bethany</v>
      </c>
      <c r="B14" s="21" t="str">
        <f>IF(Table123[[#This Row],[Full Name]]="","",IF(IFERROR(IFERROR(VLOOKUP(Table123[[#This Row],[Full Name]],'Mens League'!B:B,1,FALSE),VLOOKUP(Table123[[#This Row],[Full Name]],'Women''s League'!B:B,1,FALSE)),"NEEDS ADDING")="NEEDS ADDING","NEEDS ADDING","OK"))</f>
        <v>OK</v>
      </c>
      <c r="C14" s="21">
        <f>IF(Table123[[#This Row],[Position]]="","",IF(Table123[[#This Row],[Rank]]=1,30,IF(Table123[[#This Row],[Rank]]=2,29,IF(Table123[[#This Row],[Rank]]=3,28,IF(Table123[[#This Row],[Rank]]=4,27,IF(Table123[[#This Row],[Rank]]=5,26,IF(Table123[[#This Row],[Rank]]=6,25,IF(Table123[[#This Row],[Rank]]=7,24,IF(Table123[[#This Row],[Rank]]=8,23,IF(Table123[[#This Row],[Rank]]=9,22,IF(Table123[[#This Row],[Rank]]=10,21,IF(Table123[[#This Row],[Rank]]=11,20,IF(Table123[[#This Row],[Rank]]=12,19,IF(Table123[[#This Row],[Rank]]=13,18,IF(Table123[[#This Row],[Rank]]=14,17,IF(Table123[[#This Row],[Rank]]=15,16,IF(Table123[[#This Row],[Rank]]=16,15,IF(Table123[[#This Row],[Rank]]=17,14,IF(Table123[[#This Row],[Rank]]=18,13,IF(Table123[[#This Row],[Rank]]=19,12,IF(Table123[[#This Row],[Rank]]=20,11,IF(Table123[[#This Row],[Rank]]=21,10,IF(Table123[[#This Row],[Rank]]=22,9,IF(Table123[[#This Row],[Rank]]=23,8,IF(Table123[[#This Row],[Rank]]=24,7,IF(Table123[[#This Row],[Rank]]=25,6,IF(Table123[[#This Row],[Rank]]=26,5,IF(Table123[[#This Row],[Rank]]=27,4,IF(Table123[[#This Row],[Rank]]=28,3,IF(Table123[[#This Row],[Rank]]=29,2,IF(Table123[[#This Row],[Rank]]=30,1,0)))))))))))))))))))))))))))))))</f>
        <v>29</v>
      </c>
      <c r="D14" s="4">
        <f>IF(Table123[[#This Row],[Category]]="","",IF(Table123[[#This Row],[Category]]="M",COUNTIF($I$2:$I14,"M"),IF(Table123[[#This Row],[Category]]="F",COUNTIF($I$2:$I14,"F"),0)))</f>
        <v>2</v>
      </c>
      <c r="E14" s="26">
        <v>149</v>
      </c>
      <c r="F14" s="48">
        <v>3.2939814814814818E-2</v>
      </c>
      <c r="G14" s="28" t="s">
        <v>285</v>
      </c>
      <c r="H14" s="28" t="s">
        <v>135</v>
      </c>
      <c r="I14" s="29" t="s">
        <v>205</v>
      </c>
      <c r="J14" s="63">
        <v>-22</v>
      </c>
      <c r="K14" s="63" t="s">
        <v>191</v>
      </c>
      <c r="L14" s="63" t="s">
        <v>215</v>
      </c>
      <c r="M14" s="63"/>
      <c r="N14" s="63"/>
    </row>
    <row r="15" spans="1:14" ht="28.2" x14ac:dyDescent="0.3">
      <c r="A15" s="19" t="str">
        <f>Table123[[#This Row],[Full Name]]</f>
        <v>ALLSOP, Lucy</v>
      </c>
      <c r="B15" s="21" t="str">
        <f>IF(Table123[[#This Row],[Full Name]]="","",IF(IFERROR(IFERROR(VLOOKUP(Table123[[#This Row],[Full Name]],'Mens League'!B:B,1,FALSE),VLOOKUP(Table123[[#This Row],[Full Name]],'Women''s League'!B:B,1,FALSE)),"NEEDS ADDING")="NEEDS ADDING","NEEDS ADDING","OK"))</f>
        <v>OK</v>
      </c>
      <c r="C15" s="21">
        <f>IF(Table123[[#This Row],[Position]]="","",IF(Table123[[#This Row],[Rank]]=1,30,IF(Table123[[#This Row],[Rank]]=2,29,IF(Table123[[#This Row],[Rank]]=3,28,IF(Table123[[#This Row],[Rank]]=4,27,IF(Table123[[#This Row],[Rank]]=5,26,IF(Table123[[#This Row],[Rank]]=6,25,IF(Table123[[#This Row],[Rank]]=7,24,IF(Table123[[#This Row],[Rank]]=8,23,IF(Table123[[#This Row],[Rank]]=9,22,IF(Table123[[#This Row],[Rank]]=10,21,IF(Table123[[#This Row],[Rank]]=11,20,IF(Table123[[#This Row],[Rank]]=12,19,IF(Table123[[#This Row],[Rank]]=13,18,IF(Table123[[#This Row],[Rank]]=14,17,IF(Table123[[#This Row],[Rank]]=15,16,IF(Table123[[#This Row],[Rank]]=16,15,IF(Table123[[#This Row],[Rank]]=17,14,IF(Table123[[#This Row],[Rank]]=18,13,IF(Table123[[#This Row],[Rank]]=19,12,IF(Table123[[#This Row],[Rank]]=20,11,IF(Table123[[#This Row],[Rank]]=21,10,IF(Table123[[#This Row],[Rank]]=22,9,IF(Table123[[#This Row],[Rank]]=23,8,IF(Table123[[#This Row],[Rank]]=24,7,IF(Table123[[#This Row],[Rank]]=25,6,IF(Table123[[#This Row],[Rank]]=26,5,IF(Table123[[#This Row],[Rank]]=27,4,IF(Table123[[#This Row],[Rank]]=28,3,IF(Table123[[#This Row],[Rank]]=29,2,IF(Table123[[#This Row],[Rank]]=30,1,0)))))))))))))))))))))))))))))))</f>
        <v>28</v>
      </c>
      <c r="D15" s="4">
        <f>IF(Table123[[#This Row],[Category]]="","",IF(Table123[[#This Row],[Category]]="M",COUNTIF($I$2:$I15,"M"),IF(Table123[[#This Row],[Category]]="F",COUNTIF($I$2:$I15,"F"),0)))</f>
        <v>3</v>
      </c>
      <c r="E15" s="26">
        <v>150</v>
      </c>
      <c r="F15" s="48">
        <v>3.3055555555555553E-2</v>
      </c>
      <c r="G15" s="28" t="s">
        <v>232</v>
      </c>
      <c r="H15" s="28" t="s">
        <v>40</v>
      </c>
      <c r="I15" s="29" t="s">
        <v>205</v>
      </c>
      <c r="J15" s="63">
        <v>-23</v>
      </c>
      <c r="K15" s="63" t="s">
        <v>191</v>
      </c>
      <c r="L15" s="63" t="s">
        <v>221</v>
      </c>
      <c r="M15" s="63"/>
      <c r="N15" s="63"/>
    </row>
    <row r="16" spans="1:14" ht="28.2" x14ac:dyDescent="0.3">
      <c r="A16" s="19" t="str">
        <f>Table123[[#This Row],[Full Name]]</f>
        <v>CASTLE, Lauren</v>
      </c>
      <c r="B16" s="21" t="str">
        <f>IF(Table123[[#This Row],[Full Name]]="","",IF(IFERROR(IFERROR(VLOOKUP(Table123[[#This Row],[Full Name]],'Mens League'!B:B,1,FALSE),VLOOKUP(Table123[[#This Row],[Full Name]],'Women''s League'!B:B,1,FALSE)),"NEEDS ADDING")="NEEDS ADDING","NEEDS ADDING","OK"))</f>
        <v>OK</v>
      </c>
      <c r="C16" s="21">
        <f>IF(Table123[[#This Row],[Position]]="","",IF(Table123[[#This Row],[Rank]]=1,30,IF(Table123[[#This Row],[Rank]]=2,29,IF(Table123[[#This Row],[Rank]]=3,28,IF(Table123[[#This Row],[Rank]]=4,27,IF(Table123[[#This Row],[Rank]]=5,26,IF(Table123[[#This Row],[Rank]]=6,25,IF(Table123[[#This Row],[Rank]]=7,24,IF(Table123[[#This Row],[Rank]]=8,23,IF(Table123[[#This Row],[Rank]]=9,22,IF(Table123[[#This Row],[Rank]]=10,21,IF(Table123[[#This Row],[Rank]]=11,20,IF(Table123[[#This Row],[Rank]]=12,19,IF(Table123[[#This Row],[Rank]]=13,18,IF(Table123[[#This Row],[Rank]]=14,17,IF(Table123[[#This Row],[Rank]]=15,16,IF(Table123[[#This Row],[Rank]]=16,15,IF(Table123[[#This Row],[Rank]]=17,14,IF(Table123[[#This Row],[Rank]]=18,13,IF(Table123[[#This Row],[Rank]]=19,12,IF(Table123[[#This Row],[Rank]]=20,11,IF(Table123[[#This Row],[Rank]]=21,10,IF(Table123[[#This Row],[Rank]]=22,9,IF(Table123[[#This Row],[Rank]]=23,8,IF(Table123[[#This Row],[Rank]]=24,7,IF(Table123[[#This Row],[Rank]]=25,6,IF(Table123[[#This Row],[Rank]]=26,5,IF(Table123[[#This Row],[Rank]]=27,4,IF(Table123[[#This Row],[Rank]]=28,3,IF(Table123[[#This Row],[Rank]]=29,2,IF(Table123[[#This Row],[Rank]]=30,1,0)))))))))))))))))))))))))))))))</f>
        <v>27</v>
      </c>
      <c r="D16" s="4">
        <f>IF(Table123[[#This Row],[Category]]="","",IF(Table123[[#This Row],[Category]]="M",COUNTIF($I$2:$I16,"M"),IF(Table123[[#This Row],[Category]]="F",COUNTIF($I$2:$I16,"F"),0)))</f>
        <v>4</v>
      </c>
      <c r="E16" s="26">
        <v>158</v>
      </c>
      <c r="F16" s="48">
        <v>3.3368055555555554E-2</v>
      </c>
      <c r="G16" s="28" t="s">
        <v>286</v>
      </c>
      <c r="H16" s="28" t="s">
        <v>239</v>
      </c>
      <c r="I16" s="29" t="s">
        <v>205</v>
      </c>
      <c r="J16" s="63">
        <v>-26</v>
      </c>
      <c r="K16" s="63" t="s">
        <v>191</v>
      </c>
      <c r="L16" s="63" t="s">
        <v>234</v>
      </c>
      <c r="M16" s="63"/>
      <c r="N16" s="63"/>
    </row>
    <row r="17" spans="1:14" ht="28.2" x14ac:dyDescent="0.3">
      <c r="A17" s="19" t="str">
        <f>Table123[[#This Row],[Full Name]]</f>
        <v>JEFFERY, Helen</v>
      </c>
      <c r="B17" s="21" t="str">
        <f>IF(Table123[[#This Row],[Full Name]]="","",IF(IFERROR(IFERROR(VLOOKUP(Table123[[#This Row],[Full Name]],'Mens League'!B:B,1,FALSE),VLOOKUP(Table123[[#This Row],[Full Name]],'Women''s League'!B:B,1,FALSE)),"NEEDS ADDING")="NEEDS ADDING","NEEDS ADDING","OK"))</f>
        <v>OK</v>
      </c>
      <c r="C17" s="21">
        <f>IF(Table123[[#This Row],[Position]]="","",IF(Table123[[#This Row],[Rank]]=1,30,IF(Table123[[#This Row],[Rank]]=2,29,IF(Table123[[#This Row],[Rank]]=3,28,IF(Table123[[#This Row],[Rank]]=4,27,IF(Table123[[#This Row],[Rank]]=5,26,IF(Table123[[#This Row],[Rank]]=6,25,IF(Table123[[#This Row],[Rank]]=7,24,IF(Table123[[#This Row],[Rank]]=8,23,IF(Table123[[#This Row],[Rank]]=9,22,IF(Table123[[#This Row],[Rank]]=10,21,IF(Table123[[#This Row],[Rank]]=11,20,IF(Table123[[#This Row],[Rank]]=12,19,IF(Table123[[#This Row],[Rank]]=13,18,IF(Table123[[#This Row],[Rank]]=14,17,IF(Table123[[#This Row],[Rank]]=15,16,IF(Table123[[#This Row],[Rank]]=16,15,IF(Table123[[#This Row],[Rank]]=17,14,IF(Table123[[#This Row],[Rank]]=18,13,IF(Table123[[#This Row],[Rank]]=19,12,IF(Table123[[#This Row],[Rank]]=20,11,IF(Table123[[#This Row],[Rank]]=21,10,IF(Table123[[#This Row],[Rank]]=22,9,IF(Table123[[#This Row],[Rank]]=23,8,IF(Table123[[#This Row],[Rank]]=24,7,IF(Table123[[#This Row],[Rank]]=25,6,IF(Table123[[#This Row],[Rank]]=26,5,IF(Table123[[#This Row],[Rank]]=27,4,IF(Table123[[#This Row],[Rank]]=28,3,IF(Table123[[#This Row],[Rank]]=29,2,IF(Table123[[#This Row],[Rank]]=30,1,0)))))))))))))))))))))))))))))))</f>
        <v>26</v>
      </c>
      <c r="D17" s="4">
        <f>IF(Table123[[#This Row],[Category]]="","",IF(Table123[[#This Row],[Category]]="M",COUNTIF($I$2:$I17,"M"),IF(Table123[[#This Row],[Category]]="F",COUNTIF($I$2:$I17,"F"),0)))</f>
        <v>5</v>
      </c>
      <c r="E17" s="26">
        <v>165</v>
      </c>
      <c r="F17" s="48">
        <v>3.3831018518518517E-2</v>
      </c>
      <c r="G17" s="28" t="s">
        <v>287</v>
      </c>
      <c r="H17" s="28" t="s">
        <v>62</v>
      </c>
      <c r="I17" s="29" t="s">
        <v>205</v>
      </c>
      <c r="J17" s="63">
        <v>-28</v>
      </c>
      <c r="K17" s="63" t="s">
        <v>191</v>
      </c>
      <c r="L17" s="63" t="s">
        <v>206</v>
      </c>
      <c r="M17" s="63"/>
      <c r="N17" s="63"/>
    </row>
    <row r="18" spans="1:14" ht="28.2" x14ac:dyDescent="0.3">
      <c r="A18" s="19" t="str">
        <f>Table123[[#This Row],[Full Name]]</f>
        <v>BASS, Josh</v>
      </c>
      <c r="B18" s="21" t="str">
        <f>IF(Table123[[#This Row],[Full Name]]="","",IF(IFERROR(IFERROR(VLOOKUP(Table123[[#This Row],[Full Name]],'Mens League'!B:B,1,FALSE),VLOOKUP(Table123[[#This Row],[Full Name]],'Women''s League'!B:B,1,FALSE)),"NEEDS ADDING")="NEEDS ADDING","NEEDS ADDING","OK"))</f>
        <v>OK</v>
      </c>
      <c r="C18" s="21">
        <f>IF(Table123[[#This Row],[Position]]="","",IF(Table123[[#This Row],[Rank]]=1,30,IF(Table123[[#This Row],[Rank]]=2,29,IF(Table123[[#This Row],[Rank]]=3,28,IF(Table123[[#This Row],[Rank]]=4,27,IF(Table123[[#This Row],[Rank]]=5,26,IF(Table123[[#This Row],[Rank]]=6,25,IF(Table123[[#This Row],[Rank]]=7,24,IF(Table123[[#This Row],[Rank]]=8,23,IF(Table123[[#This Row],[Rank]]=9,22,IF(Table123[[#This Row],[Rank]]=10,21,IF(Table123[[#This Row],[Rank]]=11,20,IF(Table123[[#This Row],[Rank]]=12,19,IF(Table123[[#This Row],[Rank]]=13,18,IF(Table123[[#This Row],[Rank]]=14,17,IF(Table123[[#This Row],[Rank]]=15,16,IF(Table123[[#This Row],[Rank]]=16,15,IF(Table123[[#This Row],[Rank]]=17,14,IF(Table123[[#This Row],[Rank]]=18,13,IF(Table123[[#This Row],[Rank]]=19,12,IF(Table123[[#This Row],[Rank]]=20,11,IF(Table123[[#This Row],[Rank]]=21,10,IF(Table123[[#This Row],[Rank]]=22,9,IF(Table123[[#This Row],[Rank]]=23,8,IF(Table123[[#This Row],[Rank]]=24,7,IF(Table123[[#This Row],[Rank]]=25,6,IF(Table123[[#This Row],[Rank]]=26,5,IF(Table123[[#This Row],[Rank]]=27,4,IF(Table123[[#This Row],[Rank]]=28,3,IF(Table123[[#This Row],[Rank]]=29,2,IF(Table123[[#This Row],[Rank]]=30,1,0)))))))))))))))))))))))))))))))</f>
        <v>19</v>
      </c>
      <c r="D18" s="4">
        <f>IF(Table123[[#This Row],[Category]]="","",IF(Table123[[#This Row],[Category]]="M",COUNTIF($I$2:$I18,"M"),IF(Table123[[#This Row],[Category]]="F",COUNTIF($I$2:$I18,"F"),0)))</f>
        <v>12</v>
      </c>
      <c r="E18" s="26">
        <v>167</v>
      </c>
      <c r="F18" s="48">
        <v>3.394675925925926E-2</v>
      </c>
      <c r="G18" s="28" t="s">
        <v>288</v>
      </c>
      <c r="H18" s="28" t="s">
        <v>158</v>
      </c>
      <c r="I18" s="29" t="s">
        <v>190</v>
      </c>
      <c r="J18" s="63">
        <v>-138</v>
      </c>
      <c r="K18" s="63" t="s">
        <v>191</v>
      </c>
      <c r="L18" s="63" t="s">
        <v>196</v>
      </c>
      <c r="M18" s="63"/>
      <c r="N18" s="63"/>
    </row>
    <row r="19" spans="1:14" ht="28.2" x14ac:dyDescent="0.3">
      <c r="A19" s="19" t="str">
        <f>Table123[[#This Row],[Full Name]]</f>
        <v>BRADFORD, Mark</v>
      </c>
      <c r="B19" s="21" t="str">
        <f>IF(Table123[[#This Row],[Full Name]]="","",IF(IFERROR(IFERROR(VLOOKUP(Table123[[#This Row],[Full Name]],'Mens League'!B:B,1,FALSE),VLOOKUP(Table123[[#This Row],[Full Name]],'Women''s League'!B:B,1,FALSE)),"NEEDS ADDING")="NEEDS ADDING","NEEDS ADDING","OK"))</f>
        <v>OK</v>
      </c>
      <c r="C19" s="21">
        <f>IF(Table123[[#This Row],[Position]]="","",IF(Table123[[#This Row],[Rank]]=1,30,IF(Table123[[#This Row],[Rank]]=2,29,IF(Table123[[#This Row],[Rank]]=3,28,IF(Table123[[#This Row],[Rank]]=4,27,IF(Table123[[#This Row],[Rank]]=5,26,IF(Table123[[#This Row],[Rank]]=6,25,IF(Table123[[#This Row],[Rank]]=7,24,IF(Table123[[#This Row],[Rank]]=8,23,IF(Table123[[#This Row],[Rank]]=9,22,IF(Table123[[#This Row],[Rank]]=10,21,IF(Table123[[#This Row],[Rank]]=11,20,IF(Table123[[#This Row],[Rank]]=12,19,IF(Table123[[#This Row],[Rank]]=13,18,IF(Table123[[#This Row],[Rank]]=14,17,IF(Table123[[#This Row],[Rank]]=15,16,IF(Table123[[#This Row],[Rank]]=16,15,IF(Table123[[#This Row],[Rank]]=17,14,IF(Table123[[#This Row],[Rank]]=18,13,IF(Table123[[#This Row],[Rank]]=19,12,IF(Table123[[#This Row],[Rank]]=20,11,IF(Table123[[#This Row],[Rank]]=21,10,IF(Table123[[#This Row],[Rank]]=22,9,IF(Table123[[#This Row],[Rank]]=23,8,IF(Table123[[#This Row],[Rank]]=24,7,IF(Table123[[#This Row],[Rank]]=25,6,IF(Table123[[#This Row],[Rank]]=26,5,IF(Table123[[#This Row],[Rank]]=27,4,IF(Table123[[#This Row],[Rank]]=28,3,IF(Table123[[#This Row],[Rank]]=29,2,IF(Table123[[#This Row],[Rank]]=30,1,0)))))))))))))))))))))))))))))))</f>
        <v>18</v>
      </c>
      <c r="D19" s="4">
        <f>IF(Table123[[#This Row],[Category]]="","",IF(Table123[[#This Row],[Category]]="M",COUNTIF($I$2:$I19,"M"),IF(Table123[[#This Row],[Category]]="F",COUNTIF($I$2:$I19,"F"),0)))</f>
        <v>13</v>
      </c>
      <c r="E19" s="26">
        <v>169</v>
      </c>
      <c r="F19" s="48">
        <v>3.4039351851851848E-2</v>
      </c>
      <c r="G19" s="28" t="s">
        <v>275</v>
      </c>
      <c r="H19" s="28" t="s">
        <v>7</v>
      </c>
      <c r="I19" s="29" t="s">
        <v>190</v>
      </c>
      <c r="J19" s="63">
        <v>-140</v>
      </c>
      <c r="K19" s="63" t="s">
        <v>191</v>
      </c>
      <c r="L19" s="63" t="s">
        <v>198</v>
      </c>
      <c r="M19" s="63"/>
      <c r="N19" s="63"/>
    </row>
    <row r="20" spans="1:14" ht="28.2" x14ac:dyDescent="0.3">
      <c r="A20" s="19" t="str">
        <f>Table123[[#This Row],[Full Name]]</f>
        <v>BLACKWELL, Antonia</v>
      </c>
      <c r="B20" s="21" t="str">
        <f>IF(Table123[[#This Row],[Full Name]]="","",IF(IFERROR(IFERROR(VLOOKUP(Table123[[#This Row],[Full Name]],'Mens League'!B:B,1,FALSE),VLOOKUP(Table123[[#This Row],[Full Name]],'Women''s League'!B:B,1,FALSE)),"NEEDS ADDING")="NEEDS ADDING","NEEDS ADDING","OK"))</f>
        <v>OK</v>
      </c>
      <c r="C20" s="21">
        <f>IF(Table123[[#This Row],[Position]]="","",IF(Table123[[#This Row],[Rank]]=1,30,IF(Table123[[#This Row],[Rank]]=2,29,IF(Table123[[#This Row],[Rank]]=3,28,IF(Table123[[#This Row],[Rank]]=4,27,IF(Table123[[#This Row],[Rank]]=5,26,IF(Table123[[#This Row],[Rank]]=6,25,IF(Table123[[#This Row],[Rank]]=7,24,IF(Table123[[#This Row],[Rank]]=8,23,IF(Table123[[#This Row],[Rank]]=9,22,IF(Table123[[#This Row],[Rank]]=10,21,IF(Table123[[#This Row],[Rank]]=11,20,IF(Table123[[#This Row],[Rank]]=12,19,IF(Table123[[#This Row],[Rank]]=13,18,IF(Table123[[#This Row],[Rank]]=14,17,IF(Table123[[#This Row],[Rank]]=15,16,IF(Table123[[#This Row],[Rank]]=16,15,IF(Table123[[#This Row],[Rank]]=17,14,IF(Table123[[#This Row],[Rank]]=18,13,IF(Table123[[#This Row],[Rank]]=19,12,IF(Table123[[#This Row],[Rank]]=20,11,IF(Table123[[#This Row],[Rank]]=21,10,IF(Table123[[#This Row],[Rank]]=22,9,IF(Table123[[#This Row],[Rank]]=23,8,IF(Table123[[#This Row],[Rank]]=24,7,IF(Table123[[#This Row],[Rank]]=25,6,IF(Table123[[#This Row],[Rank]]=26,5,IF(Table123[[#This Row],[Rank]]=27,4,IF(Table123[[#This Row],[Rank]]=28,3,IF(Table123[[#This Row],[Rank]]=29,2,IF(Table123[[#This Row],[Rank]]=30,1,0)))))))))))))))))))))))))))))))</f>
        <v>25</v>
      </c>
      <c r="D20" s="4">
        <f>IF(Table123[[#This Row],[Category]]="","",IF(Table123[[#This Row],[Category]]="M",COUNTIF($I$2:$I20,"M"),IF(Table123[[#This Row],[Category]]="F",COUNTIF($I$2:$I20,"F"),0)))</f>
        <v>6</v>
      </c>
      <c r="E20" s="26">
        <v>187</v>
      </c>
      <c r="F20" s="48">
        <v>3.4988425925925923E-2</v>
      </c>
      <c r="G20" s="28" t="s">
        <v>289</v>
      </c>
      <c r="H20" s="28" t="s">
        <v>187</v>
      </c>
      <c r="I20" s="29" t="s">
        <v>205</v>
      </c>
      <c r="J20" s="63">
        <v>-37</v>
      </c>
      <c r="K20" s="63" t="s">
        <v>191</v>
      </c>
      <c r="L20" s="63" t="s">
        <v>209</v>
      </c>
      <c r="M20" s="63"/>
      <c r="N20" s="63"/>
    </row>
    <row r="21" spans="1:14" ht="28.2" x14ac:dyDescent="0.3">
      <c r="A21" s="19" t="str">
        <f>Table123[[#This Row],[Full Name]]</f>
        <v>SMITH, Victoria</v>
      </c>
      <c r="B21" s="21" t="str">
        <f>IF(Table123[[#This Row],[Full Name]]="","",IF(IFERROR(IFERROR(VLOOKUP(Table123[[#This Row],[Full Name]],'Mens League'!B:B,1,FALSE),VLOOKUP(Table123[[#This Row],[Full Name]],'Women''s League'!B:B,1,FALSE)),"NEEDS ADDING")="NEEDS ADDING","NEEDS ADDING","OK"))</f>
        <v>OK</v>
      </c>
      <c r="C21" s="21">
        <f>IF(Table123[[#This Row],[Position]]="","",IF(Table123[[#This Row],[Rank]]=1,30,IF(Table123[[#This Row],[Rank]]=2,29,IF(Table123[[#This Row],[Rank]]=3,28,IF(Table123[[#This Row],[Rank]]=4,27,IF(Table123[[#This Row],[Rank]]=5,26,IF(Table123[[#This Row],[Rank]]=6,25,IF(Table123[[#This Row],[Rank]]=7,24,IF(Table123[[#This Row],[Rank]]=8,23,IF(Table123[[#This Row],[Rank]]=9,22,IF(Table123[[#This Row],[Rank]]=10,21,IF(Table123[[#This Row],[Rank]]=11,20,IF(Table123[[#This Row],[Rank]]=12,19,IF(Table123[[#This Row],[Rank]]=13,18,IF(Table123[[#This Row],[Rank]]=14,17,IF(Table123[[#This Row],[Rank]]=15,16,IF(Table123[[#This Row],[Rank]]=16,15,IF(Table123[[#This Row],[Rank]]=17,14,IF(Table123[[#This Row],[Rank]]=18,13,IF(Table123[[#This Row],[Rank]]=19,12,IF(Table123[[#This Row],[Rank]]=20,11,IF(Table123[[#This Row],[Rank]]=21,10,IF(Table123[[#This Row],[Rank]]=22,9,IF(Table123[[#This Row],[Rank]]=23,8,IF(Table123[[#This Row],[Rank]]=24,7,IF(Table123[[#This Row],[Rank]]=25,6,IF(Table123[[#This Row],[Rank]]=26,5,IF(Table123[[#This Row],[Rank]]=27,4,IF(Table123[[#This Row],[Rank]]=28,3,IF(Table123[[#This Row],[Rank]]=29,2,IF(Table123[[#This Row],[Rank]]=30,1,0)))))))))))))))))))))))))))))))</f>
        <v>24</v>
      </c>
      <c r="D21" s="4">
        <f>IF(Table123[[#This Row],[Category]]="","",IF(Table123[[#This Row],[Category]]="M",COUNTIF($I$2:$I21,"M"),IF(Table123[[#This Row],[Category]]="F",COUNTIF($I$2:$I21,"F"),0)))</f>
        <v>7</v>
      </c>
      <c r="E21" s="26">
        <v>191</v>
      </c>
      <c r="F21" s="48">
        <v>3.5092592592592592E-2</v>
      </c>
      <c r="G21" s="28" t="s">
        <v>290</v>
      </c>
      <c r="H21" s="28" t="s">
        <v>38</v>
      </c>
      <c r="I21" s="29" t="s">
        <v>205</v>
      </c>
      <c r="J21" s="63">
        <v>-40</v>
      </c>
      <c r="K21" s="63" t="s">
        <v>191</v>
      </c>
      <c r="L21" s="63" t="s">
        <v>209</v>
      </c>
      <c r="M21" s="63"/>
      <c r="N21" s="63"/>
    </row>
    <row r="22" spans="1:14" ht="28.2" x14ac:dyDescent="0.3">
      <c r="A22" s="19" t="str">
        <f>Table123[[#This Row],[Full Name]]</f>
        <v>YEOMANS, Martin</v>
      </c>
      <c r="B22" s="21" t="str">
        <f>IF(Table123[[#This Row],[Full Name]]="","",IF(IFERROR(IFERROR(VLOOKUP(Table123[[#This Row],[Full Name]],'Mens League'!B:B,1,FALSE),VLOOKUP(Table123[[#This Row],[Full Name]],'Women''s League'!B:B,1,FALSE)),"NEEDS ADDING")="NEEDS ADDING","NEEDS ADDING","OK"))</f>
        <v>OK</v>
      </c>
      <c r="C22" s="21">
        <f>IF(Table123[[#This Row],[Position]]="","",IF(Table123[[#This Row],[Rank]]=1,30,IF(Table123[[#This Row],[Rank]]=2,29,IF(Table123[[#This Row],[Rank]]=3,28,IF(Table123[[#This Row],[Rank]]=4,27,IF(Table123[[#This Row],[Rank]]=5,26,IF(Table123[[#This Row],[Rank]]=6,25,IF(Table123[[#This Row],[Rank]]=7,24,IF(Table123[[#This Row],[Rank]]=8,23,IF(Table123[[#This Row],[Rank]]=9,22,IF(Table123[[#This Row],[Rank]]=10,21,IF(Table123[[#This Row],[Rank]]=11,20,IF(Table123[[#This Row],[Rank]]=12,19,IF(Table123[[#This Row],[Rank]]=13,18,IF(Table123[[#This Row],[Rank]]=14,17,IF(Table123[[#This Row],[Rank]]=15,16,IF(Table123[[#This Row],[Rank]]=16,15,IF(Table123[[#This Row],[Rank]]=17,14,IF(Table123[[#This Row],[Rank]]=18,13,IF(Table123[[#This Row],[Rank]]=19,12,IF(Table123[[#This Row],[Rank]]=20,11,IF(Table123[[#This Row],[Rank]]=21,10,IF(Table123[[#This Row],[Rank]]=22,9,IF(Table123[[#This Row],[Rank]]=23,8,IF(Table123[[#This Row],[Rank]]=24,7,IF(Table123[[#This Row],[Rank]]=25,6,IF(Table123[[#This Row],[Rank]]=26,5,IF(Table123[[#This Row],[Rank]]=27,4,IF(Table123[[#This Row],[Rank]]=28,3,IF(Table123[[#This Row],[Rank]]=29,2,IF(Table123[[#This Row],[Rank]]=30,1,0)))))))))))))))))))))))))))))))</f>
        <v>17</v>
      </c>
      <c r="D22" s="4">
        <f>IF(Table123[[#This Row],[Category]]="","",IF(Table123[[#This Row],[Category]]="M",COUNTIF($I$2:$I22,"M"),IF(Table123[[#This Row],[Category]]="F",COUNTIF($I$2:$I22,"F"),0)))</f>
        <v>14</v>
      </c>
      <c r="E22" s="26">
        <v>213</v>
      </c>
      <c r="F22" s="48">
        <v>3.6284722222222225E-2</v>
      </c>
      <c r="G22" s="28" t="s">
        <v>291</v>
      </c>
      <c r="H22" s="28" t="s">
        <v>10</v>
      </c>
      <c r="I22" s="29" t="s">
        <v>190</v>
      </c>
      <c r="J22" s="63">
        <v>-162</v>
      </c>
      <c r="K22" s="63" t="s">
        <v>191</v>
      </c>
      <c r="L22" s="63" t="s">
        <v>198</v>
      </c>
      <c r="M22" s="63"/>
      <c r="N22" s="63"/>
    </row>
    <row r="23" spans="1:14" ht="28.2" x14ac:dyDescent="0.3">
      <c r="A23" s="19" t="str">
        <f>Table123[[#This Row],[Full Name]]</f>
        <v>WILKINSON, Verity</v>
      </c>
      <c r="B23" s="21" t="str">
        <f>IF(Table123[[#This Row],[Full Name]]="","",IF(IFERROR(IFERROR(VLOOKUP(Table123[[#This Row],[Full Name]],'Mens League'!B:B,1,FALSE),VLOOKUP(Table123[[#This Row],[Full Name]],'Women''s League'!B:B,1,FALSE)),"NEEDS ADDING")="NEEDS ADDING","NEEDS ADDING","OK"))</f>
        <v>OK</v>
      </c>
      <c r="C23" s="21">
        <f>IF(Table123[[#This Row],[Position]]="","",IF(Table123[[#This Row],[Rank]]=1,30,IF(Table123[[#This Row],[Rank]]=2,29,IF(Table123[[#This Row],[Rank]]=3,28,IF(Table123[[#This Row],[Rank]]=4,27,IF(Table123[[#This Row],[Rank]]=5,26,IF(Table123[[#This Row],[Rank]]=6,25,IF(Table123[[#This Row],[Rank]]=7,24,IF(Table123[[#This Row],[Rank]]=8,23,IF(Table123[[#This Row],[Rank]]=9,22,IF(Table123[[#This Row],[Rank]]=10,21,IF(Table123[[#This Row],[Rank]]=11,20,IF(Table123[[#This Row],[Rank]]=12,19,IF(Table123[[#This Row],[Rank]]=13,18,IF(Table123[[#This Row],[Rank]]=14,17,IF(Table123[[#This Row],[Rank]]=15,16,IF(Table123[[#This Row],[Rank]]=16,15,IF(Table123[[#This Row],[Rank]]=17,14,IF(Table123[[#This Row],[Rank]]=18,13,IF(Table123[[#This Row],[Rank]]=19,12,IF(Table123[[#This Row],[Rank]]=20,11,IF(Table123[[#This Row],[Rank]]=21,10,IF(Table123[[#This Row],[Rank]]=22,9,IF(Table123[[#This Row],[Rank]]=23,8,IF(Table123[[#This Row],[Rank]]=24,7,IF(Table123[[#This Row],[Rank]]=25,6,IF(Table123[[#This Row],[Rank]]=26,5,IF(Table123[[#This Row],[Rank]]=27,4,IF(Table123[[#This Row],[Rank]]=28,3,IF(Table123[[#This Row],[Rank]]=29,2,IF(Table123[[#This Row],[Rank]]=30,1,0)))))))))))))))))))))))))))))))</f>
        <v>23</v>
      </c>
      <c r="D23" s="4">
        <f>IF(Table123[[#This Row],[Category]]="","",IF(Table123[[#This Row],[Category]]="M",COUNTIF($I$2:$I23,"M"),IF(Table123[[#This Row],[Category]]="F",COUNTIF($I$2:$I23,"F"),0)))</f>
        <v>8</v>
      </c>
      <c r="E23" s="26">
        <v>217</v>
      </c>
      <c r="F23" s="48">
        <v>3.6493055555555556E-2</v>
      </c>
      <c r="G23" s="28" t="s">
        <v>292</v>
      </c>
      <c r="H23" s="28" t="s">
        <v>174</v>
      </c>
      <c r="I23" s="29" t="s">
        <v>205</v>
      </c>
      <c r="J23" s="63">
        <v>-55</v>
      </c>
      <c r="K23" s="63" t="s">
        <v>191</v>
      </c>
      <c r="L23" s="63" t="s">
        <v>215</v>
      </c>
      <c r="M23" s="63"/>
      <c r="N23" s="63"/>
    </row>
    <row r="24" spans="1:14" ht="28.2" x14ac:dyDescent="0.3">
      <c r="A24" s="19" t="str">
        <f>Table123[[#This Row],[Full Name]]</f>
        <v>CODD, Sarah</v>
      </c>
      <c r="B24" s="21" t="str">
        <f>IF(Table123[[#This Row],[Full Name]]="","",IF(IFERROR(IFERROR(VLOOKUP(Table123[[#This Row],[Full Name]],'Mens League'!B:B,1,FALSE),VLOOKUP(Table123[[#This Row],[Full Name]],'Women''s League'!B:B,1,FALSE)),"NEEDS ADDING")="NEEDS ADDING","NEEDS ADDING","OK"))</f>
        <v>OK</v>
      </c>
      <c r="C24" s="21">
        <f>IF(Table123[[#This Row],[Position]]="","",IF(Table123[[#This Row],[Rank]]=1,30,IF(Table123[[#This Row],[Rank]]=2,29,IF(Table123[[#This Row],[Rank]]=3,28,IF(Table123[[#This Row],[Rank]]=4,27,IF(Table123[[#This Row],[Rank]]=5,26,IF(Table123[[#This Row],[Rank]]=6,25,IF(Table123[[#This Row],[Rank]]=7,24,IF(Table123[[#This Row],[Rank]]=8,23,IF(Table123[[#This Row],[Rank]]=9,22,IF(Table123[[#This Row],[Rank]]=10,21,IF(Table123[[#This Row],[Rank]]=11,20,IF(Table123[[#This Row],[Rank]]=12,19,IF(Table123[[#This Row],[Rank]]=13,18,IF(Table123[[#This Row],[Rank]]=14,17,IF(Table123[[#This Row],[Rank]]=15,16,IF(Table123[[#This Row],[Rank]]=16,15,IF(Table123[[#This Row],[Rank]]=17,14,IF(Table123[[#This Row],[Rank]]=18,13,IF(Table123[[#This Row],[Rank]]=19,12,IF(Table123[[#This Row],[Rank]]=20,11,IF(Table123[[#This Row],[Rank]]=21,10,IF(Table123[[#This Row],[Rank]]=22,9,IF(Table123[[#This Row],[Rank]]=23,8,IF(Table123[[#This Row],[Rank]]=24,7,IF(Table123[[#This Row],[Rank]]=25,6,IF(Table123[[#This Row],[Rank]]=26,5,IF(Table123[[#This Row],[Rank]]=27,4,IF(Table123[[#This Row],[Rank]]=28,3,IF(Table123[[#This Row],[Rank]]=29,2,IF(Table123[[#This Row],[Rank]]=30,1,0)))))))))))))))))))))))))))))))</f>
        <v>22</v>
      </c>
      <c r="D24" s="4">
        <f>IF(Table123[[#This Row],[Category]]="","",IF(Table123[[#This Row],[Category]]="M",COUNTIF($I$2:$I24,"M"),IF(Table123[[#This Row],[Category]]="F",COUNTIF($I$2:$I24,"F"),0)))</f>
        <v>9</v>
      </c>
      <c r="E24" s="26">
        <v>235</v>
      </c>
      <c r="F24" s="48">
        <v>3.7499999999999999E-2</v>
      </c>
      <c r="G24" s="28" t="s">
        <v>293</v>
      </c>
      <c r="H24" s="28" t="s">
        <v>124</v>
      </c>
      <c r="I24" s="29" t="s">
        <v>205</v>
      </c>
      <c r="J24" s="63">
        <v>-64</v>
      </c>
      <c r="K24" s="63" t="s">
        <v>191</v>
      </c>
      <c r="L24" s="63" t="s">
        <v>249</v>
      </c>
      <c r="M24" s="63"/>
      <c r="N24" s="63"/>
    </row>
    <row r="25" spans="1:14" ht="28.2" x14ac:dyDescent="0.3">
      <c r="A25" s="19" t="str">
        <f>Table123[[#This Row],[Full Name]]</f>
        <v>STURLA, Tim</v>
      </c>
      <c r="B25" s="21" t="str">
        <f>IF(Table123[[#This Row],[Full Name]]="","",IF(IFERROR(IFERROR(VLOOKUP(Table123[[#This Row],[Full Name]],'Mens League'!B:B,1,FALSE),VLOOKUP(Table123[[#This Row],[Full Name]],'Women''s League'!B:B,1,FALSE)),"NEEDS ADDING")="NEEDS ADDING","NEEDS ADDING","OK"))</f>
        <v>OK</v>
      </c>
      <c r="C25" s="21">
        <f>IF(Table123[[#This Row],[Position]]="","",IF(Table123[[#This Row],[Rank]]=1,30,IF(Table123[[#This Row],[Rank]]=2,29,IF(Table123[[#This Row],[Rank]]=3,28,IF(Table123[[#This Row],[Rank]]=4,27,IF(Table123[[#This Row],[Rank]]=5,26,IF(Table123[[#This Row],[Rank]]=6,25,IF(Table123[[#This Row],[Rank]]=7,24,IF(Table123[[#This Row],[Rank]]=8,23,IF(Table123[[#This Row],[Rank]]=9,22,IF(Table123[[#This Row],[Rank]]=10,21,IF(Table123[[#This Row],[Rank]]=11,20,IF(Table123[[#This Row],[Rank]]=12,19,IF(Table123[[#This Row],[Rank]]=13,18,IF(Table123[[#This Row],[Rank]]=14,17,IF(Table123[[#This Row],[Rank]]=15,16,IF(Table123[[#This Row],[Rank]]=16,15,IF(Table123[[#This Row],[Rank]]=17,14,IF(Table123[[#This Row],[Rank]]=18,13,IF(Table123[[#This Row],[Rank]]=19,12,IF(Table123[[#This Row],[Rank]]=20,11,IF(Table123[[#This Row],[Rank]]=21,10,IF(Table123[[#This Row],[Rank]]=22,9,IF(Table123[[#This Row],[Rank]]=23,8,IF(Table123[[#This Row],[Rank]]=24,7,IF(Table123[[#This Row],[Rank]]=25,6,IF(Table123[[#This Row],[Rank]]=26,5,IF(Table123[[#This Row],[Rank]]=27,4,IF(Table123[[#This Row],[Rank]]=28,3,IF(Table123[[#This Row],[Rank]]=29,2,IF(Table123[[#This Row],[Rank]]=30,1,0)))))))))))))))))))))))))))))))</f>
        <v>16</v>
      </c>
      <c r="D25" s="4">
        <f>IF(Table123[[#This Row],[Category]]="","",IF(Table123[[#This Row],[Category]]="M",COUNTIF($I$2:$I25,"M"),IF(Table123[[#This Row],[Category]]="F",COUNTIF($I$2:$I25,"F"),0)))</f>
        <v>15</v>
      </c>
      <c r="E25" s="26">
        <v>243</v>
      </c>
      <c r="F25" s="48">
        <v>3.8043981481481484E-2</v>
      </c>
      <c r="G25" s="28" t="s">
        <v>294</v>
      </c>
      <c r="H25" s="28" t="s">
        <v>75</v>
      </c>
      <c r="I25" s="29" t="s">
        <v>190</v>
      </c>
      <c r="J25" s="63">
        <v>-175</v>
      </c>
      <c r="K25" s="63" t="s">
        <v>191</v>
      </c>
      <c r="L25" s="63" t="s">
        <v>194</v>
      </c>
      <c r="M25" s="63"/>
      <c r="N25" s="63"/>
    </row>
    <row r="26" spans="1:14" ht="28.2" x14ac:dyDescent="0.3">
      <c r="A26" s="19" t="str">
        <f>Table123[[#This Row],[Full Name]]</f>
        <v>WHITWORTH, Paula</v>
      </c>
      <c r="B26" s="21" t="str">
        <f>IF(Table123[[#This Row],[Full Name]]="","",IF(IFERROR(IFERROR(VLOOKUP(Table123[[#This Row],[Full Name]],'Mens League'!B:B,1,FALSE),VLOOKUP(Table123[[#This Row],[Full Name]],'Women''s League'!B:B,1,FALSE)),"NEEDS ADDING")="NEEDS ADDING","NEEDS ADDING","OK"))</f>
        <v>OK</v>
      </c>
      <c r="C26" s="21">
        <f>IF(Table123[[#This Row],[Position]]="","",IF(Table123[[#This Row],[Rank]]=1,30,IF(Table123[[#This Row],[Rank]]=2,29,IF(Table123[[#This Row],[Rank]]=3,28,IF(Table123[[#This Row],[Rank]]=4,27,IF(Table123[[#This Row],[Rank]]=5,26,IF(Table123[[#This Row],[Rank]]=6,25,IF(Table123[[#This Row],[Rank]]=7,24,IF(Table123[[#This Row],[Rank]]=8,23,IF(Table123[[#This Row],[Rank]]=9,22,IF(Table123[[#This Row],[Rank]]=10,21,IF(Table123[[#This Row],[Rank]]=11,20,IF(Table123[[#This Row],[Rank]]=12,19,IF(Table123[[#This Row],[Rank]]=13,18,IF(Table123[[#This Row],[Rank]]=14,17,IF(Table123[[#This Row],[Rank]]=15,16,IF(Table123[[#This Row],[Rank]]=16,15,IF(Table123[[#This Row],[Rank]]=17,14,IF(Table123[[#This Row],[Rank]]=18,13,IF(Table123[[#This Row],[Rank]]=19,12,IF(Table123[[#This Row],[Rank]]=20,11,IF(Table123[[#This Row],[Rank]]=21,10,IF(Table123[[#This Row],[Rank]]=22,9,IF(Table123[[#This Row],[Rank]]=23,8,IF(Table123[[#This Row],[Rank]]=24,7,IF(Table123[[#This Row],[Rank]]=25,6,IF(Table123[[#This Row],[Rank]]=26,5,IF(Table123[[#This Row],[Rank]]=27,4,IF(Table123[[#This Row],[Rank]]=28,3,IF(Table123[[#This Row],[Rank]]=29,2,IF(Table123[[#This Row],[Rank]]=30,1,0)))))))))))))))))))))))))))))))</f>
        <v>21</v>
      </c>
      <c r="D26" s="4">
        <f>IF(Table123[[#This Row],[Category]]="","",IF(Table123[[#This Row],[Category]]="M",COUNTIF($I$2:$I26,"M"),IF(Table123[[#This Row],[Category]]="F",COUNTIF($I$2:$I26,"F"),0)))</f>
        <v>10</v>
      </c>
      <c r="E26" s="26">
        <v>252</v>
      </c>
      <c r="F26" s="48">
        <v>3.8518518518518521E-2</v>
      </c>
      <c r="G26" s="28" t="s">
        <v>295</v>
      </c>
      <c r="H26" s="28" t="s">
        <v>122</v>
      </c>
      <c r="I26" s="29" t="s">
        <v>205</v>
      </c>
      <c r="J26" s="63">
        <v>-74</v>
      </c>
      <c r="K26" s="63" t="s">
        <v>191</v>
      </c>
      <c r="L26" s="63" t="s">
        <v>221</v>
      </c>
      <c r="M26" s="63"/>
      <c r="N26" s="63"/>
    </row>
    <row r="27" spans="1:14" ht="28.2" x14ac:dyDescent="0.3">
      <c r="A27" s="19" t="str">
        <f>Table123[[#This Row],[Full Name]]</f>
        <v>BARON, Tom</v>
      </c>
      <c r="B27" s="21" t="str">
        <f>IF(Table123[[#This Row],[Full Name]]="","",IF(IFERROR(IFERROR(VLOOKUP(Table123[[#This Row],[Full Name]],'Mens League'!B:B,1,FALSE),VLOOKUP(Table123[[#This Row],[Full Name]],'Women''s League'!B:B,1,FALSE)),"NEEDS ADDING")="NEEDS ADDING","NEEDS ADDING","OK"))</f>
        <v>OK</v>
      </c>
      <c r="C27" s="21">
        <f>IF(Table123[[#This Row],[Position]]="","",IF(Table123[[#This Row],[Rank]]=1,30,IF(Table123[[#This Row],[Rank]]=2,29,IF(Table123[[#This Row],[Rank]]=3,28,IF(Table123[[#This Row],[Rank]]=4,27,IF(Table123[[#This Row],[Rank]]=5,26,IF(Table123[[#This Row],[Rank]]=6,25,IF(Table123[[#This Row],[Rank]]=7,24,IF(Table123[[#This Row],[Rank]]=8,23,IF(Table123[[#This Row],[Rank]]=9,22,IF(Table123[[#This Row],[Rank]]=10,21,IF(Table123[[#This Row],[Rank]]=11,20,IF(Table123[[#This Row],[Rank]]=12,19,IF(Table123[[#This Row],[Rank]]=13,18,IF(Table123[[#This Row],[Rank]]=14,17,IF(Table123[[#This Row],[Rank]]=15,16,IF(Table123[[#This Row],[Rank]]=16,15,IF(Table123[[#This Row],[Rank]]=17,14,IF(Table123[[#This Row],[Rank]]=18,13,IF(Table123[[#This Row],[Rank]]=19,12,IF(Table123[[#This Row],[Rank]]=20,11,IF(Table123[[#This Row],[Rank]]=21,10,IF(Table123[[#This Row],[Rank]]=22,9,IF(Table123[[#This Row],[Rank]]=23,8,IF(Table123[[#This Row],[Rank]]=24,7,IF(Table123[[#This Row],[Rank]]=25,6,IF(Table123[[#This Row],[Rank]]=26,5,IF(Table123[[#This Row],[Rank]]=27,4,IF(Table123[[#This Row],[Rank]]=28,3,IF(Table123[[#This Row],[Rank]]=29,2,IF(Table123[[#This Row],[Rank]]=30,1,0)))))))))))))))))))))))))))))))</f>
        <v>15</v>
      </c>
      <c r="D27" s="4">
        <f>IF(Table123[[#This Row],[Category]]="","",IF(Table123[[#This Row],[Category]]="M",COUNTIF($I$2:$I27,"M"),IF(Table123[[#This Row],[Category]]="F",COUNTIF($I$2:$I27,"F"),0)))</f>
        <v>16</v>
      </c>
      <c r="E27" s="26">
        <v>268</v>
      </c>
      <c r="F27" s="48">
        <v>3.9814814814814817E-2</v>
      </c>
      <c r="G27" s="28" t="s">
        <v>296</v>
      </c>
      <c r="H27" s="28" t="s">
        <v>119</v>
      </c>
      <c r="I27" s="29" t="s">
        <v>190</v>
      </c>
      <c r="J27" s="63">
        <v>-185</v>
      </c>
      <c r="K27" s="63" t="s">
        <v>191</v>
      </c>
      <c r="L27" s="63" t="s">
        <v>196</v>
      </c>
      <c r="M27" s="63"/>
      <c r="N27" s="63"/>
    </row>
    <row r="28" spans="1:14" ht="28.2" x14ac:dyDescent="0.3">
      <c r="A28" s="19" t="str">
        <f>Table123[[#This Row],[Full Name]]</f>
        <v>BARON, Keith</v>
      </c>
      <c r="B28" s="21" t="str">
        <f>IF(Table123[[#This Row],[Full Name]]="","",IF(IFERROR(IFERROR(VLOOKUP(Table123[[#This Row],[Full Name]],'Mens League'!B:B,1,FALSE),VLOOKUP(Table123[[#This Row],[Full Name]],'Women''s League'!B:B,1,FALSE)),"NEEDS ADDING")="NEEDS ADDING","NEEDS ADDING","OK"))</f>
        <v>OK</v>
      </c>
      <c r="C28" s="21">
        <f>IF(Table123[[#This Row],[Position]]="","",IF(Table123[[#This Row],[Rank]]=1,30,IF(Table123[[#This Row],[Rank]]=2,29,IF(Table123[[#This Row],[Rank]]=3,28,IF(Table123[[#This Row],[Rank]]=4,27,IF(Table123[[#This Row],[Rank]]=5,26,IF(Table123[[#This Row],[Rank]]=6,25,IF(Table123[[#This Row],[Rank]]=7,24,IF(Table123[[#This Row],[Rank]]=8,23,IF(Table123[[#This Row],[Rank]]=9,22,IF(Table123[[#This Row],[Rank]]=10,21,IF(Table123[[#This Row],[Rank]]=11,20,IF(Table123[[#This Row],[Rank]]=12,19,IF(Table123[[#This Row],[Rank]]=13,18,IF(Table123[[#This Row],[Rank]]=14,17,IF(Table123[[#This Row],[Rank]]=15,16,IF(Table123[[#This Row],[Rank]]=16,15,IF(Table123[[#This Row],[Rank]]=17,14,IF(Table123[[#This Row],[Rank]]=18,13,IF(Table123[[#This Row],[Rank]]=19,12,IF(Table123[[#This Row],[Rank]]=20,11,IF(Table123[[#This Row],[Rank]]=21,10,IF(Table123[[#This Row],[Rank]]=22,9,IF(Table123[[#This Row],[Rank]]=23,8,IF(Table123[[#This Row],[Rank]]=24,7,IF(Table123[[#This Row],[Rank]]=25,6,IF(Table123[[#This Row],[Rank]]=26,5,IF(Table123[[#This Row],[Rank]]=27,4,IF(Table123[[#This Row],[Rank]]=28,3,IF(Table123[[#This Row],[Rank]]=29,2,IF(Table123[[#This Row],[Rank]]=30,1,0)))))))))))))))))))))))))))))))</f>
        <v>14</v>
      </c>
      <c r="D28" s="4">
        <f>IF(Table123[[#This Row],[Category]]="","",IF(Table123[[#This Row],[Category]]="M",COUNTIF($I$2:$I28,"M"),IF(Table123[[#This Row],[Category]]="F",COUNTIF($I$2:$I28,"F"),0)))</f>
        <v>17</v>
      </c>
      <c r="E28" s="26">
        <v>275</v>
      </c>
      <c r="F28" s="48">
        <v>4.0451388888888891E-2</v>
      </c>
      <c r="G28" s="28" t="s">
        <v>297</v>
      </c>
      <c r="H28" s="28" t="s">
        <v>39</v>
      </c>
      <c r="I28" s="29" t="s">
        <v>190</v>
      </c>
      <c r="J28" s="63">
        <v>-188</v>
      </c>
      <c r="K28" s="63" t="s">
        <v>191</v>
      </c>
      <c r="L28" s="63" t="s">
        <v>224</v>
      </c>
      <c r="M28" s="63"/>
      <c r="N28" s="63"/>
    </row>
    <row r="29" spans="1:14" ht="28.2" x14ac:dyDescent="0.3">
      <c r="A29" s="19" t="str">
        <f>Table123[[#This Row],[Full Name]]</f>
        <v>MALONE, Sarah</v>
      </c>
      <c r="B29" s="21" t="str">
        <f>IF(Table123[[#This Row],[Full Name]]="","",IF(IFERROR(IFERROR(VLOOKUP(Table123[[#This Row],[Full Name]],'Mens League'!B:B,1,FALSE),VLOOKUP(Table123[[#This Row],[Full Name]],'Women''s League'!B:B,1,FALSE)),"NEEDS ADDING")="NEEDS ADDING","NEEDS ADDING","OK"))</f>
        <v>OK</v>
      </c>
      <c r="C29" s="21">
        <f>IF(Table123[[#This Row],[Position]]="","",IF(Table123[[#This Row],[Rank]]=1,30,IF(Table123[[#This Row],[Rank]]=2,29,IF(Table123[[#This Row],[Rank]]=3,28,IF(Table123[[#This Row],[Rank]]=4,27,IF(Table123[[#This Row],[Rank]]=5,26,IF(Table123[[#This Row],[Rank]]=6,25,IF(Table123[[#This Row],[Rank]]=7,24,IF(Table123[[#This Row],[Rank]]=8,23,IF(Table123[[#This Row],[Rank]]=9,22,IF(Table123[[#This Row],[Rank]]=10,21,IF(Table123[[#This Row],[Rank]]=11,20,IF(Table123[[#This Row],[Rank]]=12,19,IF(Table123[[#This Row],[Rank]]=13,18,IF(Table123[[#This Row],[Rank]]=14,17,IF(Table123[[#This Row],[Rank]]=15,16,IF(Table123[[#This Row],[Rank]]=16,15,IF(Table123[[#This Row],[Rank]]=17,14,IF(Table123[[#This Row],[Rank]]=18,13,IF(Table123[[#This Row],[Rank]]=19,12,IF(Table123[[#This Row],[Rank]]=20,11,IF(Table123[[#This Row],[Rank]]=21,10,IF(Table123[[#This Row],[Rank]]=22,9,IF(Table123[[#This Row],[Rank]]=23,8,IF(Table123[[#This Row],[Rank]]=24,7,IF(Table123[[#This Row],[Rank]]=25,6,IF(Table123[[#This Row],[Rank]]=26,5,IF(Table123[[#This Row],[Rank]]=27,4,IF(Table123[[#This Row],[Rank]]=28,3,IF(Table123[[#This Row],[Rank]]=29,2,IF(Table123[[#This Row],[Rank]]=30,1,0)))))))))))))))))))))))))))))))</f>
        <v>20</v>
      </c>
      <c r="D29" s="4">
        <f>IF(Table123[[#This Row],[Category]]="","",IF(Table123[[#This Row],[Category]]="M",COUNTIF($I$2:$I29,"M"),IF(Table123[[#This Row],[Category]]="F",COUNTIF($I$2:$I29,"F"),0)))</f>
        <v>11</v>
      </c>
      <c r="E29" s="26">
        <v>276</v>
      </c>
      <c r="F29" s="48">
        <v>4.0486111111111112E-2</v>
      </c>
      <c r="G29" s="28" t="s">
        <v>298</v>
      </c>
      <c r="H29" s="28" t="s">
        <v>14</v>
      </c>
      <c r="I29" s="29" t="s">
        <v>205</v>
      </c>
      <c r="J29" s="63">
        <v>-88</v>
      </c>
      <c r="K29" s="63" t="s">
        <v>191</v>
      </c>
      <c r="L29" s="63" t="s">
        <v>209</v>
      </c>
      <c r="M29" s="63"/>
      <c r="N29" s="63"/>
    </row>
    <row r="30" spans="1:14" ht="28.2" x14ac:dyDescent="0.3">
      <c r="A30" s="19" t="str">
        <f>Table123[[#This Row],[Full Name]]</f>
        <v>HOPE, Jenny</v>
      </c>
      <c r="B30" s="21" t="str">
        <f>IF(Table123[[#This Row],[Full Name]]="","",IF(IFERROR(IFERROR(VLOOKUP(Table123[[#This Row],[Full Name]],'Mens League'!B:B,1,FALSE),VLOOKUP(Table123[[#This Row],[Full Name]],'Women''s League'!B:B,1,FALSE)),"NEEDS ADDING")="NEEDS ADDING","NEEDS ADDING","OK"))</f>
        <v>OK</v>
      </c>
      <c r="C30" s="21">
        <f>IF(Table123[[#This Row],[Position]]="","",IF(Table123[[#This Row],[Rank]]=1,30,IF(Table123[[#This Row],[Rank]]=2,29,IF(Table123[[#This Row],[Rank]]=3,28,IF(Table123[[#This Row],[Rank]]=4,27,IF(Table123[[#This Row],[Rank]]=5,26,IF(Table123[[#This Row],[Rank]]=6,25,IF(Table123[[#This Row],[Rank]]=7,24,IF(Table123[[#This Row],[Rank]]=8,23,IF(Table123[[#This Row],[Rank]]=9,22,IF(Table123[[#This Row],[Rank]]=10,21,IF(Table123[[#This Row],[Rank]]=11,20,IF(Table123[[#This Row],[Rank]]=12,19,IF(Table123[[#This Row],[Rank]]=13,18,IF(Table123[[#This Row],[Rank]]=14,17,IF(Table123[[#This Row],[Rank]]=15,16,IF(Table123[[#This Row],[Rank]]=16,15,IF(Table123[[#This Row],[Rank]]=17,14,IF(Table123[[#This Row],[Rank]]=18,13,IF(Table123[[#This Row],[Rank]]=19,12,IF(Table123[[#This Row],[Rank]]=20,11,IF(Table123[[#This Row],[Rank]]=21,10,IF(Table123[[#This Row],[Rank]]=22,9,IF(Table123[[#This Row],[Rank]]=23,8,IF(Table123[[#This Row],[Rank]]=24,7,IF(Table123[[#This Row],[Rank]]=25,6,IF(Table123[[#This Row],[Rank]]=26,5,IF(Table123[[#This Row],[Rank]]=27,4,IF(Table123[[#This Row],[Rank]]=28,3,IF(Table123[[#This Row],[Rank]]=29,2,IF(Table123[[#This Row],[Rank]]=30,1,0)))))))))))))))))))))))))))))))</f>
        <v>19</v>
      </c>
      <c r="D30" s="4">
        <f>IF(Table123[[#This Row],[Category]]="","",IF(Table123[[#This Row],[Category]]="M",COUNTIF($I$2:$I30,"M"),IF(Table123[[#This Row],[Category]]="F",COUNTIF($I$2:$I30,"F"),0)))</f>
        <v>12</v>
      </c>
      <c r="E30" s="26">
        <v>316</v>
      </c>
      <c r="F30" s="48">
        <v>4.5243055555555557E-2</v>
      </c>
      <c r="G30" s="28" t="s">
        <v>299</v>
      </c>
      <c r="H30" s="28" t="s">
        <v>21</v>
      </c>
      <c r="I30" s="29" t="s">
        <v>205</v>
      </c>
      <c r="J30" s="63">
        <v>-116</v>
      </c>
      <c r="K30" s="63" t="s">
        <v>191</v>
      </c>
      <c r="L30" s="63" t="s">
        <v>206</v>
      </c>
      <c r="M30" s="63"/>
      <c r="N30" s="63"/>
    </row>
    <row r="31" spans="1:14" ht="28.2" x14ac:dyDescent="0.3">
      <c r="A31" s="19" t="str">
        <f>Table123[[#This Row],[Full Name]]</f>
        <v>TOWLE, Grania</v>
      </c>
      <c r="B31" s="21" t="str">
        <f>IF(Table123[[#This Row],[Full Name]]="","",IF(IFERROR(IFERROR(VLOOKUP(Table123[[#This Row],[Full Name]],'Mens League'!B:B,1,FALSE),VLOOKUP(Table123[[#This Row],[Full Name]],'Women''s League'!B:B,1,FALSE)),"NEEDS ADDING")="NEEDS ADDING","NEEDS ADDING","OK"))</f>
        <v>OK</v>
      </c>
      <c r="C31" s="21">
        <f>IF(Table123[[#This Row],[Position]]="","",IF(Table123[[#This Row],[Rank]]=1,30,IF(Table123[[#This Row],[Rank]]=2,29,IF(Table123[[#This Row],[Rank]]=3,28,IF(Table123[[#This Row],[Rank]]=4,27,IF(Table123[[#This Row],[Rank]]=5,26,IF(Table123[[#This Row],[Rank]]=6,25,IF(Table123[[#This Row],[Rank]]=7,24,IF(Table123[[#This Row],[Rank]]=8,23,IF(Table123[[#This Row],[Rank]]=9,22,IF(Table123[[#This Row],[Rank]]=10,21,IF(Table123[[#This Row],[Rank]]=11,20,IF(Table123[[#This Row],[Rank]]=12,19,IF(Table123[[#This Row],[Rank]]=13,18,IF(Table123[[#This Row],[Rank]]=14,17,IF(Table123[[#This Row],[Rank]]=15,16,IF(Table123[[#This Row],[Rank]]=16,15,IF(Table123[[#This Row],[Rank]]=17,14,IF(Table123[[#This Row],[Rank]]=18,13,IF(Table123[[#This Row],[Rank]]=19,12,IF(Table123[[#This Row],[Rank]]=20,11,IF(Table123[[#This Row],[Rank]]=21,10,IF(Table123[[#This Row],[Rank]]=22,9,IF(Table123[[#This Row],[Rank]]=23,8,IF(Table123[[#This Row],[Rank]]=24,7,IF(Table123[[#This Row],[Rank]]=25,6,IF(Table123[[#This Row],[Rank]]=26,5,IF(Table123[[#This Row],[Rank]]=27,4,IF(Table123[[#This Row],[Rank]]=28,3,IF(Table123[[#This Row],[Rank]]=29,2,IF(Table123[[#This Row],[Rank]]=30,1,0)))))))))))))))))))))))))))))))</f>
        <v>18</v>
      </c>
      <c r="D31" s="4">
        <f>IF(Table123[[#This Row],[Category]]="","",IF(Table123[[#This Row],[Category]]="M",COUNTIF($I$2:$I31,"M"),IF(Table123[[#This Row],[Category]]="F",COUNTIF($I$2:$I31,"F"),0)))</f>
        <v>13</v>
      </c>
      <c r="E31" s="26">
        <v>323</v>
      </c>
      <c r="F31" s="48">
        <v>4.7928240740740743E-2</v>
      </c>
      <c r="G31" s="28" t="s">
        <v>300</v>
      </c>
      <c r="H31" s="28" t="s">
        <v>15</v>
      </c>
      <c r="I31" s="29" t="s">
        <v>205</v>
      </c>
      <c r="J31" s="63">
        <v>-121</v>
      </c>
      <c r="K31" s="63" t="s">
        <v>191</v>
      </c>
      <c r="L31" s="63" t="s">
        <v>209</v>
      </c>
      <c r="M31" s="63"/>
      <c r="N31" s="63"/>
    </row>
    <row r="32" spans="1:14" x14ac:dyDescent="0.3">
      <c r="A32" s="19">
        <f>Table123[[#This Row],[Full Name]]</f>
        <v>0</v>
      </c>
      <c r="B32" s="21" t="str">
        <f>IF(Table123[[#This Row],[Full Name]]="","",IF(IFERROR(IFERROR(VLOOKUP(Table123[[#This Row],[Full Name]],'Mens League'!B:B,1,FALSE),VLOOKUP(Table123[[#This Row],[Full Name]],'Women''s League'!B:B,1,FALSE)),"NEEDS ADDING")="NEEDS ADDING","NEEDS ADDING","OK"))</f>
        <v/>
      </c>
      <c r="C32" s="21" t="str">
        <f>IF(Table123[[#This Row],[Position]]="","",IF(Table123[[#This Row],[Rank]]=1,30,IF(Table123[[#This Row],[Rank]]=2,29,IF(Table123[[#This Row],[Rank]]=3,28,IF(Table123[[#This Row],[Rank]]=4,27,IF(Table123[[#This Row],[Rank]]=5,26,IF(Table123[[#This Row],[Rank]]=6,25,IF(Table123[[#This Row],[Rank]]=7,24,IF(Table123[[#This Row],[Rank]]=8,23,IF(Table123[[#This Row],[Rank]]=9,22,IF(Table123[[#This Row],[Rank]]=10,21,IF(Table123[[#This Row],[Rank]]=11,20,IF(Table123[[#This Row],[Rank]]=12,19,IF(Table123[[#This Row],[Rank]]=13,18,IF(Table123[[#This Row],[Rank]]=14,17,IF(Table123[[#This Row],[Rank]]=15,16,IF(Table123[[#This Row],[Rank]]=16,15,IF(Table123[[#This Row],[Rank]]=17,14,IF(Table123[[#This Row],[Rank]]=18,13,IF(Table123[[#This Row],[Rank]]=19,12,IF(Table123[[#This Row],[Rank]]=20,11,IF(Table123[[#This Row],[Rank]]=21,10,IF(Table123[[#This Row],[Rank]]=22,9,IF(Table123[[#This Row],[Rank]]=23,8,IF(Table123[[#This Row],[Rank]]=24,7,IF(Table123[[#This Row],[Rank]]=25,6,IF(Table123[[#This Row],[Rank]]=26,5,IF(Table123[[#This Row],[Rank]]=27,4,IF(Table123[[#This Row],[Rank]]=28,3,IF(Table123[[#This Row],[Rank]]=29,2,IF(Table123[[#This Row],[Rank]]=30,1,0)))))))))))))))))))))))))))))))</f>
        <v/>
      </c>
      <c r="D32" s="4" t="str">
        <f>IF(Table123[[#This Row],[Category]]="","",IF(Table123[[#This Row],[Category]]="M",COUNTIF($I$2:$I32,"M"),IF(Table123[[#This Row],[Category]]="F",COUNTIF($I$2:$I32,"F"),0)))</f>
        <v/>
      </c>
      <c r="E32" s="26"/>
      <c r="F32" s="48"/>
      <c r="G32" s="28"/>
      <c r="H32" s="28"/>
      <c r="I32" s="29"/>
      <c r="J32" s="63"/>
      <c r="K32" s="63"/>
      <c r="L32" s="63"/>
      <c r="M32" s="63"/>
      <c r="N32" s="63"/>
    </row>
    <row r="33" spans="1:14" x14ac:dyDescent="0.3">
      <c r="A33" s="19">
        <f>Table123[[#This Row],[Full Name]]</f>
        <v>0</v>
      </c>
      <c r="B33" s="21" t="str">
        <f>IF(Table123[[#This Row],[Full Name]]="","",IF(IFERROR(IFERROR(VLOOKUP(Table123[[#This Row],[Full Name]],'Mens League'!B:B,1,FALSE),VLOOKUP(Table123[[#This Row],[Full Name]],'Women''s League'!B:B,1,FALSE)),"NEEDS ADDING")="NEEDS ADDING","NEEDS ADDING","OK"))</f>
        <v/>
      </c>
      <c r="C33" s="21" t="str">
        <f>IF(Table123[[#This Row],[Position]]="","",IF(Table123[[#This Row],[Rank]]=1,30,IF(Table123[[#This Row],[Rank]]=2,29,IF(Table123[[#This Row],[Rank]]=3,28,IF(Table123[[#This Row],[Rank]]=4,27,IF(Table123[[#This Row],[Rank]]=5,26,IF(Table123[[#This Row],[Rank]]=6,25,IF(Table123[[#This Row],[Rank]]=7,24,IF(Table123[[#This Row],[Rank]]=8,23,IF(Table123[[#This Row],[Rank]]=9,22,IF(Table123[[#This Row],[Rank]]=10,21,IF(Table123[[#This Row],[Rank]]=11,20,IF(Table123[[#This Row],[Rank]]=12,19,IF(Table123[[#This Row],[Rank]]=13,18,IF(Table123[[#This Row],[Rank]]=14,17,IF(Table123[[#This Row],[Rank]]=15,16,IF(Table123[[#This Row],[Rank]]=16,15,IF(Table123[[#This Row],[Rank]]=17,14,IF(Table123[[#This Row],[Rank]]=18,13,IF(Table123[[#This Row],[Rank]]=19,12,IF(Table123[[#This Row],[Rank]]=20,11,IF(Table123[[#This Row],[Rank]]=21,10,IF(Table123[[#This Row],[Rank]]=22,9,IF(Table123[[#This Row],[Rank]]=23,8,IF(Table123[[#This Row],[Rank]]=24,7,IF(Table123[[#This Row],[Rank]]=25,6,IF(Table123[[#This Row],[Rank]]=26,5,IF(Table123[[#This Row],[Rank]]=27,4,IF(Table123[[#This Row],[Rank]]=28,3,IF(Table123[[#This Row],[Rank]]=29,2,IF(Table123[[#This Row],[Rank]]=30,1,0)))))))))))))))))))))))))))))))</f>
        <v/>
      </c>
      <c r="D33" s="4" t="str">
        <f>IF(Table123[[#This Row],[Category]]="","",IF(Table123[[#This Row],[Category]]="M",COUNTIF($I$2:$I33,"M"),IF(Table123[[#This Row],[Category]]="F",COUNTIF($I$2:$I33,"F"),0)))</f>
        <v/>
      </c>
      <c r="E33" s="26"/>
      <c r="F33" s="48"/>
      <c r="G33" s="28"/>
      <c r="H33" s="28"/>
      <c r="I33" s="29"/>
      <c r="J33" s="63"/>
      <c r="K33" s="63"/>
      <c r="L33" s="63"/>
      <c r="M33" s="63"/>
      <c r="N33" s="63"/>
    </row>
    <row r="34" spans="1:14" x14ac:dyDescent="0.3">
      <c r="A34" s="19">
        <f>Table123[[#This Row],[Full Name]]</f>
        <v>0</v>
      </c>
      <c r="B34" s="21" t="str">
        <f>IF(Table123[[#This Row],[Full Name]]="","",IF(IFERROR(IFERROR(VLOOKUP(Table123[[#This Row],[Full Name]],'Mens League'!B:B,1,FALSE),VLOOKUP(Table123[[#This Row],[Full Name]],'Women''s League'!B:B,1,FALSE)),"NEEDS ADDING")="NEEDS ADDING","NEEDS ADDING","OK"))</f>
        <v/>
      </c>
      <c r="C34" s="21" t="str">
        <f>IF(Table123[[#This Row],[Position]]="","",IF(Table123[[#This Row],[Rank]]=1,30,IF(Table123[[#This Row],[Rank]]=2,29,IF(Table123[[#This Row],[Rank]]=3,28,IF(Table123[[#This Row],[Rank]]=4,27,IF(Table123[[#This Row],[Rank]]=5,26,IF(Table123[[#This Row],[Rank]]=6,25,IF(Table123[[#This Row],[Rank]]=7,24,IF(Table123[[#This Row],[Rank]]=8,23,IF(Table123[[#This Row],[Rank]]=9,22,IF(Table123[[#This Row],[Rank]]=10,21,IF(Table123[[#This Row],[Rank]]=11,20,IF(Table123[[#This Row],[Rank]]=12,19,IF(Table123[[#This Row],[Rank]]=13,18,IF(Table123[[#This Row],[Rank]]=14,17,IF(Table123[[#This Row],[Rank]]=15,16,IF(Table123[[#This Row],[Rank]]=16,15,IF(Table123[[#This Row],[Rank]]=17,14,IF(Table123[[#This Row],[Rank]]=18,13,IF(Table123[[#This Row],[Rank]]=19,12,IF(Table123[[#This Row],[Rank]]=20,11,IF(Table123[[#This Row],[Rank]]=21,10,IF(Table123[[#This Row],[Rank]]=22,9,IF(Table123[[#This Row],[Rank]]=23,8,IF(Table123[[#This Row],[Rank]]=24,7,IF(Table123[[#This Row],[Rank]]=25,6,IF(Table123[[#This Row],[Rank]]=26,5,IF(Table123[[#This Row],[Rank]]=27,4,IF(Table123[[#This Row],[Rank]]=28,3,IF(Table123[[#This Row],[Rank]]=29,2,IF(Table123[[#This Row],[Rank]]=30,1,0)))))))))))))))))))))))))))))))</f>
        <v/>
      </c>
      <c r="D34" s="4" t="str">
        <f>IF(Table123[[#This Row],[Category]]="","",IF(Table123[[#This Row],[Category]]="M",COUNTIF($I$2:$I34,"M"),IF(Table123[[#This Row],[Category]]="F",COUNTIF($I$2:$I34,"F"),0)))</f>
        <v/>
      </c>
      <c r="E34" s="26"/>
      <c r="F34" s="48"/>
      <c r="G34" s="28"/>
      <c r="H34" s="28"/>
      <c r="I34" s="29"/>
      <c r="J34" s="63"/>
      <c r="K34" s="63"/>
      <c r="L34" s="63"/>
      <c r="M34" s="63"/>
      <c r="N34" s="63"/>
    </row>
    <row r="35" spans="1:14" x14ac:dyDescent="0.3">
      <c r="A35" s="19">
        <f>Table123[[#This Row],[Full Name]]</f>
        <v>0</v>
      </c>
      <c r="B35" s="21" t="str">
        <f>IF(Table123[[#This Row],[Full Name]]="","",IF(IFERROR(IFERROR(VLOOKUP(Table123[[#This Row],[Full Name]],'Mens League'!B:B,1,FALSE),VLOOKUP(Table123[[#This Row],[Full Name]],'Women''s League'!B:B,1,FALSE)),"NEEDS ADDING")="NEEDS ADDING","NEEDS ADDING","OK"))</f>
        <v/>
      </c>
      <c r="C35" s="21" t="str">
        <f>IF(Table123[[#This Row],[Position]]="","",IF(Table123[[#This Row],[Rank]]=1,30,IF(Table123[[#This Row],[Rank]]=2,29,IF(Table123[[#This Row],[Rank]]=3,28,IF(Table123[[#This Row],[Rank]]=4,27,IF(Table123[[#This Row],[Rank]]=5,26,IF(Table123[[#This Row],[Rank]]=6,25,IF(Table123[[#This Row],[Rank]]=7,24,IF(Table123[[#This Row],[Rank]]=8,23,IF(Table123[[#This Row],[Rank]]=9,22,IF(Table123[[#This Row],[Rank]]=10,21,IF(Table123[[#This Row],[Rank]]=11,20,IF(Table123[[#This Row],[Rank]]=12,19,IF(Table123[[#This Row],[Rank]]=13,18,IF(Table123[[#This Row],[Rank]]=14,17,IF(Table123[[#This Row],[Rank]]=15,16,IF(Table123[[#This Row],[Rank]]=16,15,IF(Table123[[#This Row],[Rank]]=17,14,IF(Table123[[#This Row],[Rank]]=18,13,IF(Table123[[#This Row],[Rank]]=19,12,IF(Table123[[#This Row],[Rank]]=20,11,IF(Table123[[#This Row],[Rank]]=21,10,IF(Table123[[#This Row],[Rank]]=22,9,IF(Table123[[#This Row],[Rank]]=23,8,IF(Table123[[#This Row],[Rank]]=24,7,IF(Table123[[#This Row],[Rank]]=25,6,IF(Table123[[#This Row],[Rank]]=26,5,IF(Table123[[#This Row],[Rank]]=27,4,IF(Table123[[#This Row],[Rank]]=28,3,IF(Table123[[#This Row],[Rank]]=29,2,IF(Table123[[#This Row],[Rank]]=30,1,0)))))))))))))))))))))))))))))))</f>
        <v/>
      </c>
      <c r="D35" s="4" t="str">
        <f>IF(Table123[[#This Row],[Category]]="","",IF(Table123[[#This Row],[Category]]="M",COUNTIF($I$2:$I35,"M"),IF(Table123[[#This Row],[Category]]="F",COUNTIF($I$2:$I35,"F"),0)))</f>
        <v/>
      </c>
      <c r="E35" s="26"/>
      <c r="F35" s="48"/>
      <c r="G35" s="28"/>
      <c r="H35" s="28"/>
      <c r="I35" s="29"/>
      <c r="J35" s="63"/>
      <c r="K35" s="63"/>
      <c r="L35" s="63"/>
      <c r="M35" s="63"/>
      <c r="N35" s="63"/>
    </row>
    <row r="36" spans="1:14" x14ac:dyDescent="0.3">
      <c r="A36" s="19">
        <f>Table123[[#This Row],[Full Name]]</f>
        <v>0</v>
      </c>
      <c r="B36" s="21" t="str">
        <f>IF(Table123[[#This Row],[Full Name]]="","",IF(IFERROR(IFERROR(VLOOKUP(Table123[[#This Row],[Full Name]],'Mens League'!B:B,1,FALSE),VLOOKUP(Table123[[#This Row],[Full Name]],'Women''s League'!B:B,1,FALSE)),"NEEDS ADDING")="NEEDS ADDING","NEEDS ADDING","OK"))</f>
        <v/>
      </c>
      <c r="C36" s="21" t="str">
        <f>IF(Table123[[#This Row],[Position]]="","",IF(Table123[[#This Row],[Rank]]=1,30,IF(Table123[[#This Row],[Rank]]=2,29,IF(Table123[[#This Row],[Rank]]=3,28,IF(Table123[[#This Row],[Rank]]=4,27,IF(Table123[[#This Row],[Rank]]=5,26,IF(Table123[[#This Row],[Rank]]=6,25,IF(Table123[[#This Row],[Rank]]=7,24,IF(Table123[[#This Row],[Rank]]=8,23,IF(Table123[[#This Row],[Rank]]=9,22,IF(Table123[[#This Row],[Rank]]=10,21,IF(Table123[[#This Row],[Rank]]=11,20,IF(Table123[[#This Row],[Rank]]=12,19,IF(Table123[[#This Row],[Rank]]=13,18,IF(Table123[[#This Row],[Rank]]=14,17,IF(Table123[[#This Row],[Rank]]=15,16,IF(Table123[[#This Row],[Rank]]=16,15,IF(Table123[[#This Row],[Rank]]=17,14,IF(Table123[[#This Row],[Rank]]=18,13,IF(Table123[[#This Row],[Rank]]=19,12,IF(Table123[[#This Row],[Rank]]=20,11,IF(Table123[[#This Row],[Rank]]=21,10,IF(Table123[[#This Row],[Rank]]=22,9,IF(Table123[[#This Row],[Rank]]=23,8,IF(Table123[[#This Row],[Rank]]=24,7,IF(Table123[[#This Row],[Rank]]=25,6,IF(Table123[[#This Row],[Rank]]=26,5,IF(Table123[[#This Row],[Rank]]=27,4,IF(Table123[[#This Row],[Rank]]=28,3,IF(Table123[[#This Row],[Rank]]=29,2,IF(Table123[[#This Row],[Rank]]=30,1,0)))))))))))))))))))))))))))))))</f>
        <v/>
      </c>
      <c r="D36" s="4" t="str">
        <f>IF(Table123[[#This Row],[Category]]="","",IF(Table123[[#This Row],[Category]]="M",COUNTIF($I$2:$I36,"M"),IF(Table123[[#This Row],[Category]]="F",COUNTIF($I$2:$I36,"F"),0)))</f>
        <v/>
      </c>
      <c r="E36" s="26"/>
      <c r="F36" s="48"/>
      <c r="G36" s="28"/>
      <c r="H36" s="28"/>
      <c r="I36" s="29"/>
      <c r="J36" s="63"/>
      <c r="K36" s="63"/>
      <c r="L36" s="63"/>
      <c r="M36" s="63"/>
      <c r="N36" s="63"/>
    </row>
    <row r="37" spans="1:14" x14ac:dyDescent="0.3">
      <c r="A37" s="19">
        <f>Table123[[#This Row],[Full Name]]</f>
        <v>0</v>
      </c>
      <c r="B37" s="21" t="str">
        <f>IF(Table123[[#This Row],[Full Name]]="","",IF(IFERROR(IFERROR(VLOOKUP(Table123[[#This Row],[Full Name]],'Mens League'!B:B,1,FALSE),VLOOKUP(Table123[[#This Row],[Full Name]],'Women''s League'!B:B,1,FALSE)),"NEEDS ADDING")="NEEDS ADDING","NEEDS ADDING","OK"))</f>
        <v/>
      </c>
      <c r="C37" s="21" t="str">
        <f>IF(Table123[[#This Row],[Position]]="","",IF(Table123[[#This Row],[Rank]]=1,30,IF(Table123[[#This Row],[Rank]]=2,29,IF(Table123[[#This Row],[Rank]]=3,28,IF(Table123[[#This Row],[Rank]]=4,27,IF(Table123[[#This Row],[Rank]]=5,26,IF(Table123[[#This Row],[Rank]]=6,25,IF(Table123[[#This Row],[Rank]]=7,24,IF(Table123[[#This Row],[Rank]]=8,23,IF(Table123[[#This Row],[Rank]]=9,22,IF(Table123[[#This Row],[Rank]]=10,21,IF(Table123[[#This Row],[Rank]]=11,20,IF(Table123[[#This Row],[Rank]]=12,19,IF(Table123[[#This Row],[Rank]]=13,18,IF(Table123[[#This Row],[Rank]]=14,17,IF(Table123[[#This Row],[Rank]]=15,16,IF(Table123[[#This Row],[Rank]]=16,15,IF(Table123[[#This Row],[Rank]]=17,14,IF(Table123[[#This Row],[Rank]]=18,13,IF(Table123[[#This Row],[Rank]]=19,12,IF(Table123[[#This Row],[Rank]]=20,11,IF(Table123[[#This Row],[Rank]]=21,10,IF(Table123[[#This Row],[Rank]]=22,9,IF(Table123[[#This Row],[Rank]]=23,8,IF(Table123[[#This Row],[Rank]]=24,7,IF(Table123[[#This Row],[Rank]]=25,6,IF(Table123[[#This Row],[Rank]]=26,5,IF(Table123[[#This Row],[Rank]]=27,4,IF(Table123[[#This Row],[Rank]]=28,3,IF(Table123[[#This Row],[Rank]]=29,2,IF(Table123[[#This Row],[Rank]]=30,1,0)))))))))))))))))))))))))))))))</f>
        <v/>
      </c>
      <c r="D37" s="4" t="str">
        <f>IF(Table123[[#This Row],[Category]]="","",IF(Table123[[#This Row],[Category]]="M",COUNTIF($I$2:$I37,"M"),IF(Table123[[#This Row],[Category]]="F",COUNTIF($I$2:$I37,"F"),0)))</f>
        <v/>
      </c>
      <c r="E37" s="26"/>
      <c r="F37" s="48"/>
      <c r="G37" s="28"/>
      <c r="H37" s="28"/>
      <c r="I37" s="29"/>
      <c r="J37" s="63"/>
      <c r="K37" s="63"/>
      <c r="L37" s="63"/>
      <c r="M37" s="63"/>
      <c r="N37" s="63"/>
    </row>
    <row r="38" spans="1:14" x14ac:dyDescent="0.3">
      <c r="A38" s="19">
        <f>Table123[[#This Row],[Full Name]]</f>
        <v>0</v>
      </c>
      <c r="B38" s="21" t="str">
        <f>IF(Table123[[#This Row],[Full Name]]="","",IF(IFERROR(IFERROR(VLOOKUP(Table123[[#This Row],[Full Name]],'Mens League'!B:B,1,FALSE),VLOOKUP(Table123[[#This Row],[Full Name]],'Women''s League'!B:B,1,FALSE)),"NEEDS ADDING")="NEEDS ADDING","NEEDS ADDING","OK"))</f>
        <v/>
      </c>
      <c r="C38" s="21" t="str">
        <f>IF(Table123[[#This Row],[Position]]="","",IF(Table123[[#This Row],[Rank]]=1,30,IF(Table123[[#This Row],[Rank]]=2,29,IF(Table123[[#This Row],[Rank]]=3,28,IF(Table123[[#This Row],[Rank]]=4,27,IF(Table123[[#This Row],[Rank]]=5,26,IF(Table123[[#This Row],[Rank]]=6,25,IF(Table123[[#This Row],[Rank]]=7,24,IF(Table123[[#This Row],[Rank]]=8,23,IF(Table123[[#This Row],[Rank]]=9,22,IF(Table123[[#This Row],[Rank]]=10,21,IF(Table123[[#This Row],[Rank]]=11,20,IF(Table123[[#This Row],[Rank]]=12,19,IF(Table123[[#This Row],[Rank]]=13,18,IF(Table123[[#This Row],[Rank]]=14,17,IF(Table123[[#This Row],[Rank]]=15,16,IF(Table123[[#This Row],[Rank]]=16,15,IF(Table123[[#This Row],[Rank]]=17,14,IF(Table123[[#This Row],[Rank]]=18,13,IF(Table123[[#This Row],[Rank]]=19,12,IF(Table123[[#This Row],[Rank]]=20,11,IF(Table123[[#This Row],[Rank]]=21,10,IF(Table123[[#This Row],[Rank]]=22,9,IF(Table123[[#This Row],[Rank]]=23,8,IF(Table123[[#This Row],[Rank]]=24,7,IF(Table123[[#This Row],[Rank]]=25,6,IF(Table123[[#This Row],[Rank]]=26,5,IF(Table123[[#This Row],[Rank]]=27,4,IF(Table123[[#This Row],[Rank]]=28,3,IF(Table123[[#This Row],[Rank]]=29,2,IF(Table123[[#This Row],[Rank]]=30,1,0)))))))))))))))))))))))))))))))</f>
        <v/>
      </c>
      <c r="D38" s="4" t="str">
        <f>IF(Table123[[#This Row],[Category]]="","",IF(Table123[[#This Row],[Category]]="M",COUNTIF($I$2:$I38,"M"),IF(Table123[[#This Row],[Category]]="F",COUNTIF($I$2:$I38,"F"),0)))</f>
        <v/>
      </c>
      <c r="E38" s="26"/>
      <c r="F38" s="48"/>
      <c r="G38" s="28"/>
      <c r="H38" s="28"/>
      <c r="I38" s="29"/>
      <c r="J38" s="63"/>
      <c r="K38" s="63"/>
      <c r="L38" s="63"/>
      <c r="M38" s="63"/>
      <c r="N38" s="63"/>
    </row>
    <row r="39" spans="1:14" x14ac:dyDescent="0.3">
      <c r="A39" s="19">
        <f>Table123[[#This Row],[Full Name]]</f>
        <v>0</v>
      </c>
      <c r="B39" s="21" t="str">
        <f>IF(Table123[[#This Row],[Full Name]]="","",IF(IFERROR(IFERROR(VLOOKUP(Table123[[#This Row],[Full Name]],'Mens League'!B:B,1,FALSE),VLOOKUP(Table123[[#This Row],[Full Name]],'Women''s League'!B:B,1,FALSE)),"NEEDS ADDING")="NEEDS ADDING","NEEDS ADDING","OK"))</f>
        <v/>
      </c>
      <c r="C39" s="21" t="str">
        <f>IF(Table123[[#This Row],[Position]]="","",IF(Table123[[#This Row],[Rank]]=1,30,IF(Table123[[#This Row],[Rank]]=2,29,IF(Table123[[#This Row],[Rank]]=3,28,IF(Table123[[#This Row],[Rank]]=4,27,IF(Table123[[#This Row],[Rank]]=5,26,IF(Table123[[#This Row],[Rank]]=6,25,IF(Table123[[#This Row],[Rank]]=7,24,IF(Table123[[#This Row],[Rank]]=8,23,IF(Table123[[#This Row],[Rank]]=9,22,IF(Table123[[#This Row],[Rank]]=10,21,IF(Table123[[#This Row],[Rank]]=11,20,IF(Table123[[#This Row],[Rank]]=12,19,IF(Table123[[#This Row],[Rank]]=13,18,IF(Table123[[#This Row],[Rank]]=14,17,IF(Table123[[#This Row],[Rank]]=15,16,IF(Table123[[#This Row],[Rank]]=16,15,IF(Table123[[#This Row],[Rank]]=17,14,IF(Table123[[#This Row],[Rank]]=18,13,IF(Table123[[#This Row],[Rank]]=19,12,IF(Table123[[#This Row],[Rank]]=20,11,IF(Table123[[#This Row],[Rank]]=21,10,IF(Table123[[#This Row],[Rank]]=22,9,IF(Table123[[#This Row],[Rank]]=23,8,IF(Table123[[#This Row],[Rank]]=24,7,IF(Table123[[#This Row],[Rank]]=25,6,IF(Table123[[#This Row],[Rank]]=26,5,IF(Table123[[#This Row],[Rank]]=27,4,IF(Table123[[#This Row],[Rank]]=28,3,IF(Table123[[#This Row],[Rank]]=29,2,IF(Table123[[#This Row],[Rank]]=30,1,0)))))))))))))))))))))))))))))))</f>
        <v/>
      </c>
      <c r="D39" s="4" t="str">
        <f>IF(Table123[[#This Row],[Category]]="","",IF(Table123[[#This Row],[Category]]="M",COUNTIF($I$2:$I39,"M"),IF(Table123[[#This Row],[Category]]="F",COUNTIF($I$2:$I39,"F"),0)))</f>
        <v/>
      </c>
      <c r="E39" s="26"/>
      <c r="F39" s="48"/>
      <c r="G39" s="28"/>
      <c r="H39" s="28"/>
      <c r="I39" s="29"/>
      <c r="J39" s="63"/>
      <c r="K39" s="63"/>
      <c r="L39" s="63"/>
      <c r="M39" s="63"/>
      <c r="N39" s="63"/>
    </row>
    <row r="40" spans="1:14" x14ac:dyDescent="0.3">
      <c r="A40" s="19">
        <f>Table123[[#This Row],[Full Name]]</f>
        <v>0</v>
      </c>
      <c r="B40" s="21" t="str">
        <f>IF(Table123[[#This Row],[Full Name]]="","",IF(IFERROR(IFERROR(VLOOKUP(Table123[[#This Row],[Full Name]],'Mens League'!B:B,1,FALSE),VLOOKUP(Table123[[#This Row],[Full Name]],'Women''s League'!B:B,1,FALSE)),"NEEDS ADDING")="NEEDS ADDING","NEEDS ADDING","OK"))</f>
        <v/>
      </c>
      <c r="C40" s="21" t="str">
        <f>IF(Table123[[#This Row],[Position]]="","",IF(Table123[[#This Row],[Rank]]=1,30,IF(Table123[[#This Row],[Rank]]=2,29,IF(Table123[[#This Row],[Rank]]=3,28,IF(Table123[[#This Row],[Rank]]=4,27,IF(Table123[[#This Row],[Rank]]=5,26,IF(Table123[[#This Row],[Rank]]=6,25,IF(Table123[[#This Row],[Rank]]=7,24,IF(Table123[[#This Row],[Rank]]=8,23,IF(Table123[[#This Row],[Rank]]=9,22,IF(Table123[[#This Row],[Rank]]=10,21,IF(Table123[[#This Row],[Rank]]=11,20,IF(Table123[[#This Row],[Rank]]=12,19,IF(Table123[[#This Row],[Rank]]=13,18,IF(Table123[[#This Row],[Rank]]=14,17,IF(Table123[[#This Row],[Rank]]=15,16,IF(Table123[[#This Row],[Rank]]=16,15,IF(Table123[[#This Row],[Rank]]=17,14,IF(Table123[[#This Row],[Rank]]=18,13,IF(Table123[[#This Row],[Rank]]=19,12,IF(Table123[[#This Row],[Rank]]=20,11,IF(Table123[[#This Row],[Rank]]=21,10,IF(Table123[[#This Row],[Rank]]=22,9,IF(Table123[[#This Row],[Rank]]=23,8,IF(Table123[[#This Row],[Rank]]=24,7,IF(Table123[[#This Row],[Rank]]=25,6,IF(Table123[[#This Row],[Rank]]=26,5,IF(Table123[[#This Row],[Rank]]=27,4,IF(Table123[[#This Row],[Rank]]=28,3,IF(Table123[[#This Row],[Rank]]=29,2,IF(Table123[[#This Row],[Rank]]=30,1,0)))))))))))))))))))))))))))))))</f>
        <v/>
      </c>
      <c r="D40" s="4" t="str">
        <f>IF(Table123[[#This Row],[Category]]="","",IF(Table123[[#This Row],[Category]]="M",COUNTIF($I$2:$I40,"M"),IF(Table123[[#This Row],[Category]]="F",COUNTIF($I$2:$I40,"F"),0)))</f>
        <v/>
      </c>
      <c r="E40" s="26"/>
      <c r="F40" s="48"/>
      <c r="G40" s="28"/>
      <c r="H40" s="28"/>
      <c r="I40" s="29"/>
      <c r="J40" s="63"/>
      <c r="K40" s="63"/>
      <c r="L40" s="63"/>
      <c r="M40" s="63"/>
      <c r="N40" s="63"/>
    </row>
    <row r="41" spans="1:14" x14ac:dyDescent="0.3">
      <c r="A41" s="19">
        <f>Table123[[#This Row],[Full Name]]</f>
        <v>0</v>
      </c>
      <c r="B41" s="21" t="str">
        <f>IF(Table123[[#This Row],[Full Name]]="","",IF(IFERROR(IFERROR(VLOOKUP(Table123[[#This Row],[Full Name]],'Mens League'!B:B,1,FALSE),VLOOKUP(Table123[[#This Row],[Full Name]],'Women''s League'!B:B,1,FALSE)),"NEEDS ADDING")="NEEDS ADDING","NEEDS ADDING","OK"))</f>
        <v/>
      </c>
      <c r="C41" s="21" t="str">
        <f>IF(Table123[[#This Row],[Position]]="","",IF(Table123[[#This Row],[Rank]]=1,30,IF(Table123[[#This Row],[Rank]]=2,29,IF(Table123[[#This Row],[Rank]]=3,28,IF(Table123[[#This Row],[Rank]]=4,27,IF(Table123[[#This Row],[Rank]]=5,26,IF(Table123[[#This Row],[Rank]]=6,25,IF(Table123[[#This Row],[Rank]]=7,24,IF(Table123[[#This Row],[Rank]]=8,23,IF(Table123[[#This Row],[Rank]]=9,22,IF(Table123[[#This Row],[Rank]]=10,21,IF(Table123[[#This Row],[Rank]]=11,20,IF(Table123[[#This Row],[Rank]]=12,19,IF(Table123[[#This Row],[Rank]]=13,18,IF(Table123[[#This Row],[Rank]]=14,17,IF(Table123[[#This Row],[Rank]]=15,16,IF(Table123[[#This Row],[Rank]]=16,15,IF(Table123[[#This Row],[Rank]]=17,14,IF(Table123[[#This Row],[Rank]]=18,13,IF(Table123[[#This Row],[Rank]]=19,12,IF(Table123[[#This Row],[Rank]]=20,11,IF(Table123[[#This Row],[Rank]]=21,10,IF(Table123[[#This Row],[Rank]]=22,9,IF(Table123[[#This Row],[Rank]]=23,8,IF(Table123[[#This Row],[Rank]]=24,7,IF(Table123[[#This Row],[Rank]]=25,6,IF(Table123[[#This Row],[Rank]]=26,5,IF(Table123[[#This Row],[Rank]]=27,4,IF(Table123[[#This Row],[Rank]]=28,3,IF(Table123[[#This Row],[Rank]]=29,2,IF(Table123[[#This Row],[Rank]]=30,1,0)))))))))))))))))))))))))))))))</f>
        <v/>
      </c>
      <c r="D41" s="4" t="str">
        <f>IF(Table123[[#This Row],[Category]]="","",IF(Table123[[#This Row],[Category]]="M",COUNTIF($I$2:$I41,"M"),IF(Table123[[#This Row],[Category]]="F",COUNTIF($I$2:$I41,"F"),0)))</f>
        <v/>
      </c>
      <c r="E41" s="26"/>
      <c r="F41" s="48"/>
      <c r="G41" s="28"/>
      <c r="H41" s="28"/>
      <c r="I41" s="29"/>
      <c r="J41" s="63"/>
      <c r="K41" s="63"/>
      <c r="L41" s="63"/>
      <c r="M41" s="63"/>
      <c r="N41" s="63"/>
    </row>
    <row r="42" spans="1:14" x14ac:dyDescent="0.3">
      <c r="A42" s="19">
        <f>Table123[[#This Row],[Full Name]]</f>
        <v>0</v>
      </c>
      <c r="B42" s="21" t="str">
        <f>IF(Table123[[#This Row],[Full Name]]="","",IF(IFERROR(IFERROR(VLOOKUP(Table123[[#This Row],[Full Name]],'Mens League'!B:B,1,FALSE),VLOOKUP(Table123[[#This Row],[Full Name]],'Women''s League'!B:B,1,FALSE)),"NEEDS ADDING")="NEEDS ADDING","NEEDS ADDING","OK"))</f>
        <v/>
      </c>
      <c r="C42" s="21" t="str">
        <f>IF(Table123[[#This Row],[Position]]="","",IF(Table123[[#This Row],[Rank]]=1,30,IF(Table123[[#This Row],[Rank]]=2,29,IF(Table123[[#This Row],[Rank]]=3,28,IF(Table123[[#This Row],[Rank]]=4,27,IF(Table123[[#This Row],[Rank]]=5,26,IF(Table123[[#This Row],[Rank]]=6,25,IF(Table123[[#This Row],[Rank]]=7,24,IF(Table123[[#This Row],[Rank]]=8,23,IF(Table123[[#This Row],[Rank]]=9,22,IF(Table123[[#This Row],[Rank]]=10,21,IF(Table123[[#This Row],[Rank]]=11,20,IF(Table123[[#This Row],[Rank]]=12,19,IF(Table123[[#This Row],[Rank]]=13,18,IF(Table123[[#This Row],[Rank]]=14,17,IF(Table123[[#This Row],[Rank]]=15,16,IF(Table123[[#This Row],[Rank]]=16,15,IF(Table123[[#This Row],[Rank]]=17,14,IF(Table123[[#This Row],[Rank]]=18,13,IF(Table123[[#This Row],[Rank]]=19,12,IF(Table123[[#This Row],[Rank]]=20,11,IF(Table123[[#This Row],[Rank]]=21,10,IF(Table123[[#This Row],[Rank]]=22,9,IF(Table123[[#This Row],[Rank]]=23,8,IF(Table123[[#This Row],[Rank]]=24,7,IF(Table123[[#This Row],[Rank]]=25,6,IF(Table123[[#This Row],[Rank]]=26,5,IF(Table123[[#This Row],[Rank]]=27,4,IF(Table123[[#This Row],[Rank]]=28,3,IF(Table123[[#This Row],[Rank]]=29,2,IF(Table123[[#This Row],[Rank]]=30,1,0)))))))))))))))))))))))))))))))</f>
        <v/>
      </c>
      <c r="D42" s="4" t="str">
        <f>IF(Table123[[#This Row],[Category]]="","",IF(Table123[[#This Row],[Category]]="M",COUNTIF($I$2:$I42,"M"),IF(Table123[[#This Row],[Category]]="F",COUNTIF($I$2:$I42,"F"),0)))</f>
        <v/>
      </c>
      <c r="E42" s="26"/>
      <c r="F42" s="48"/>
      <c r="G42" s="28"/>
      <c r="H42" s="28"/>
      <c r="I42" s="29"/>
      <c r="J42" s="63"/>
      <c r="K42" s="63"/>
      <c r="L42" s="63"/>
      <c r="M42" s="63"/>
      <c r="N42" s="63"/>
    </row>
    <row r="43" spans="1:14" x14ac:dyDescent="0.3">
      <c r="A43" s="19">
        <f>Table123[[#This Row],[Full Name]]</f>
        <v>0</v>
      </c>
      <c r="B43" s="21" t="str">
        <f>IF(Table123[[#This Row],[Full Name]]="","",IF(IFERROR(IFERROR(VLOOKUP(Table123[[#This Row],[Full Name]],'Mens League'!B:B,1,FALSE),VLOOKUP(Table123[[#This Row],[Full Name]],'Women''s League'!B:B,1,FALSE)),"NEEDS ADDING")="NEEDS ADDING","NEEDS ADDING","OK"))</f>
        <v/>
      </c>
      <c r="C43" s="21" t="str">
        <f>IF(Table123[[#This Row],[Position]]="","",IF(Table123[[#This Row],[Rank]]=1,30,IF(Table123[[#This Row],[Rank]]=2,29,IF(Table123[[#This Row],[Rank]]=3,28,IF(Table123[[#This Row],[Rank]]=4,27,IF(Table123[[#This Row],[Rank]]=5,26,IF(Table123[[#This Row],[Rank]]=6,25,IF(Table123[[#This Row],[Rank]]=7,24,IF(Table123[[#This Row],[Rank]]=8,23,IF(Table123[[#This Row],[Rank]]=9,22,IF(Table123[[#This Row],[Rank]]=10,21,IF(Table123[[#This Row],[Rank]]=11,20,IF(Table123[[#This Row],[Rank]]=12,19,IF(Table123[[#This Row],[Rank]]=13,18,IF(Table123[[#This Row],[Rank]]=14,17,IF(Table123[[#This Row],[Rank]]=15,16,IF(Table123[[#This Row],[Rank]]=16,15,IF(Table123[[#This Row],[Rank]]=17,14,IF(Table123[[#This Row],[Rank]]=18,13,IF(Table123[[#This Row],[Rank]]=19,12,IF(Table123[[#This Row],[Rank]]=20,11,IF(Table123[[#This Row],[Rank]]=21,10,IF(Table123[[#This Row],[Rank]]=22,9,IF(Table123[[#This Row],[Rank]]=23,8,IF(Table123[[#This Row],[Rank]]=24,7,IF(Table123[[#This Row],[Rank]]=25,6,IF(Table123[[#This Row],[Rank]]=26,5,IF(Table123[[#This Row],[Rank]]=27,4,IF(Table123[[#This Row],[Rank]]=28,3,IF(Table123[[#This Row],[Rank]]=29,2,IF(Table123[[#This Row],[Rank]]=30,1,0)))))))))))))))))))))))))))))))</f>
        <v/>
      </c>
      <c r="D43" s="4" t="str">
        <f>IF(Table123[[#This Row],[Category]]="","",IF(Table123[[#This Row],[Category]]="M",COUNTIF($I$2:$I43,"M"),IF(Table123[[#This Row],[Category]]="F",COUNTIF($I$2:$I43,"F"),0)))</f>
        <v/>
      </c>
      <c r="E43" s="26"/>
      <c r="F43" s="48"/>
      <c r="G43" s="28"/>
      <c r="H43" s="28"/>
      <c r="I43" s="29"/>
      <c r="J43" s="63"/>
      <c r="K43" s="63"/>
      <c r="L43" s="63"/>
      <c r="M43" s="63"/>
      <c r="N43" s="63"/>
    </row>
    <row r="44" spans="1:14" x14ac:dyDescent="0.3">
      <c r="A44" s="19">
        <f>Table123[[#This Row],[Full Name]]</f>
        <v>0</v>
      </c>
      <c r="B44" s="21" t="str">
        <f>IF(Table123[[#This Row],[Full Name]]="","",IF(IFERROR(IFERROR(VLOOKUP(Table123[[#This Row],[Full Name]],'Mens League'!B:B,1,FALSE),VLOOKUP(Table123[[#This Row],[Full Name]],'Women''s League'!B:B,1,FALSE)),"NEEDS ADDING")="NEEDS ADDING","NEEDS ADDING","OK"))</f>
        <v/>
      </c>
      <c r="C44" s="21" t="str">
        <f>IF(Table123[[#This Row],[Position]]="","",IF(Table123[[#This Row],[Rank]]=1,30,IF(Table123[[#This Row],[Rank]]=2,29,IF(Table123[[#This Row],[Rank]]=3,28,IF(Table123[[#This Row],[Rank]]=4,27,IF(Table123[[#This Row],[Rank]]=5,26,IF(Table123[[#This Row],[Rank]]=6,25,IF(Table123[[#This Row],[Rank]]=7,24,IF(Table123[[#This Row],[Rank]]=8,23,IF(Table123[[#This Row],[Rank]]=9,22,IF(Table123[[#This Row],[Rank]]=10,21,IF(Table123[[#This Row],[Rank]]=11,20,IF(Table123[[#This Row],[Rank]]=12,19,IF(Table123[[#This Row],[Rank]]=13,18,IF(Table123[[#This Row],[Rank]]=14,17,IF(Table123[[#This Row],[Rank]]=15,16,IF(Table123[[#This Row],[Rank]]=16,15,IF(Table123[[#This Row],[Rank]]=17,14,IF(Table123[[#This Row],[Rank]]=18,13,IF(Table123[[#This Row],[Rank]]=19,12,IF(Table123[[#This Row],[Rank]]=20,11,IF(Table123[[#This Row],[Rank]]=21,10,IF(Table123[[#This Row],[Rank]]=22,9,IF(Table123[[#This Row],[Rank]]=23,8,IF(Table123[[#This Row],[Rank]]=24,7,IF(Table123[[#This Row],[Rank]]=25,6,IF(Table123[[#This Row],[Rank]]=26,5,IF(Table123[[#This Row],[Rank]]=27,4,IF(Table123[[#This Row],[Rank]]=28,3,IF(Table123[[#This Row],[Rank]]=29,2,IF(Table123[[#This Row],[Rank]]=30,1,0)))))))))))))))))))))))))))))))</f>
        <v/>
      </c>
      <c r="D44" s="4" t="str">
        <f>IF(Table123[[#This Row],[Category]]="","",IF(Table123[[#This Row],[Category]]="M",COUNTIF($I$2:$I44,"M"),IF(Table123[[#This Row],[Category]]="F",COUNTIF($I$2:$I44,"F"),0)))</f>
        <v/>
      </c>
      <c r="E44" s="26"/>
      <c r="F44" s="48"/>
      <c r="G44" s="28"/>
      <c r="H44" s="28"/>
      <c r="I44" s="29"/>
      <c r="J44" s="63"/>
      <c r="K44" s="63"/>
      <c r="L44" s="63"/>
      <c r="M44" s="63"/>
      <c r="N44" s="63"/>
    </row>
    <row r="45" spans="1:14" x14ac:dyDescent="0.3">
      <c r="A45" s="19">
        <f>Table123[[#This Row],[Full Name]]</f>
        <v>0</v>
      </c>
      <c r="B45" s="21" t="str">
        <f>IF(Table123[[#This Row],[Full Name]]="","",IF(IFERROR(IFERROR(VLOOKUP(Table123[[#This Row],[Full Name]],'Mens League'!B:B,1,FALSE),VLOOKUP(Table123[[#This Row],[Full Name]],'Women''s League'!B:B,1,FALSE)),"NEEDS ADDING")="NEEDS ADDING","NEEDS ADDING","OK"))</f>
        <v/>
      </c>
      <c r="C45" s="21" t="str">
        <f>IF(Table123[[#This Row],[Position]]="","",IF(Table123[[#This Row],[Rank]]=1,30,IF(Table123[[#This Row],[Rank]]=2,29,IF(Table123[[#This Row],[Rank]]=3,28,IF(Table123[[#This Row],[Rank]]=4,27,IF(Table123[[#This Row],[Rank]]=5,26,IF(Table123[[#This Row],[Rank]]=6,25,IF(Table123[[#This Row],[Rank]]=7,24,IF(Table123[[#This Row],[Rank]]=8,23,IF(Table123[[#This Row],[Rank]]=9,22,IF(Table123[[#This Row],[Rank]]=10,21,IF(Table123[[#This Row],[Rank]]=11,20,IF(Table123[[#This Row],[Rank]]=12,19,IF(Table123[[#This Row],[Rank]]=13,18,IF(Table123[[#This Row],[Rank]]=14,17,IF(Table123[[#This Row],[Rank]]=15,16,IF(Table123[[#This Row],[Rank]]=16,15,IF(Table123[[#This Row],[Rank]]=17,14,IF(Table123[[#This Row],[Rank]]=18,13,IF(Table123[[#This Row],[Rank]]=19,12,IF(Table123[[#This Row],[Rank]]=20,11,IF(Table123[[#This Row],[Rank]]=21,10,IF(Table123[[#This Row],[Rank]]=22,9,IF(Table123[[#This Row],[Rank]]=23,8,IF(Table123[[#This Row],[Rank]]=24,7,IF(Table123[[#This Row],[Rank]]=25,6,IF(Table123[[#This Row],[Rank]]=26,5,IF(Table123[[#This Row],[Rank]]=27,4,IF(Table123[[#This Row],[Rank]]=28,3,IF(Table123[[#This Row],[Rank]]=29,2,IF(Table123[[#This Row],[Rank]]=30,1,0)))))))))))))))))))))))))))))))</f>
        <v/>
      </c>
      <c r="D45" s="4" t="str">
        <f>IF(Table123[[#This Row],[Category]]="","",IF(Table123[[#This Row],[Category]]="M",COUNTIF($I$2:$I45,"M"),IF(Table123[[#This Row],[Category]]="F",COUNTIF($I$2:$I45,"F"),0)))</f>
        <v/>
      </c>
      <c r="E45" s="26"/>
      <c r="F45" s="48"/>
      <c r="G45" s="28"/>
      <c r="H45" s="28"/>
      <c r="I45" s="29"/>
      <c r="J45" s="63"/>
      <c r="K45" s="63"/>
      <c r="L45" s="63"/>
      <c r="M45" s="63"/>
      <c r="N45" s="63"/>
    </row>
    <row r="46" spans="1:14" x14ac:dyDescent="0.3">
      <c r="A46" s="19">
        <f>Table123[[#This Row],[Full Name]]</f>
        <v>0</v>
      </c>
      <c r="B46" s="21" t="str">
        <f>IF(Table123[[#This Row],[Full Name]]="","",IF(IFERROR(IFERROR(VLOOKUP(Table123[[#This Row],[Full Name]],'Mens League'!B:B,1,FALSE),VLOOKUP(Table123[[#This Row],[Full Name]],'Women''s League'!B:B,1,FALSE)),"NEEDS ADDING")="NEEDS ADDING","NEEDS ADDING","OK"))</f>
        <v/>
      </c>
      <c r="C46" s="21" t="str">
        <f>IF(Table123[[#This Row],[Position]]="","",IF(Table123[[#This Row],[Rank]]=1,30,IF(Table123[[#This Row],[Rank]]=2,29,IF(Table123[[#This Row],[Rank]]=3,28,IF(Table123[[#This Row],[Rank]]=4,27,IF(Table123[[#This Row],[Rank]]=5,26,IF(Table123[[#This Row],[Rank]]=6,25,IF(Table123[[#This Row],[Rank]]=7,24,IF(Table123[[#This Row],[Rank]]=8,23,IF(Table123[[#This Row],[Rank]]=9,22,IF(Table123[[#This Row],[Rank]]=10,21,IF(Table123[[#This Row],[Rank]]=11,20,IF(Table123[[#This Row],[Rank]]=12,19,IF(Table123[[#This Row],[Rank]]=13,18,IF(Table123[[#This Row],[Rank]]=14,17,IF(Table123[[#This Row],[Rank]]=15,16,IF(Table123[[#This Row],[Rank]]=16,15,IF(Table123[[#This Row],[Rank]]=17,14,IF(Table123[[#This Row],[Rank]]=18,13,IF(Table123[[#This Row],[Rank]]=19,12,IF(Table123[[#This Row],[Rank]]=20,11,IF(Table123[[#This Row],[Rank]]=21,10,IF(Table123[[#This Row],[Rank]]=22,9,IF(Table123[[#This Row],[Rank]]=23,8,IF(Table123[[#This Row],[Rank]]=24,7,IF(Table123[[#This Row],[Rank]]=25,6,IF(Table123[[#This Row],[Rank]]=26,5,IF(Table123[[#This Row],[Rank]]=27,4,IF(Table123[[#This Row],[Rank]]=28,3,IF(Table123[[#This Row],[Rank]]=29,2,IF(Table123[[#This Row],[Rank]]=30,1,0)))))))))))))))))))))))))))))))</f>
        <v/>
      </c>
      <c r="D46" s="4" t="str">
        <f>IF(Table123[[#This Row],[Category]]="","",IF(Table123[[#This Row],[Category]]="M",COUNTIF($I$2:$I46,"M"),IF(Table123[[#This Row],[Category]]="F",COUNTIF($I$2:$I46,"F"),0)))</f>
        <v/>
      </c>
      <c r="E46" s="26"/>
      <c r="F46" s="48"/>
      <c r="G46" s="28"/>
      <c r="H46" s="28"/>
      <c r="I46" s="29"/>
      <c r="J46" s="63"/>
      <c r="K46" s="63"/>
      <c r="L46" s="63"/>
      <c r="M46" s="63"/>
      <c r="N46" s="63"/>
    </row>
    <row r="47" spans="1:14" x14ac:dyDescent="0.3">
      <c r="A47" s="19">
        <f>Table123[[#This Row],[Full Name]]</f>
        <v>0</v>
      </c>
      <c r="B47" s="21" t="str">
        <f>IF(Table123[[#This Row],[Full Name]]="","",IF(IFERROR(IFERROR(VLOOKUP(Table123[[#This Row],[Full Name]],'Mens League'!B:B,1,FALSE),VLOOKUP(Table123[[#This Row],[Full Name]],'Women''s League'!B:B,1,FALSE)),"NEEDS ADDING")="NEEDS ADDING","NEEDS ADDING","OK"))</f>
        <v/>
      </c>
      <c r="C47" s="21" t="str">
        <f>IF(Table123[[#This Row],[Position]]="","",IF(Table123[[#This Row],[Rank]]=1,30,IF(Table123[[#This Row],[Rank]]=2,29,IF(Table123[[#This Row],[Rank]]=3,28,IF(Table123[[#This Row],[Rank]]=4,27,IF(Table123[[#This Row],[Rank]]=5,26,IF(Table123[[#This Row],[Rank]]=6,25,IF(Table123[[#This Row],[Rank]]=7,24,IF(Table123[[#This Row],[Rank]]=8,23,IF(Table123[[#This Row],[Rank]]=9,22,IF(Table123[[#This Row],[Rank]]=10,21,IF(Table123[[#This Row],[Rank]]=11,20,IF(Table123[[#This Row],[Rank]]=12,19,IF(Table123[[#This Row],[Rank]]=13,18,IF(Table123[[#This Row],[Rank]]=14,17,IF(Table123[[#This Row],[Rank]]=15,16,IF(Table123[[#This Row],[Rank]]=16,15,IF(Table123[[#This Row],[Rank]]=17,14,IF(Table123[[#This Row],[Rank]]=18,13,IF(Table123[[#This Row],[Rank]]=19,12,IF(Table123[[#This Row],[Rank]]=20,11,IF(Table123[[#This Row],[Rank]]=21,10,IF(Table123[[#This Row],[Rank]]=22,9,IF(Table123[[#This Row],[Rank]]=23,8,IF(Table123[[#This Row],[Rank]]=24,7,IF(Table123[[#This Row],[Rank]]=25,6,IF(Table123[[#This Row],[Rank]]=26,5,IF(Table123[[#This Row],[Rank]]=27,4,IF(Table123[[#This Row],[Rank]]=28,3,IF(Table123[[#This Row],[Rank]]=29,2,IF(Table123[[#This Row],[Rank]]=30,1,0)))))))))))))))))))))))))))))))</f>
        <v/>
      </c>
      <c r="D47" s="4" t="str">
        <f>IF(Table123[[#This Row],[Category]]="","",IF(Table123[[#This Row],[Category]]="M",COUNTIF($I$2:$I47,"M"),IF(Table123[[#This Row],[Category]]="F",COUNTIF($I$2:$I47,"F"),0)))</f>
        <v/>
      </c>
      <c r="E47" s="26"/>
      <c r="F47" s="48"/>
      <c r="G47" s="28"/>
      <c r="H47" s="28"/>
      <c r="I47" s="29"/>
      <c r="J47" s="63"/>
      <c r="K47" s="63"/>
      <c r="L47" s="63"/>
      <c r="M47" s="63"/>
      <c r="N47" s="63"/>
    </row>
  </sheetData>
  <conditionalFormatting sqref="B2:B47">
    <cfRule type="containsText" dxfId="49" priority="1" operator="containsText" text="OK">
      <formula>NOT(ISERROR(SEARCH("OK",B2)))</formula>
    </cfRule>
    <cfRule type="containsText" dxfId="48" priority="2" operator="containsText" text="NEEDS ADDING">
      <formula>NOT(ISERROR(SEARCH("NEEDS ADDING",B2)))</formula>
    </cfRule>
  </conditionalFormatting>
  <pageMargins left="0.7" right="0.7" top="0.75" bottom="0.75" header="0.3" footer="0.3"/>
  <pageSetup orientation="portrait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00B0F0"/>
  </sheetPr>
  <dimension ref="A1:N47"/>
  <sheetViews>
    <sheetView topLeftCell="B1" workbookViewId="0"/>
  </sheetViews>
  <sheetFormatPr defaultRowHeight="14.4" x14ac:dyDescent="0.3"/>
  <cols>
    <col min="1" max="1" width="23.33203125" hidden="1" customWidth="1"/>
    <col min="2" max="2" width="23.33203125" customWidth="1"/>
    <col min="3" max="4" width="13.6640625" customWidth="1"/>
    <col min="5" max="5" width="16" bestFit="1" customWidth="1"/>
    <col min="6" max="6" width="12.109375" style="13" bestFit="1" customWidth="1"/>
    <col min="7" max="7" width="12" bestFit="1" customWidth="1"/>
    <col min="8" max="8" width="23.33203125" bestFit="1" customWidth="1"/>
    <col min="9" max="9" width="17.33203125" bestFit="1" customWidth="1"/>
  </cols>
  <sheetData>
    <row r="1" spans="1:14" ht="33.6" x14ac:dyDescent="0.3">
      <c r="A1" s="14" t="s">
        <v>17</v>
      </c>
      <c r="B1" s="14" t="s">
        <v>84</v>
      </c>
      <c r="C1" s="14" t="s">
        <v>22</v>
      </c>
      <c r="D1" s="14" t="s">
        <v>83</v>
      </c>
      <c r="E1" s="15" t="s">
        <v>18</v>
      </c>
      <c r="F1" s="16" t="s">
        <v>24</v>
      </c>
      <c r="G1" s="15" t="s">
        <v>23</v>
      </c>
      <c r="H1" s="15" t="s">
        <v>0</v>
      </c>
      <c r="I1" s="17" t="s">
        <v>25</v>
      </c>
      <c r="J1" s="15" t="s">
        <v>161</v>
      </c>
      <c r="K1" s="15" t="s">
        <v>162</v>
      </c>
      <c r="L1" s="15" t="s">
        <v>163</v>
      </c>
      <c r="M1" s="15" t="s">
        <v>164</v>
      </c>
      <c r="N1" s="15" t="s">
        <v>166</v>
      </c>
    </row>
    <row r="2" spans="1:14" ht="28.2" x14ac:dyDescent="0.3">
      <c r="A2" s="18" t="str">
        <f>Table1[[#This Row],[Full Name]]</f>
        <v>WIDEMAN, Oliver</v>
      </c>
      <c r="B2" s="20" t="str">
        <f>IF(Table1[[#This Row],[Full Name]]="","",IF(IFERROR(IFERROR(VLOOKUP(Table1[[#This Row],[Full Name]],'Mens League'!B:B,1,FALSE),VLOOKUP(Table1[[#This Row],[Full Name]],'Women''s League'!B:B,1,FALSE)),"NEEDS ADDING")="NEEDS ADDING","NEEDS ADDING","OK"))</f>
        <v>OK</v>
      </c>
      <c r="C2" s="20">
        <f>IF(Table1[[#This Row],[Position]]="","",IF(Table1[[#This Row],[Rank]]=1,30,IF(Table1[[#This Row],[Rank]]=2,29,IF(Table1[[#This Row],[Rank]]=3,28,IF(Table1[[#This Row],[Rank]]=4,27,IF(Table1[[#This Row],[Rank]]=5,26,IF(Table1[[#This Row],[Rank]]=6,25,IF(Table1[[#This Row],[Rank]]=7,24,IF(Table1[[#This Row],[Rank]]=8,23,IF(Table1[[#This Row],[Rank]]=9,22,IF(Table1[[#This Row],[Rank]]=10,21,IF(Table1[[#This Row],[Rank]]=11,20,IF(Table1[[#This Row],[Rank]]=12,19,IF(Table1[[#This Row],[Rank]]=13,18,IF(Table1[[#This Row],[Rank]]=14,17,IF(Table1[[#This Row],[Rank]]=15,16,IF(Table1[[#This Row],[Rank]]=16,15,IF(Table1[[#This Row],[Rank]]=17,14,IF(Table1[[#This Row],[Rank]]=18,13,IF(Table1[[#This Row],[Rank]]=19,12,IF(Table1[[#This Row],[Rank]]=20,11,IF(Table1[[#This Row],[Rank]]=21,10,IF(Table1[[#This Row],[Rank]]=22,9,IF(Table1[[#This Row],[Rank]]=23,8,IF(Table1[[#This Row],[Rank]]=24,7,IF(Table1[[#This Row],[Rank]]=25,6,IF(Table1[[#This Row],[Rank]]=26,5,IF(Table1[[#This Row],[Rank]]=27,4,IF(Table1[[#This Row],[Rank]]=28,3,IF(Table1[[#This Row],[Rank]]=29,2,IF(Table1[[#This Row],[Rank]]=30,1,0)))))))))))))))))))))))))))))))</f>
        <v>30</v>
      </c>
      <c r="D2" s="4">
        <f>IF(Table1[[#This Row],[Category]]="","",IF(Table1[[#This Row],[Category]]="M",COUNTIF($I$2:$I2,"M"),IF(Table1[[#This Row],[Category]]="F",COUNTIF($I$2:$I2,"F"),0)))</f>
        <v>1</v>
      </c>
      <c r="E2" s="26">
        <v>1</v>
      </c>
      <c r="F2" s="48">
        <v>9.1226851851851851E-2</v>
      </c>
      <c r="G2" s="28" t="s">
        <v>301</v>
      </c>
      <c r="H2" s="28" t="s">
        <v>144</v>
      </c>
      <c r="I2" s="29" t="s">
        <v>190</v>
      </c>
      <c r="J2" s="63">
        <v>-1</v>
      </c>
      <c r="K2" s="63" t="s">
        <v>191</v>
      </c>
      <c r="L2" s="63" t="s">
        <v>196</v>
      </c>
      <c r="M2" s="63"/>
      <c r="N2" s="63"/>
    </row>
    <row r="3" spans="1:14" ht="28.2" x14ac:dyDescent="0.3">
      <c r="A3" s="18" t="str">
        <f>Table1[[#This Row],[Full Name]]</f>
        <v>SIDANI, Ramzi</v>
      </c>
      <c r="B3" s="20" t="str">
        <f>IF(Table1[[#This Row],[Full Name]]="","",IF(IFERROR(IFERROR(VLOOKUP(Table1[[#This Row],[Full Name]],'Mens League'!B:B,1,FALSE),VLOOKUP(Table1[[#This Row],[Full Name]],'Women''s League'!B:B,1,FALSE)),"NEEDS ADDING")="NEEDS ADDING","NEEDS ADDING","OK"))</f>
        <v>OK</v>
      </c>
      <c r="C3" s="20">
        <f>IF(Table1[[#This Row],[Position]]="","",IF(Table1[[#This Row],[Rank]]=1,30,IF(Table1[[#This Row],[Rank]]=2,29,IF(Table1[[#This Row],[Rank]]=3,28,IF(Table1[[#This Row],[Rank]]=4,27,IF(Table1[[#This Row],[Rank]]=5,26,IF(Table1[[#This Row],[Rank]]=6,25,IF(Table1[[#This Row],[Rank]]=7,24,IF(Table1[[#This Row],[Rank]]=8,23,IF(Table1[[#This Row],[Rank]]=9,22,IF(Table1[[#This Row],[Rank]]=10,21,IF(Table1[[#This Row],[Rank]]=11,20,IF(Table1[[#This Row],[Rank]]=12,19,IF(Table1[[#This Row],[Rank]]=13,18,IF(Table1[[#This Row],[Rank]]=14,17,IF(Table1[[#This Row],[Rank]]=15,16,IF(Table1[[#This Row],[Rank]]=16,15,IF(Table1[[#This Row],[Rank]]=17,14,IF(Table1[[#This Row],[Rank]]=18,13,IF(Table1[[#This Row],[Rank]]=19,12,IF(Table1[[#This Row],[Rank]]=20,11,IF(Table1[[#This Row],[Rank]]=21,10,IF(Table1[[#This Row],[Rank]]=22,9,IF(Table1[[#This Row],[Rank]]=23,8,IF(Table1[[#This Row],[Rank]]=24,7,IF(Table1[[#This Row],[Rank]]=25,6,IF(Table1[[#This Row],[Rank]]=26,5,IF(Table1[[#This Row],[Rank]]=27,4,IF(Table1[[#This Row],[Rank]]=28,3,IF(Table1[[#This Row],[Rank]]=29,2,IF(Table1[[#This Row],[Rank]]=30,1,0)))))))))))))))))))))))))))))))</f>
        <v>29</v>
      </c>
      <c r="D3" s="4">
        <f>IF(Table1[[#This Row],[Category]]="","",IF(Table1[[#This Row],[Category]]="M",COUNTIF($I$2:$I3,"M"),IF(Table1[[#This Row],[Category]]="F",COUNTIF($I$2:$I3,"F"),0)))</f>
        <v>2</v>
      </c>
      <c r="E3" s="26">
        <v>2</v>
      </c>
      <c r="F3" s="48">
        <v>9.1342592592592586E-2</v>
      </c>
      <c r="G3" s="28" t="s">
        <v>301</v>
      </c>
      <c r="H3" s="28" t="s">
        <v>1</v>
      </c>
      <c r="I3" s="29" t="s">
        <v>190</v>
      </c>
      <c r="J3" s="63">
        <v>-2</v>
      </c>
      <c r="K3" s="63" t="s">
        <v>191</v>
      </c>
      <c r="L3" s="63" t="s">
        <v>194</v>
      </c>
      <c r="M3" s="63"/>
      <c r="N3" s="63"/>
    </row>
    <row r="4" spans="1:14" ht="28.2" x14ac:dyDescent="0.3">
      <c r="A4" s="18" t="str">
        <f>Table1[[#This Row],[Full Name]]</f>
        <v>BLADON-COPE, Jordan</v>
      </c>
      <c r="B4" s="20" t="str">
        <f>IF(Table1[[#This Row],[Full Name]]="","",IF(IFERROR(IFERROR(VLOOKUP(Table1[[#This Row],[Full Name]],'Mens League'!B:B,1,FALSE),VLOOKUP(Table1[[#This Row],[Full Name]],'Women''s League'!B:B,1,FALSE)),"NEEDS ADDING")="NEEDS ADDING","NEEDS ADDING","OK"))</f>
        <v>OK</v>
      </c>
      <c r="C4" s="20">
        <f>IF(Table1[[#This Row],[Position]]="","",IF(Table1[[#This Row],[Rank]]=1,30,IF(Table1[[#This Row],[Rank]]=2,29,IF(Table1[[#This Row],[Rank]]=3,28,IF(Table1[[#This Row],[Rank]]=4,27,IF(Table1[[#This Row],[Rank]]=5,26,IF(Table1[[#This Row],[Rank]]=6,25,IF(Table1[[#This Row],[Rank]]=7,24,IF(Table1[[#This Row],[Rank]]=8,23,IF(Table1[[#This Row],[Rank]]=9,22,IF(Table1[[#This Row],[Rank]]=10,21,IF(Table1[[#This Row],[Rank]]=11,20,IF(Table1[[#This Row],[Rank]]=12,19,IF(Table1[[#This Row],[Rank]]=13,18,IF(Table1[[#This Row],[Rank]]=14,17,IF(Table1[[#This Row],[Rank]]=15,16,IF(Table1[[#This Row],[Rank]]=16,15,IF(Table1[[#This Row],[Rank]]=17,14,IF(Table1[[#This Row],[Rank]]=18,13,IF(Table1[[#This Row],[Rank]]=19,12,IF(Table1[[#This Row],[Rank]]=20,11,IF(Table1[[#This Row],[Rank]]=21,10,IF(Table1[[#This Row],[Rank]]=22,9,IF(Table1[[#This Row],[Rank]]=23,8,IF(Table1[[#This Row],[Rank]]=24,7,IF(Table1[[#This Row],[Rank]]=25,6,IF(Table1[[#This Row],[Rank]]=26,5,IF(Table1[[#This Row],[Rank]]=27,4,IF(Table1[[#This Row],[Rank]]=28,3,IF(Table1[[#This Row],[Rank]]=29,2,IF(Table1[[#This Row],[Rank]]=30,1,0)))))))))))))))))))))))))))))))</f>
        <v>28</v>
      </c>
      <c r="D4" s="4">
        <f>IF(Table1[[#This Row],[Category]]="","",IF(Table1[[#This Row],[Category]]="M",COUNTIF($I$2:$I4,"M"),IF(Table1[[#This Row],[Category]]="F",COUNTIF($I$2:$I4,"F"),0)))</f>
        <v>3</v>
      </c>
      <c r="E4" s="26">
        <v>3</v>
      </c>
      <c r="F4" s="48">
        <v>0.10060185185185185</v>
      </c>
      <c r="G4" s="28" t="s">
        <v>197</v>
      </c>
      <c r="H4" s="28" t="s">
        <v>142</v>
      </c>
      <c r="I4" s="29" t="s">
        <v>190</v>
      </c>
      <c r="J4" s="63">
        <v>-3</v>
      </c>
      <c r="K4" s="63" t="s">
        <v>191</v>
      </c>
      <c r="L4" s="63" t="s">
        <v>196</v>
      </c>
      <c r="M4" s="63" t="s">
        <v>302</v>
      </c>
      <c r="N4" s="63"/>
    </row>
    <row r="5" spans="1:14" ht="28.2" x14ac:dyDescent="0.3">
      <c r="A5" s="18" t="str">
        <f>Table1[[#This Row],[Full Name]]</f>
        <v>CHAMBERS, Alistair</v>
      </c>
      <c r="B5" s="20" t="str">
        <f>IF(Table1[[#This Row],[Full Name]]="","",IF(IFERROR(IFERROR(VLOOKUP(Table1[[#This Row],[Full Name]],'Mens League'!B:B,1,FALSE),VLOOKUP(Table1[[#This Row],[Full Name]],'Women''s League'!B:B,1,FALSE)),"NEEDS ADDING")="NEEDS ADDING","NEEDS ADDING","OK"))</f>
        <v>OK</v>
      </c>
      <c r="C5" s="20">
        <f>IF(Table1[[#This Row],[Position]]="","",IF(Table1[[#This Row],[Rank]]=1,30,IF(Table1[[#This Row],[Rank]]=2,29,IF(Table1[[#This Row],[Rank]]=3,28,IF(Table1[[#This Row],[Rank]]=4,27,IF(Table1[[#This Row],[Rank]]=5,26,IF(Table1[[#This Row],[Rank]]=6,25,IF(Table1[[#This Row],[Rank]]=7,24,IF(Table1[[#This Row],[Rank]]=8,23,IF(Table1[[#This Row],[Rank]]=9,22,IF(Table1[[#This Row],[Rank]]=10,21,IF(Table1[[#This Row],[Rank]]=11,20,IF(Table1[[#This Row],[Rank]]=12,19,IF(Table1[[#This Row],[Rank]]=13,18,IF(Table1[[#This Row],[Rank]]=14,17,IF(Table1[[#This Row],[Rank]]=15,16,IF(Table1[[#This Row],[Rank]]=16,15,IF(Table1[[#This Row],[Rank]]=17,14,IF(Table1[[#This Row],[Rank]]=18,13,IF(Table1[[#This Row],[Rank]]=19,12,IF(Table1[[#This Row],[Rank]]=20,11,IF(Table1[[#This Row],[Rank]]=21,10,IF(Table1[[#This Row],[Rank]]=22,9,IF(Table1[[#This Row],[Rank]]=23,8,IF(Table1[[#This Row],[Rank]]=24,7,IF(Table1[[#This Row],[Rank]]=25,6,IF(Table1[[#This Row],[Rank]]=26,5,IF(Table1[[#This Row],[Rank]]=27,4,IF(Table1[[#This Row],[Rank]]=28,3,IF(Table1[[#This Row],[Rank]]=29,2,IF(Table1[[#This Row],[Rank]]=30,1,0)))))))))))))))))))))))))))))))</f>
        <v>27</v>
      </c>
      <c r="D5" s="4">
        <f>IF(Table1[[#This Row],[Category]]="","",IF(Table1[[#This Row],[Category]]="M",COUNTIF($I$2:$I5,"M"),IF(Table1[[#This Row],[Category]]="F",COUNTIF($I$2:$I5,"F"),0)))</f>
        <v>4</v>
      </c>
      <c r="E5" s="26">
        <v>4</v>
      </c>
      <c r="F5" s="48">
        <v>0.1009375</v>
      </c>
      <c r="G5" s="28" t="s">
        <v>303</v>
      </c>
      <c r="H5" s="28" t="s">
        <v>65</v>
      </c>
      <c r="I5" s="29" t="s">
        <v>190</v>
      </c>
      <c r="J5" s="63">
        <v>-4</v>
      </c>
      <c r="K5" s="63" t="s">
        <v>191</v>
      </c>
      <c r="L5" s="63" t="s">
        <v>198</v>
      </c>
      <c r="M5" s="63"/>
      <c r="N5" s="63"/>
    </row>
    <row r="6" spans="1:14" ht="28.2" x14ac:dyDescent="0.3">
      <c r="A6" s="18" t="str">
        <f>Table1[[#This Row],[Full Name]]</f>
        <v>WIDEMAN, Emily</v>
      </c>
      <c r="B6" s="20" t="str">
        <f>IF(Table1[[#This Row],[Full Name]]="","",IF(IFERROR(IFERROR(VLOOKUP(Table1[[#This Row],[Full Name]],'Mens League'!B:B,1,FALSE),VLOOKUP(Table1[[#This Row],[Full Name]],'Women''s League'!B:B,1,FALSE)),"NEEDS ADDING")="NEEDS ADDING","NEEDS ADDING","OK"))</f>
        <v>OK</v>
      </c>
      <c r="C6" s="20">
        <f>IF(Table1[[#This Row],[Position]]="","",IF(Table1[[#This Row],[Rank]]=1,30,IF(Table1[[#This Row],[Rank]]=2,29,IF(Table1[[#This Row],[Rank]]=3,28,IF(Table1[[#This Row],[Rank]]=4,27,IF(Table1[[#This Row],[Rank]]=5,26,IF(Table1[[#This Row],[Rank]]=6,25,IF(Table1[[#This Row],[Rank]]=7,24,IF(Table1[[#This Row],[Rank]]=8,23,IF(Table1[[#This Row],[Rank]]=9,22,IF(Table1[[#This Row],[Rank]]=10,21,IF(Table1[[#This Row],[Rank]]=11,20,IF(Table1[[#This Row],[Rank]]=12,19,IF(Table1[[#This Row],[Rank]]=13,18,IF(Table1[[#This Row],[Rank]]=14,17,IF(Table1[[#This Row],[Rank]]=15,16,IF(Table1[[#This Row],[Rank]]=16,15,IF(Table1[[#This Row],[Rank]]=17,14,IF(Table1[[#This Row],[Rank]]=18,13,IF(Table1[[#This Row],[Rank]]=19,12,IF(Table1[[#This Row],[Rank]]=20,11,IF(Table1[[#This Row],[Rank]]=21,10,IF(Table1[[#This Row],[Rank]]=22,9,IF(Table1[[#This Row],[Rank]]=23,8,IF(Table1[[#This Row],[Rank]]=24,7,IF(Table1[[#This Row],[Rank]]=25,6,IF(Table1[[#This Row],[Rank]]=26,5,IF(Table1[[#This Row],[Rank]]=27,4,IF(Table1[[#This Row],[Rank]]=28,3,IF(Table1[[#This Row],[Rank]]=29,2,IF(Table1[[#This Row],[Rank]]=30,1,0)))))))))))))))))))))))))))))))</f>
        <v>30</v>
      </c>
      <c r="D6" s="4">
        <f>IF(Table1[[#This Row],[Category]]="","",IF(Table1[[#This Row],[Category]]="M",COUNTIF($I$2:$I6,"M"),IF(Table1[[#This Row],[Category]]="F",COUNTIF($I$2:$I6,"F"),0)))</f>
        <v>1</v>
      </c>
      <c r="E6" s="26">
        <v>5</v>
      </c>
      <c r="F6" s="48">
        <v>0.10587962962962963</v>
      </c>
      <c r="G6" s="28" t="s">
        <v>304</v>
      </c>
      <c r="H6" s="28" t="s">
        <v>35</v>
      </c>
      <c r="I6" s="29" t="s">
        <v>205</v>
      </c>
      <c r="J6" s="63">
        <v>-1</v>
      </c>
      <c r="K6" s="63" t="s">
        <v>191</v>
      </c>
      <c r="L6" s="63" t="s">
        <v>249</v>
      </c>
      <c r="M6" s="63"/>
      <c r="N6" s="63"/>
    </row>
    <row r="7" spans="1:14" ht="28.2" x14ac:dyDescent="0.3">
      <c r="A7" s="18" t="str">
        <f>Table1[[#This Row],[Full Name]]</f>
        <v>WOOD, Craig</v>
      </c>
      <c r="B7" s="20" t="str">
        <f>IF(Table1[[#This Row],[Full Name]]="","",IF(IFERROR(IFERROR(VLOOKUP(Table1[[#This Row],[Full Name]],'Mens League'!B:B,1,FALSE),VLOOKUP(Table1[[#This Row],[Full Name]],'Women''s League'!B:B,1,FALSE)),"NEEDS ADDING")="NEEDS ADDING","NEEDS ADDING","OK"))</f>
        <v>OK</v>
      </c>
      <c r="C7" s="20">
        <f>IF(Table1[[#This Row],[Position]]="","",IF(Table1[[#This Row],[Rank]]=1,30,IF(Table1[[#This Row],[Rank]]=2,29,IF(Table1[[#This Row],[Rank]]=3,28,IF(Table1[[#This Row],[Rank]]=4,27,IF(Table1[[#This Row],[Rank]]=5,26,IF(Table1[[#This Row],[Rank]]=6,25,IF(Table1[[#This Row],[Rank]]=7,24,IF(Table1[[#This Row],[Rank]]=8,23,IF(Table1[[#This Row],[Rank]]=9,22,IF(Table1[[#This Row],[Rank]]=10,21,IF(Table1[[#This Row],[Rank]]=11,20,IF(Table1[[#This Row],[Rank]]=12,19,IF(Table1[[#This Row],[Rank]]=13,18,IF(Table1[[#This Row],[Rank]]=14,17,IF(Table1[[#This Row],[Rank]]=15,16,IF(Table1[[#This Row],[Rank]]=16,15,IF(Table1[[#This Row],[Rank]]=17,14,IF(Table1[[#This Row],[Rank]]=18,13,IF(Table1[[#This Row],[Rank]]=19,12,IF(Table1[[#This Row],[Rank]]=20,11,IF(Table1[[#This Row],[Rank]]=21,10,IF(Table1[[#This Row],[Rank]]=22,9,IF(Table1[[#This Row],[Rank]]=23,8,IF(Table1[[#This Row],[Rank]]=24,7,IF(Table1[[#This Row],[Rank]]=25,6,IF(Table1[[#This Row],[Rank]]=26,5,IF(Table1[[#This Row],[Rank]]=27,4,IF(Table1[[#This Row],[Rank]]=28,3,IF(Table1[[#This Row],[Rank]]=29,2,IF(Table1[[#This Row],[Rank]]=30,1,0)))))))))))))))))))))))))))))))</f>
        <v>26</v>
      </c>
      <c r="D7" s="4">
        <f>IF(Table1[[#This Row],[Category]]="","",IF(Table1[[#This Row],[Category]]="M",COUNTIF($I$2:$I7,"M"),IF(Table1[[#This Row],[Category]]="F",COUNTIF($I$2:$I7,"F"),0)))</f>
        <v>5</v>
      </c>
      <c r="E7" s="26">
        <v>6</v>
      </c>
      <c r="F7" s="48">
        <v>0.10634259259259259</v>
      </c>
      <c r="G7" s="28" t="s">
        <v>305</v>
      </c>
      <c r="H7" s="28" t="s">
        <v>145</v>
      </c>
      <c r="I7" s="29" t="s">
        <v>190</v>
      </c>
      <c r="J7" s="63">
        <v>-5</v>
      </c>
      <c r="K7" s="63" t="s">
        <v>191</v>
      </c>
      <c r="L7" s="63" t="s">
        <v>194</v>
      </c>
      <c r="M7" s="63"/>
      <c r="N7" s="63"/>
    </row>
    <row r="8" spans="1:14" ht="28.2" x14ac:dyDescent="0.3">
      <c r="A8" s="18" t="str">
        <f>Table1[[#This Row],[Full Name]]</f>
        <v>CODD, Paul</v>
      </c>
      <c r="B8" s="20" t="str">
        <f>IF(Table1[[#This Row],[Full Name]]="","",IF(IFERROR(IFERROR(VLOOKUP(Table1[[#This Row],[Full Name]],'Mens League'!B:B,1,FALSE),VLOOKUP(Table1[[#This Row],[Full Name]],'Women''s League'!B:B,1,FALSE)),"NEEDS ADDING")="NEEDS ADDING","NEEDS ADDING","OK"))</f>
        <v>OK</v>
      </c>
      <c r="C8" s="20">
        <f>IF(Table1[[#This Row],[Position]]="","",IF(Table1[[#This Row],[Rank]]=1,30,IF(Table1[[#This Row],[Rank]]=2,29,IF(Table1[[#This Row],[Rank]]=3,28,IF(Table1[[#This Row],[Rank]]=4,27,IF(Table1[[#This Row],[Rank]]=5,26,IF(Table1[[#This Row],[Rank]]=6,25,IF(Table1[[#This Row],[Rank]]=7,24,IF(Table1[[#This Row],[Rank]]=8,23,IF(Table1[[#This Row],[Rank]]=9,22,IF(Table1[[#This Row],[Rank]]=10,21,IF(Table1[[#This Row],[Rank]]=11,20,IF(Table1[[#This Row],[Rank]]=12,19,IF(Table1[[#This Row],[Rank]]=13,18,IF(Table1[[#This Row],[Rank]]=14,17,IF(Table1[[#This Row],[Rank]]=15,16,IF(Table1[[#This Row],[Rank]]=16,15,IF(Table1[[#This Row],[Rank]]=17,14,IF(Table1[[#This Row],[Rank]]=18,13,IF(Table1[[#This Row],[Rank]]=19,12,IF(Table1[[#This Row],[Rank]]=20,11,IF(Table1[[#This Row],[Rank]]=21,10,IF(Table1[[#This Row],[Rank]]=22,9,IF(Table1[[#This Row],[Rank]]=23,8,IF(Table1[[#This Row],[Rank]]=24,7,IF(Table1[[#This Row],[Rank]]=25,6,IF(Table1[[#This Row],[Rank]]=26,5,IF(Table1[[#This Row],[Rank]]=27,4,IF(Table1[[#This Row],[Rank]]=28,3,IF(Table1[[#This Row],[Rank]]=29,2,IF(Table1[[#This Row],[Rank]]=30,1,0)))))))))))))))))))))))))))))))</f>
        <v>25</v>
      </c>
      <c r="D8" s="4">
        <f>IF(Table1[[#This Row],[Category]]="","",IF(Table1[[#This Row],[Category]]="M",COUNTIF($I$2:$I8,"M"),IF(Table1[[#This Row],[Category]]="F",COUNTIF($I$2:$I8,"F"),0)))</f>
        <v>6</v>
      </c>
      <c r="E8" s="26">
        <v>7</v>
      </c>
      <c r="F8" s="48">
        <v>0.10788194444444445</v>
      </c>
      <c r="G8" s="28" t="s">
        <v>306</v>
      </c>
      <c r="H8" s="28" t="s">
        <v>45</v>
      </c>
      <c r="I8" s="29" t="s">
        <v>190</v>
      </c>
      <c r="J8" s="63">
        <v>-6</v>
      </c>
      <c r="K8" s="63" t="s">
        <v>191</v>
      </c>
      <c r="L8" s="63" t="s">
        <v>192</v>
      </c>
      <c r="M8" s="63"/>
      <c r="N8" s="63"/>
    </row>
    <row r="9" spans="1:14" ht="28.2" x14ac:dyDescent="0.3">
      <c r="A9" s="18" t="str">
        <f>Table1[[#This Row],[Full Name]]</f>
        <v>LAWRIE, David</v>
      </c>
      <c r="B9" s="20" t="str">
        <f>IF(Table1[[#This Row],[Full Name]]="","",IF(IFERROR(IFERROR(VLOOKUP(Table1[[#This Row],[Full Name]],'Mens League'!B:B,1,FALSE),VLOOKUP(Table1[[#This Row],[Full Name]],'Women''s League'!B:B,1,FALSE)),"NEEDS ADDING")="NEEDS ADDING","NEEDS ADDING","OK"))</f>
        <v>OK</v>
      </c>
      <c r="C9" s="20">
        <f>IF(Table1[[#This Row],[Position]]="","",IF(Table1[[#This Row],[Rank]]=1,30,IF(Table1[[#This Row],[Rank]]=2,29,IF(Table1[[#This Row],[Rank]]=3,28,IF(Table1[[#This Row],[Rank]]=4,27,IF(Table1[[#This Row],[Rank]]=5,26,IF(Table1[[#This Row],[Rank]]=6,25,IF(Table1[[#This Row],[Rank]]=7,24,IF(Table1[[#This Row],[Rank]]=8,23,IF(Table1[[#This Row],[Rank]]=9,22,IF(Table1[[#This Row],[Rank]]=10,21,IF(Table1[[#This Row],[Rank]]=11,20,IF(Table1[[#This Row],[Rank]]=12,19,IF(Table1[[#This Row],[Rank]]=13,18,IF(Table1[[#This Row],[Rank]]=14,17,IF(Table1[[#This Row],[Rank]]=15,16,IF(Table1[[#This Row],[Rank]]=16,15,IF(Table1[[#This Row],[Rank]]=17,14,IF(Table1[[#This Row],[Rank]]=18,13,IF(Table1[[#This Row],[Rank]]=19,12,IF(Table1[[#This Row],[Rank]]=20,11,IF(Table1[[#This Row],[Rank]]=21,10,IF(Table1[[#This Row],[Rank]]=22,9,IF(Table1[[#This Row],[Rank]]=23,8,IF(Table1[[#This Row],[Rank]]=24,7,IF(Table1[[#This Row],[Rank]]=25,6,IF(Table1[[#This Row],[Rank]]=26,5,IF(Table1[[#This Row],[Rank]]=27,4,IF(Table1[[#This Row],[Rank]]=28,3,IF(Table1[[#This Row],[Rank]]=29,2,IF(Table1[[#This Row],[Rank]]=30,1,0)))))))))))))))))))))))))))))))</f>
        <v>24</v>
      </c>
      <c r="D9" s="4">
        <f>IF(Table1[[#This Row],[Category]]="","",IF(Table1[[#This Row],[Category]]="M",COUNTIF($I$2:$I9,"M"),IF(Table1[[#This Row],[Category]]="F",COUNTIF($I$2:$I9,"F"),0)))</f>
        <v>7</v>
      </c>
      <c r="E9" s="26">
        <v>8</v>
      </c>
      <c r="F9" s="48">
        <v>0.10887731481481482</v>
      </c>
      <c r="G9" s="28" t="s">
        <v>307</v>
      </c>
      <c r="H9" s="28" t="s">
        <v>171</v>
      </c>
      <c r="I9" s="29" t="s">
        <v>190</v>
      </c>
      <c r="J9" s="63">
        <v>-7</v>
      </c>
      <c r="K9" s="63" t="s">
        <v>191</v>
      </c>
      <c r="L9" s="63" t="s">
        <v>198</v>
      </c>
      <c r="M9" s="63"/>
      <c r="N9" s="63"/>
    </row>
    <row r="10" spans="1:14" ht="28.2" x14ac:dyDescent="0.3">
      <c r="A10" s="18" t="str">
        <f>Table1[[#This Row],[Full Name]]</f>
        <v>BOLTON, Ian</v>
      </c>
      <c r="B10" s="20" t="str">
        <f>IF(Table1[[#This Row],[Full Name]]="","",IF(IFERROR(IFERROR(VLOOKUP(Table1[[#This Row],[Full Name]],'Mens League'!B:B,1,FALSE),VLOOKUP(Table1[[#This Row],[Full Name]],'Women''s League'!B:B,1,FALSE)),"NEEDS ADDING")="NEEDS ADDING","NEEDS ADDING","OK"))</f>
        <v>OK</v>
      </c>
      <c r="C10" s="20">
        <f>IF(Table1[[#This Row],[Position]]="","",IF(Table1[[#This Row],[Rank]]=1,30,IF(Table1[[#This Row],[Rank]]=2,29,IF(Table1[[#This Row],[Rank]]=3,28,IF(Table1[[#This Row],[Rank]]=4,27,IF(Table1[[#This Row],[Rank]]=5,26,IF(Table1[[#This Row],[Rank]]=6,25,IF(Table1[[#This Row],[Rank]]=7,24,IF(Table1[[#This Row],[Rank]]=8,23,IF(Table1[[#This Row],[Rank]]=9,22,IF(Table1[[#This Row],[Rank]]=10,21,IF(Table1[[#This Row],[Rank]]=11,20,IF(Table1[[#This Row],[Rank]]=12,19,IF(Table1[[#This Row],[Rank]]=13,18,IF(Table1[[#This Row],[Rank]]=14,17,IF(Table1[[#This Row],[Rank]]=15,16,IF(Table1[[#This Row],[Rank]]=16,15,IF(Table1[[#This Row],[Rank]]=17,14,IF(Table1[[#This Row],[Rank]]=18,13,IF(Table1[[#This Row],[Rank]]=19,12,IF(Table1[[#This Row],[Rank]]=20,11,IF(Table1[[#This Row],[Rank]]=21,10,IF(Table1[[#This Row],[Rank]]=22,9,IF(Table1[[#This Row],[Rank]]=23,8,IF(Table1[[#This Row],[Rank]]=24,7,IF(Table1[[#This Row],[Rank]]=25,6,IF(Table1[[#This Row],[Rank]]=26,5,IF(Table1[[#This Row],[Rank]]=27,4,IF(Table1[[#This Row],[Rank]]=28,3,IF(Table1[[#This Row],[Rank]]=29,2,IF(Table1[[#This Row],[Rank]]=30,1,0)))))))))))))))))))))))))))))))</f>
        <v>23</v>
      </c>
      <c r="D10" s="4">
        <f>IF(Table1[[#This Row],[Category]]="","",IF(Table1[[#This Row],[Category]]="M",COUNTIF($I$2:$I10,"M"),IF(Table1[[#This Row],[Category]]="F",COUNTIF($I$2:$I10,"F"),0)))</f>
        <v>8</v>
      </c>
      <c r="E10" s="26">
        <v>9</v>
      </c>
      <c r="F10" s="48">
        <v>0.1174537037037037</v>
      </c>
      <c r="G10" s="28" t="s">
        <v>308</v>
      </c>
      <c r="H10" s="28" t="s">
        <v>5</v>
      </c>
      <c r="I10" s="29" t="s">
        <v>190</v>
      </c>
      <c r="J10" s="63">
        <v>-8</v>
      </c>
      <c r="K10" s="63" t="s">
        <v>191</v>
      </c>
      <c r="L10" s="63" t="s">
        <v>192</v>
      </c>
      <c r="M10" s="63"/>
      <c r="N10" s="63"/>
    </row>
    <row r="11" spans="1:14" ht="28.2" x14ac:dyDescent="0.3">
      <c r="A11" s="18" t="str">
        <f>Table1[[#This Row],[Full Name]]</f>
        <v>LAWLESS, Sandra</v>
      </c>
      <c r="B11" s="20" t="str">
        <f>IF(Table1[[#This Row],[Full Name]]="","",IF(IFERROR(IFERROR(VLOOKUP(Table1[[#This Row],[Full Name]],'Mens League'!B:B,1,FALSE),VLOOKUP(Table1[[#This Row],[Full Name]],'Women''s League'!B:B,1,FALSE)),"NEEDS ADDING")="NEEDS ADDING","NEEDS ADDING","OK"))</f>
        <v>OK</v>
      </c>
      <c r="C11" s="20">
        <f>IF(Table1[[#This Row],[Position]]="","",IF(Table1[[#This Row],[Rank]]=1,30,IF(Table1[[#This Row],[Rank]]=2,29,IF(Table1[[#This Row],[Rank]]=3,28,IF(Table1[[#This Row],[Rank]]=4,27,IF(Table1[[#This Row],[Rank]]=5,26,IF(Table1[[#This Row],[Rank]]=6,25,IF(Table1[[#This Row],[Rank]]=7,24,IF(Table1[[#This Row],[Rank]]=8,23,IF(Table1[[#This Row],[Rank]]=9,22,IF(Table1[[#This Row],[Rank]]=10,21,IF(Table1[[#This Row],[Rank]]=11,20,IF(Table1[[#This Row],[Rank]]=12,19,IF(Table1[[#This Row],[Rank]]=13,18,IF(Table1[[#This Row],[Rank]]=14,17,IF(Table1[[#This Row],[Rank]]=15,16,IF(Table1[[#This Row],[Rank]]=16,15,IF(Table1[[#This Row],[Rank]]=17,14,IF(Table1[[#This Row],[Rank]]=18,13,IF(Table1[[#This Row],[Rank]]=19,12,IF(Table1[[#This Row],[Rank]]=20,11,IF(Table1[[#This Row],[Rank]]=21,10,IF(Table1[[#This Row],[Rank]]=22,9,IF(Table1[[#This Row],[Rank]]=23,8,IF(Table1[[#This Row],[Rank]]=24,7,IF(Table1[[#This Row],[Rank]]=25,6,IF(Table1[[#This Row],[Rank]]=26,5,IF(Table1[[#This Row],[Rank]]=27,4,IF(Table1[[#This Row],[Rank]]=28,3,IF(Table1[[#This Row],[Rank]]=29,2,IF(Table1[[#This Row],[Rank]]=30,1,0)))))))))))))))))))))))))))))))</f>
        <v>29</v>
      </c>
      <c r="D11" s="4">
        <f>IF(Table1[[#This Row],[Category]]="","",IF(Table1[[#This Row],[Category]]="M",COUNTIF($I$2:$I11,"M"),IF(Table1[[#This Row],[Category]]="F",COUNTIF($I$2:$I11,"F"),0)))</f>
        <v>2</v>
      </c>
      <c r="E11" s="26">
        <v>10</v>
      </c>
      <c r="F11" s="48">
        <v>0.12962962962962962</v>
      </c>
      <c r="G11" s="28" t="s">
        <v>309</v>
      </c>
      <c r="H11" s="28" t="s">
        <v>63</v>
      </c>
      <c r="I11" s="29" t="s">
        <v>205</v>
      </c>
      <c r="J11" s="63">
        <v>-2</v>
      </c>
      <c r="K11" s="63" t="s">
        <v>191</v>
      </c>
      <c r="L11" s="63" t="s">
        <v>209</v>
      </c>
      <c r="M11" s="63"/>
      <c r="N11" s="63"/>
    </row>
    <row r="12" spans="1:14" ht="28.2" x14ac:dyDescent="0.3">
      <c r="A12" s="18" t="str">
        <f>Table1[[#This Row],[Full Name]]</f>
        <v>BENNION, Nancy</v>
      </c>
      <c r="B12" s="20" t="str">
        <f>IF(Table1[[#This Row],[Full Name]]="","",IF(IFERROR(IFERROR(VLOOKUP(Table1[[#This Row],[Full Name]],'Mens League'!B:B,1,FALSE),VLOOKUP(Table1[[#This Row],[Full Name]],'Women''s League'!B:B,1,FALSE)),"NEEDS ADDING")="NEEDS ADDING","NEEDS ADDING","OK"))</f>
        <v>OK</v>
      </c>
      <c r="C12" s="20">
        <f>IF(Table1[[#This Row],[Position]]="","",IF(Table1[[#This Row],[Rank]]=1,30,IF(Table1[[#This Row],[Rank]]=2,29,IF(Table1[[#This Row],[Rank]]=3,28,IF(Table1[[#This Row],[Rank]]=4,27,IF(Table1[[#This Row],[Rank]]=5,26,IF(Table1[[#This Row],[Rank]]=6,25,IF(Table1[[#This Row],[Rank]]=7,24,IF(Table1[[#This Row],[Rank]]=8,23,IF(Table1[[#This Row],[Rank]]=9,22,IF(Table1[[#This Row],[Rank]]=10,21,IF(Table1[[#This Row],[Rank]]=11,20,IF(Table1[[#This Row],[Rank]]=12,19,IF(Table1[[#This Row],[Rank]]=13,18,IF(Table1[[#This Row],[Rank]]=14,17,IF(Table1[[#This Row],[Rank]]=15,16,IF(Table1[[#This Row],[Rank]]=16,15,IF(Table1[[#This Row],[Rank]]=17,14,IF(Table1[[#This Row],[Rank]]=18,13,IF(Table1[[#This Row],[Rank]]=19,12,IF(Table1[[#This Row],[Rank]]=20,11,IF(Table1[[#This Row],[Rank]]=21,10,IF(Table1[[#This Row],[Rank]]=22,9,IF(Table1[[#This Row],[Rank]]=23,8,IF(Table1[[#This Row],[Rank]]=24,7,IF(Table1[[#This Row],[Rank]]=25,6,IF(Table1[[#This Row],[Rank]]=26,5,IF(Table1[[#This Row],[Rank]]=27,4,IF(Table1[[#This Row],[Rank]]=28,3,IF(Table1[[#This Row],[Rank]]=29,2,IF(Table1[[#This Row],[Rank]]=30,1,0)))))))))))))))))))))))))))))))</f>
        <v>28</v>
      </c>
      <c r="D12" s="4">
        <f>IF(Table1[[#This Row],[Category]]="","",IF(Table1[[#This Row],[Category]]="M",COUNTIF($I$2:$I12,"M"),IF(Table1[[#This Row],[Category]]="F",COUNTIF($I$2:$I12,"F"),0)))</f>
        <v>3</v>
      </c>
      <c r="E12" s="26">
        <v>11</v>
      </c>
      <c r="F12" s="48">
        <v>0.12991898148148148</v>
      </c>
      <c r="G12" s="28" t="s">
        <v>310</v>
      </c>
      <c r="H12" s="28" t="s">
        <v>47</v>
      </c>
      <c r="I12" s="29" t="s">
        <v>205</v>
      </c>
      <c r="J12" s="63">
        <v>-3</v>
      </c>
      <c r="K12" s="63" t="s">
        <v>191</v>
      </c>
      <c r="L12" s="63" t="s">
        <v>209</v>
      </c>
      <c r="M12" s="63"/>
      <c r="N12" s="63"/>
    </row>
    <row r="13" spans="1:14" x14ac:dyDescent="0.3">
      <c r="A13" s="19">
        <f>Table1[[#This Row],[Full Name]]</f>
        <v>0</v>
      </c>
      <c r="B13" s="21" t="str">
        <f>IF(Table1[[#This Row],[Full Name]]="","",IF(IFERROR(IFERROR(VLOOKUP(Table1[[#This Row],[Full Name]],'Mens League'!B:B,1,FALSE),VLOOKUP(Table1[[#This Row],[Full Name]],'Women''s League'!B:B,1,FALSE)),"NEEDS ADDING")="NEEDS ADDING","NEEDS ADDING","OK"))</f>
        <v/>
      </c>
      <c r="C13" s="21" t="str">
        <f>IF(Table1[[#This Row],[Position]]="","",IF(Table1[[#This Row],[Rank]]=1,30,IF(Table1[[#This Row],[Rank]]=2,29,IF(Table1[[#This Row],[Rank]]=3,28,IF(Table1[[#This Row],[Rank]]=4,27,IF(Table1[[#This Row],[Rank]]=5,26,IF(Table1[[#This Row],[Rank]]=6,25,IF(Table1[[#This Row],[Rank]]=7,24,IF(Table1[[#This Row],[Rank]]=8,23,IF(Table1[[#This Row],[Rank]]=9,22,IF(Table1[[#This Row],[Rank]]=10,21,IF(Table1[[#This Row],[Rank]]=11,20,IF(Table1[[#This Row],[Rank]]=12,19,IF(Table1[[#This Row],[Rank]]=13,18,IF(Table1[[#This Row],[Rank]]=14,17,IF(Table1[[#This Row],[Rank]]=15,16,IF(Table1[[#This Row],[Rank]]=16,15,IF(Table1[[#This Row],[Rank]]=17,14,IF(Table1[[#This Row],[Rank]]=18,13,IF(Table1[[#This Row],[Rank]]=19,12,IF(Table1[[#This Row],[Rank]]=20,11,IF(Table1[[#This Row],[Rank]]=21,10,IF(Table1[[#This Row],[Rank]]=22,9,IF(Table1[[#This Row],[Rank]]=23,8,IF(Table1[[#This Row],[Rank]]=24,7,IF(Table1[[#This Row],[Rank]]=25,6,IF(Table1[[#This Row],[Rank]]=26,5,IF(Table1[[#This Row],[Rank]]=27,4,IF(Table1[[#This Row],[Rank]]=28,3,IF(Table1[[#This Row],[Rank]]=29,2,IF(Table1[[#This Row],[Rank]]=30,1,0)))))))))))))))))))))))))))))))</f>
        <v/>
      </c>
      <c r="D13" s="4" t="str">
        <f>IF(Table1[[#This Row],[Category]]="","",IF(Table1[[#This Row],[Category]]="M",COUNTIF($I$2:$I13,"M"),IF(Table1[[#This Row],[Category]]="F",COUNTIF($I$2:$I13,"F"),0)))</f>
        <v/>
      </c>
      <c r="E13" s="26"/>
      <c r="F13" s="48"/>
      <c r="G13" s="28"/>
      <c r="H13" s="28"/>
      <c r="I13" s="29"/>
      <c r="J13" s="63"/>
      <c r="K13" s="63"/>
      <c r="L13" s="63"/>
      <c r="M13" s="63"/>
      <c r="N13" s="63"/>
    </row>
    <row r="14" spans="1:14" x14ac:dyDescent="0.3">
      <c r="A14" s="19">
        <f>Table1[[#This Row],[Full Name]]</f>
        <v>0</v>
      </c>
      <c r="B14" s="21" t="str">
        <f>IF(Table1[[#This Row],[Full Name]]="","",IF(IFERROR(IFERROR(VLOOKUP(Table1[[#This Row],[Full Name]],'Mens League'!B:B,1,FALSE),VLOOKUP(Table1[[#This Row],[Full Name]],'Women''s League'!B:B,1,FALSE)),"NEEDS ADDING")="NEEDS ADDING","NEEDS ADDING","OK"))</f>
        <v/>
      </c>
      <c r="C14" s="21" t="str">
        <f>IF(Table1[[#This Row],[Position]]="","",IF(Table1[[#This Row],[Rank]]=1,30,IF(Table1[[#This Row],[Rank]]=2,29,IF(Table1[[#This Row],[Rank]]=3,28,IF(Table1[[#This Row],[Rank]]=4,27,IF(Table1[[#This Row],[Rank]]=5,26,IF(Table1[[#This Row],[Rank]]=6,25,IF(Table1[[#This Row],[Rank]]=7,24,IF(Table1[[#This Row],[Rank]]=8,23,IF(Table1[[#This Row],[Rank]]=9,22,IF(Table1[[#This Row],[Rank]]=10,21,IF(Table1[[#This Row],[Rank]]=11,20,IF(Table1[[#This Row],[Rank]]=12,19,IF(Table1[[#This Row],[Rank]]=13,18,IF(Table1[[#This Row],[Rank]]=14,17,IF(Table1[[#This Row],[Rank]]=15,16,IF(Table1[[#This Row],[Rank]]=16,15,IF(Table1[[#This Row],[Rank]]=17,14,IF(Table1[[#This Row],[Rank]]=18,13,IF(Table1[[#This Row],[Rank]]=19,12,IF(Table1[[#This Row],[Rank]]=20,11,IF(Table1[[#This Row],[Rank]]=21,10,IF(Table1[[#This Row],[Rank]]=22,9,IF(Table1[[#This Row],[Rank]]=23,8,IF(Table1[[#This Row],[Rank]]=24,7,IF(Table1[[#This Row],[Rank]]=25,6,IF(Table1[[#This Row],[Rank]]=26,5,IF(Table1[[#This Row],[Rank]]=27,4,IF(Table1[[#This Row],[Rank]]=28,3,IF(Table1[[#This Row],[Rank]]=29,2,IF(Table1[[#This Row],[Rank]]=30,1,0)))))))))))))))))))))))))))))))</f>
        <v/>
      </c>
      <c r="D14" s="4" t="str">
        <f>IF(Table1[[#This Row],[Category]]="","",IF(Table1[[#This Row],[Category]]="M",COUNTIF($I$2:$I14,"M"),IF(Table1[[#This Row],[Category]]="F",COUNTIF($I$2:$I14,"F"),0)))</f>
        <v/>
      </c>
      <c r="E14" s="26"/>
      <c r="F14" s="48"/>
      <c r="G14" s="28"/>
      <c r="H14" s="28"/>
      <c r="I14" s="29"/>
      <c r="J14" s="63"/>
      <c r="K14" s="63"/>
      <c r="L14" s="63"/>
      <c r="M14" s="63"/>
      <c r="N14" s="63"/>
    </row>
    <row r="15" spans="1:14" x14ac:dyDescent="0.3">
      <c r="A15" s="19">
        <f>Table1[[#This Row],[Full Name]]</f>
        <v>0</v>
      </c>
      <c r="B15" s="21" t="str">
        <f>IF(Table1[[#This Row],[Full Name]]="","",IF(IFERROR(IFERROR(VLOOKUP(Table1[[#This Row],[Full Name]],'Mens League'!B:B,1,FALSE),VLOOKUP(Table1[[#This Row],[Full Name]],'Women''s League'!B:B,1,FALSE)),"NEEDS ADDING")="NEEDS ADDING","NEEDS ADDING","OK"))</f>
        <v/>
      </c>
      <c r="C15" s="21" t="str">
        <f>IF(Table1[[#This Row],[Position]]="","",IF(Table1[[#This Row],[Rank]]=1,30,IF(Table1[[#This Row],[Rank]]=2,29,IF(Table1[[#This Row],[Rank]]=3,28,IF(Table1[[#This Row],[Rank]]=4,27,IF(Table1[[#This Row],[Rank]]=5,26,IF(Table1[[#This Row],[Rank]]=6,25,IF(Table1[[#This Row],[Rank]]=7,24,IF(Table1[[#This Row],[Rank]]=8,23,IF(Table1[[#This Row],[Rank]]=9,22,IF(Table1[[#This Row],[Rank]]=10,21,IF(Table1[[#This Row],[Rank]]=11,20,IF(Table1[[#This Row],[Rank]]=12,19,IF(Table1[[#This Row],[Rank]]=13,18,IF(Table1[[#This Row],[Rank]]=14,17,IF(Table1[[#This Row],[Rank]]=15,16,IF(Table1[[#This Row],[Rank]]=16,15,IF(Table1[[#This Row],[Rank]]=17,14,IF(Table1[[#This Row],[Rank]]=18,13,IF(Table1[[#This Row],[Rank]]=19,12,IF(Table1[[#This Row],[Rank]]=20,11,IF(Table1[[#This Row],[Rank]]=21,10,IF(Table1[[#This Row],[Rank]]=22,9,IF(Table1[[#This Row],[Rank]]=23,8,IF(Table1[[#This Row],[Rank]]=24,7,IF(Table1[[#This Row],[Rank]]=25,6,IF(Table1[[#This Row],[Rank]]=26,5,IF(Table1[[#This Row],[Rank]]=27,4,IF(Table1[[#This Row],[Rank]]=28,3,IF(Table1[[#This Row],[Rank]]=29,2,IF(Table1[[#This Row],[Rank]]=30,1,0)))))))))))))))))))))))))))))))</f>
        <v/>
      </c>
      <c r="D15" s="4" t="str">
        <f>IF(Table1[[#This Row],[Category]]="","",IF(Table1[[#This Row],[Category]]="M",COUNTIF($I$2:$I15,"M"),IF(Table1[[#This Row],[Category]]="F",COUNTIF($I$2:$I15,"F"),0)))</f>
        <v/>
      </c>
      <c r="E15" s="26"/>
      <c r="F15" s="48"/>
      <c r="G15" s="28"/>
      <c r="H15" s="28"/>
      <c r="I15" s="29"/>
      <c r="J15" s="63"/>
      <c r="K15" s="63"/>
      <c r="L15" s="63"/>
      <c r="M15" s="63"/>
      <c r="N15" s="63"/>
    </row>
    <row r="16" spans="1:14" x14ac:dyDescent="0.3">
      <c r="A16" s="19">
        <f>Table1[[#This Row],[Full Name]]</f>
        <v>0</v>
      </c>
      <c r="B16" s="21" t="str">
        <f>IF(Table1[[#This Row],[Full Name]]="","",IF(IFERROR(IFERROR(VLOOKUP(Table1[[#This Row],[Full Name]],'Mens League'!B:B,1,FALSE),VLOOKUP(Table1[[#This Row],[Full Name]],'Women''s League'!B:B,1,FALSE)),"NEEDS ADDING")="NEEDS ADDING","NEEDS ADDING","OK"))</f>
        <v/>
      </c>
      <c r="C16" s="21" t="str">
        <f>IF(Table1[[#This Row],[Position]]="","",IF(Table1[[#This Row],[Rank]]=1,30,IF(Table1[[#This Row],[Rank]]=2,29,IF(Table1[[#This Row],[Rank]]=3,28,IF(Table1[[#This Row],[Rank]]=4,27,IF(Table1[[#This Row],[Rank]]=5,26,IF(Table1[[#This Row],[Rank]]=6,25,IF(Table1[[#This Row],[Rank]]=7,24,IF(Table1[[#This Row],[Rank]]=8,23,IF(Table1[[#This Row],[Rank]]=9,22,IF(Table1[[#This Row],[Rank]]=10,21,IF(Table1[[#This Row],[Rank]]=11,20,IF(Table1[[#This Row],[Rank]]=12,19,IF(Table1[[#This Row],[Rank]]=13,18,IF(Table1[[#This Row],[Rank]]=14,17,IF(Table1[[#This Row],[Rank]]=15,16,IF(Table1[[#This Row],[Rank]]=16,15,IF(Table1[[#This Row],[Rank]]=17,14,IF(Table1[[#This Row],[Rank]]=18,13,IF(Table1[[#This Row],[Rank]]=19,12,IF(Table1[[#This Row],[Rank]]=20,11,IF(Table1[[#This Row],[Rank]]=21,10,IF(Table1[[#This Row],[Rank]]=22,9,IF(Table1[[#This Row],[Rank]]=23,8,IF(Table1[[#This Row],[Rank]]=24,7,IF(Table1[[#This Row],[Rank]]=25,6,IF(Table1[[#This Row],[Rank]]=26,5,IF(Table1[[#This Row],[Rank]]=27,4,IF(Table1[[#This Row],[Rank]]=28,3,IF(Table1[[#This Row],[Rank]]=29,2,IF(Table1[[#This Row],[Rank]]=30,1,0)))))))))))))))))))))))))))))))</f>
        <v/>
      </c>
      <c r="D16" s="4" t="str">
        <f>IF(Table1[[#This Row],[Category]]="","",IF(Table1[[#This Row],[Category]]="M",COUNTIF($I$2:$I16,"M"),IF(Table1[[#This Row],[Category]]="F",COUNTIF($I$2:$I16,"F"),0)))</f>
        <v/>
      </c>
      <c r="E16" s="26"/>
      <c r="F16" s="48"/>
      <c r="G16" s="28"/>
      <c r="H16" s="28"/>
      <c r="I16" s="29"/>
      <c r="J16" s="63"/>
      <c r="K16" s="63"/>
      <c r="L16" s="63"/>
      <c r="M16" s="63"/>
      <c r="N16" s="63"/>
    </row>
    <row r="17" spans="1:14" x14ac:dyDescent="0.3">
      <c r="A17" s="19">
        <f>Table1[[#This Row],[Full Name]]</f>
        <v>0</v>
      </c>
      <c r="B17" s="21" t="str">
        <f>IF(Table1[[#This Row],[Full Name]]="","",IF(IFERROR(IFERROR(VLOOKUP(Table1[[#This Row],[Full Name]],'Mens League'!B:B,1,FALSE),VLOOKUP(Table1[[#This Row],[Full Name]],'Women''s League'!B:B,1,FALSE)),"NEEDS ADDING")="NEEDS ADDING","NEEDS ADDING","OK"))</f>
        <v/>
      </c>
      <c r="C17" s="21" t="str">
        <f>IF(Table1[[#This Row],[Position]]="","",IF(Table1[[#This Row],[Rank]]=1,30,IF(Table1[[#This Row],[Rank]]=2,29,IF(Table1[[#This Row],[Rank]]=3,28,IF(Table1[[#This Row],[Rank]]=4,27,IF(Table1[[#This Row],[Rank]]=5,26,IF(Table1[[#This Row],[Rank]]=6,25,IF(Table1[[#This Row],[Rank]]=7,24,IF(Table1[[#This Row],[Rank]]=8,23,IF(Table1[[#This Row],[Rank]]=9,22,IF(Table1[[#This Row],[Rank]]=10,21,IF(Table1[[#This Row],[Rank]]=11,20,IF(Table1[[#This Row],[Rank]]=12,19,IF(Table1[[#This Row],[Rank]]=13,18,IF(Table1[[#This Row],[Rank]]=14,17,IF(Table1[[#This Row],[Rank]]=15,16,IF(Table1[[#This Row],[Rank]]=16,15,IF(Table1[[#This Row],[Rank]]=17,14,IF(Table1[[#This Row],[Rank]]=18,13,IF(Table1[[#This Row],[Rank]]=19,12,IF(Table1[[#This Row],[Rank]]=20,11,IF(Table1[[#This Row],[Rank]]=21,10,IF(Table1[[#This Row],[Rank]]=22,9,IF(Table1[[#This Row],[Rank]]=23,8,IF(Table1[[#This Row],[Rank]]=24,7,IF(Table1[[#This Row],[Rank]]=25,6,IF(Table1[[#This Row],[Rank]]=26,5,IF(Table1[[#This Row],[Rank]]=27,4,IF(Table1[[#This Row],[Rank]]=28,3,IF(Table1[[#This Row],[Rank]]=29,2,IF(Table1[[#This Row],[Rank]]=30,1,0)))))))))))))))))))))))))))))))</f>
        <v/>
      </c>
      <c r="D17" s="4" t="str">
        <f>IF(Table1[[#This Row],[Category]]="","",IF(Table1[[#This Row],[Category]]="M",COUNTIF($I$2:$I17,"M"),IF(Table1[[#This Row],[Category]]="F",COUNTIF($I$2:$I17,"F"),0)))</f>
        <v/>
      </c>
      <c r="E17" s="26"/>
      <c r="F17" s="48"/>
      <c r="G17" s="28"/>
      <c r="H17" s="28"/>
      <c r="I17" s="29"/>
      <c r="J17" s="63"/>
      <c r="K17" s="63"/>
      <c r="L17" s="63"/>
      <c r="M17" s="63"/>
      <c r="N17" s="63"/>
    </row>
    <row r="18" spans="1:14" x14ac:dyDescent="0.3">
      <c r="A18" s="19">
        <f>Table1[[#This Row],[Full Name]]</f>
        <v>0</v>
      </c>
      <c r="B18" s="21" t="str">
        <f>IF(Table1[[#This Row],[Full Name]]="","",IF(IFERROR(IFERROR(VLOOKUP(Table1[[#This Row],[Full Name]],'Mens League'!B:B,1,FALSE),VLOOKUP(Table1[[#This Row],[Full Name]],'Women''s League'!B:B,1,FALSE)),"NEEDS ADDING")="NEEDS ADDING","NEEDS ADDING","OK"))</f>
        <v/>
      </c>
      <c r="C18" s="21" t="str">
        <f>IF(Table1[[#This Row],[Position]]="","",IF(Table1[[#This Row],[Rank]]=1,30,IF(Table1[[#This Row],[Rank]]=2,29,IF(Table1[[#This Row],[Rank]]=3,28,IF(Table1[[#This Row],[Rank]]=4,27,IF(Table1[[#This Row],[Rank]]=5,26,IF(Table1[[#This Row],[Rank]]=6,25,IF(Table1[[#This Row],[Rank]]=7,24,IF(Table1[[#This Row],[Rank]]=8,23,IF(Table1[[#This Row],[Rank]]=9,22,IF(Table1[[#This Row],[Rank]]=10,21,IF(Table1[[#This Row],[Rank]]=11,20,IF(Table1[[#This Row],[Rank]]=12,19,IF(Table1[[#This Row],[Rank]]=13,18,IF(Table1[[#This Row],[Rank]]=14,17,IF(Table1[[#This Row],[Rank]]=15,16,IF(Table1[[#This Row],[Rank]]=16,15,IF(Table1[[#This Row],[Rank]]=17,14,IF(Table1[[#This Row],[Rank]]=18,13,IF(Table1[[#This Row],[Rank]]=19,12,IF(Table1[[#This Row],[Rank]]=20,11,IF(Table1[[#This Row],[Rank]]=21,10,IF(Table1[[#This Row],[Rank]]=22,9,IF(Table1[[#This Row],[Rank]]=23,8,IF(Table1[[#This Row],[Rank]]=24,7,IF(Table1[[#This Row],[Rank]]=25,6,IF(Table1[[#This Row],[Rank]]=26,5,IF(Table1[[#This Row],[Rank]]=27,4,IF(Table1[[#This Row],[Rank]]=28,3,IF(Table1[[#This Row],[Rank]]=29,2,IF(Table1[[#This Row],[Rank]]=30,1,0)))))))))))))))))))))))))))))))</f>
        <v/>
      </c>
      <c r="D18" s="4" t="str">
        <f>IF(Table1[[#This Row],[Category]]="","",IF(Table1[[#This Row],[Category]]="M",COUNTIF($I$2:$I18,"M"),IF(Table1[[#This Row],[Category]]="F",COUNTIF($I$2:$I18,"F"),0)))</f>
        <v/>
      </c>
      <c r="E18" s="26"/>
      <c r="F18" s="48"/>
      <c r="G18" s="28"/>
      <c r="H18" s="28"/>
      <c r="I18" s="29"/>
      <c r="J18" s="63"/>
      <c r="K18" s="63"/>
      <c r="L18" s="63"/>
      <c r="M18" s="63"/>
      <c r="N18" s="63"/>
    </row>
    <row r="19" spans="1:14" x14ac:dyDescent="0.3">
      <c r="A19" s="19">
        <f>Table1[[#This Row],[Full Name]]</f>
        <v>0</v>
      </c>
      <c r="B19" s="21" t="str">
        <f>IF(Table1[[#This Row],[Full Name]]="","",IF(IFERROR(IFERROR(VLOOKUP(Table1[[#This Row],[Full Name]],'Mens League'!B:B,1,FALSE),VLOOKUP(Table1[[#This Row],[Full Name]],'Women''s League'!B:B,1,FALSE)),"NEEDS ADDING")="NEEDS ADDING","NEEDS ADDING","OK"))</f>
        <v/>
      </c>
      <c r="C19" s="21" t="str">
        <f>IF(Table1[[#This Row],[Position]]="","",IF(Table1[[#This Row],[Rank]]=1,30,IF(Table1[[#This Row],[Rank]]=2,29,IF(Table1[[#This Row],[Rank]]=3,28,IF(Table1[[#This Row],[Rank]]=4,27,IF(Table1[[#This Row],[Rank]]=5,26,IF(Table1[[#This Row],[Rank]]=6,25,IF(Table1[[#This Row],[Rank]]=7,24,IF(Table1[[#This Row],[Rank]]=8,23,IF(Table1[[#This Row],[Rank]]=9,22,IF(Table1[[#This Row],[Rank]]=10,21,IF(Table1[[#This Row],[Rank]]=11,20,IF(Table1[[#This Row],[Rank]]=12,19,IF(Table1[[#This Row],[Rank]]=13,18,IF(Table1[[#This Row],[Rank]]=14,17,IF(Table1[[#This Row],[Rank]]=15,16,IF(Table1[[#This Row],[Rank]]=16,15,IF(Table1[[#This Row],[Rank]]=17,14,IF(Table1[[#This Row],[Rank]]=18,13,IF(Table1[[#This Row],[Rank]]=19,12,IF(Table1[[#This Row],[Rank]]=20,11,IF(Table1[[#This Row],[Rank]]=21,10,IF(Table1[[#This Row],[Rank]]=22,9,IF(Table1[[#This Row],[Rank]]=23,8,IF(Table1[[#This Row],[Rank]]=24,7,IF(Table1[[#This Row],[Rank]]=25,6,IF(Table1[[#This Row],[Rank]]=26,5,IF(Table1[[#This Row],[Rank]]=27,4,IF(Table1[[#This Row],[Rank]]=28,3,IF(Table1[[#This Row],[Rank]]=29,2,IF(Table1[[#This Row],[Rank]]=30,1,0)))))))))))))))))))))))))))))))</f>
        <v/>
      </c>
      <c r="D19" s="4" t="str">
        <f>IF(Table1[[#This Row],[Category]]="","",IF(Table1[[#This Row],[Category]]="M",COUNTIF($I$2:$I19,"M"),IF(Table1[[#This Row],[Category]]="F",COUNTIF($I$2:$I19,"F"),0)))</f>
        <v/>
      </c>
      <c r="E19" s="26"/>
      <c r="F19" s="48"/>
      <c r="G19" s="28"/>
      <c r="H19" s="28"/>
      <c r="I19" s="29"/>
      <c r="J19" s="63"/>
      <c r="K19" s="63"/>
      <c r="L19" s="63"/>
      <c r="M19" s="63"/>
      <c r="N19" s="63"/>
    </row>
    <row r="20" spans="1:14" x14ac:dyDescent="0.3">
      <c r="A20" s="19">
        <f>Table1[[#This Row],[Full Name]]</f>
        <v>0</v>
      </c>
      <c r="B20" s="21" t="str">
        <f>IF(Table1[[#This Row],[Full Name]]="","",IF(IFERROR(IFERROR(VLOOKUP(Table1[[#This Row],[Full Name]],'Mens League'!B:B,1,FALSE),VLOOKUP(Table1[[#This Row],[Full Name]],'Women''s League'!B:B,1,FALSE)),"NEEDS ADDING")="NEEDS ADDING","NEEDS ADDING","OK"))</f>
        <v/>
      </c>
      <c r="C20" s="21" t="str">
        <f>IF(Table1[[#This Row],[Position]]="","",IF(Table1[[#This Row],[Rank]]=1,30,IF(Table1[[#This Row],[Rank]]=2,29,IF(Table1[[#This Row],[Rank]]=3,28,IF(Table1[[#This Row],[Rank]]=4,27,IF(Table1[[#This Row],[Rank]]=5,26,IF(Table1[[#This Row],[Rank]]=6,25,IF(Table1[[#This Row],[Rank]]=7,24,IF(Table1[[#This Row],[Rank]]=8,23,IF(Table1[[#This Row],[Rank]]=9,22,IF(Table1[[#This Row],[Rank]]=10,21,IF(Table1[[#This Row],[Rank]]=11,20,IF(Table1[[#This Row],[Rank]]=12,19,IF(Table1[[#This Row],[Rank]]=13,18,IF(Table1[[#This Row],[Rank]]=14,17,IF(Table1[[#This Row],[Rank]]=15,16,IF(Table1[[#This Row],[Rank]]=16,15,IF(Table1[[#This Row],[Rank]]=17,14,IF(Table1[[#This Row],[Rank]]=18,13,IF(Table1[[#This Row],[Rank]]=19,12,IF(Table1[[#This Row],[Rank]]=20,11,IF(Table1[[#This Row],[Rank]]=21,10,IF(Table1[[#This Row],[Rank]]=22,9,IF(Table1[[#This Row],[Rank]]=23,8,IF(Table1[[#This Row],[Rank]]=24,7,IF(Table1[[#This Row],[Rank]]=25,6,IF(Table1[[#This Row],[Rank]]=26,5,IF(Table1[[#This Row],[Rank]]=27,4,IF(Table1[[#This Row],[Rank]]=28,3,IF(Table1[[#This Row],[Rank]]=29,2,IF(Table1[[#This Row],[Rank]]=30,1,0)))))))))))))))))))))))))))))))</f>
        <v/>
      </c>
      <c r="D20" s="4" t="str">
        <f>IF(Table1[[#This Row],[Category]]="","",IF(Table1[[#This Row],[Category]]="M",COUNTIF($I$2:$I20,"M"),IF(Table1[[#This Row],[Category]]="F",COUNTIF($I$2:$I20,"F"),0)))</f>
        <v/>
      </c>
      <c r="E20" s="26"/>
      <c r="F20" s="48"/>
      <c r="G20" s="28"/>
      <c r="H20" s="28"/>
      <c r="I20" s="29"/>
      <c r="J20" s="63"/>
      <c r="K20" s="63"/>
      <c r="L20" s="63"/>
      <c r="M20" s="63"/>
      <c r="N20" s="63"/>
    </row>
    <row r="21" spans="1:14" x14ac:dyDescent="0.3">
      <c r="A21" s="19">
        <f>Table1[[#This Row],[Full Name]]</f>
        <v>0</v>
      </c>
      <c r="B21" s="21" t="str">
        <f>IF(Table1[[#This Row],[Full Name]]="","",IF(IFERROR(IFERROR(VLOOKUP(Table1[[#This Row],[Full Name]],'Mens League'!B:B,1,FALSE),VLOOKUP(Table1[[#This Row],[Full Name]],'Women''s League'!B:B,1,FALSE)),"NEEDS ADDING")="NEEDS ADDING","NEEDS ADDING","OK"))</f>
        <v/>
      </c>
      <c r="C21" s="21" t="str">
        <f>IF(Table1[[#This Row],[Position]]="","",IF(Table1[[#This Row],[Rank]]=1,30,IF(Table1[[#This Row],[Rank]]=2,29,IF(Table1[[#This Row],[Rank]]=3,28,IF(Table1[[#This Row],[Rank]]=4,27,IF(Table1[[#This Row],[Rank]]=5,26,IF(Table1[[#This Row],[Rank]]=6,25,IF(Table1[[#This Row],[Rank]]=7,24,IF(Table1[[#This Row],[Rank]]=8,23,IF(Table1[[#This Row],[Rank]]=9,22,IF(Table1[[#This Row],[Rank]]=10,21,IF(Table1[[#This Row],[Rank]]=11,20,IF(Table1[[#This Row],[Rank]]=12,19,IF(Table1[[#This Row],[Rank]]=13,18,IF(Table1[[#This Row],[Rank]]=14,17,IF(Table1[[#This Row],[Rank]]=15,16,IF(Table1[[#This Row],[Rank]]=16,15,IF(Table1[[#This Row],[Rank]]=17,14,IF(Table1[[#This Row],[Rank]]=18,13,IF(Table1[[#This Row],[Rank]]=19,12,IF(Table1[[#This Row],[Rank]]=20,11,IF(Table1[[#This Row],[Rank]]=21,10,IF(Table1[[#This Row],[Rank]]=22,9,IF(Table1[[#This Row],[Rank]]=23,8,IF(Table1[[#This Row],[Rank]]=24,7,IF(Table1[[#This Row],[Rank]]=25,6,IF(Table1[[#This Row],[Rank]]=26,5,IF(Table1[[#This Row],[Rank]]=27,4,IF(Table1[[#This Row],[Rank]]=28,3,IF(Table1[[#This Row],[Rank]]=29,2,IF(Table1[[#This Row],[Rank]]=30,1,0)))))))))))))))))))))))))))))))</f>
        <v/>
      </c>
      <c r="D21" s="4" t="str">
        <f>IF(Table1[[#This Row],[Category]]="","",IF(Table1[[#This Row],[Category]]="M",COUNTIF($I$2:$I21,"M"),IF(Table1[[#This Row],[Category]]="F",COUNTIF($I$2:$I21,"F"),0)))</f>
        <v/>
      </c>
      <c r="E21" s="26"/>
      <c r="F21" s="48"/>
      <c r="G21" s="28"/>
      <c r="H21" s="28"/>
      <c r="I21" s="29"/>
      <c r="J21" s="63"/>
      <c r="K21" s="63"/>
      <c r="L21" s="63"/>
      <c r="M21" s="63"/>
      <c r="N21" s="63"/>
    </row>
    <row r="22" spans="1:14" x14ac:dyDescent="0.3">
      <c r="A22" s="19">
        <f>Table1[[#This Row],[Full Name]]</f>
        <v>0</v>
      </c>
      <c r="B22" s="21" t="str">
        <f>IF(Table1[[#This Row],[Full Name]]="","",IF(IFERROR(IFERROR(VLOOKUP(Table1[[#This Row],[Full Name]],'Mens League'!B:B,1,FALSE),VLOOKUP(Table1[[#This Row],[Full Name]],'Women''s League'!B:B,1,FALSE)),"NEEDS ADDING")="NEEDS ADDING","NEEDS ADDING","OK"))</f>
        <v/>
      </c>
      <c r="C22" s="21" t="str">
        <f>IF(Table1[[#This Row],[Position]]="","",IF(Table1[[#This Row],[Rank]]=1,30,IF(Table1[[#This Row],[Rank]]=2,29,IF(Table1[[#This Row],[Rank]]=3,28,IF(Table1[[#This Row],[Rank]]=4,27,IF(Table1[[#This Row],[Rank]]=5,26,IF(Table1[[#This Row],[Rank]]=6,25,IF(Table1[[#This Row],[Rank]]=7,24,IF(Table1[[#This Row],[Rank]]=8,23,IF(Table1[[#This Row],[Rank]]=9,22,IF(Table1[[#This Row],[Rank]]=10,21,IF(Table1[[#This Row],[Rank]]=11,20,IF(Table1[[#This Row],[Rank]]=12,19,IF(Table1[[#This Row],[Rank]]=13,18,IF(Table1[[#This Row],[Rank]]=14,17,IF(Table1[[#This Row],[Rank]]=15,16,IF(Table1[[#This Row],[Rank]]=16,15,IF(Table1[[#This Row],[Rank]]=17,14,IF(Table1[[#This Row],[Rank]]=18,13,IF(Table1[[#This Row],[Rank]]=19,12,IF(Table1[[#This Row],[Rank]]=20,11,IF(Table1[[#This Row],[Rank]]=21,10,IF(Table1[[#This Row],[Rank]]=22,9,IF(Table1[[#This Row],[Rank]]=23,8,IF(Table1[[#This Row],[Rank]]=24,7,IF(Table1[[#This Row],[Rank]]=25,6,IF(Table1[[#This Row],[Rank]]=26,5,IF(Table1[[#This Row],[Rank]]=27,4,IF(Table1[[#This Row],[Rank]]=28,3,IF(Table1[[#This Row],[Rank]]=29,2,IF(Table1[[#This Row],[Rank]]=30,1,0)))))))))))))))))))))))))))))))</f>
        <v/>
      </c>
      <c r="D22" s="4" t="str">
        <f>IF(Table1[[#This Row],[Category]]="","",IF(Table1[[#This Row],[Category]]="M",COUNTIF($I$2:$I22,"M"),IF(Table1[[#This Row],[Category]]="F",COUNTIF($I$2:$I22,"F"),0)))</f>
        <v/>
      </c>
      <c r="E22" s="26"/>
      <c r="F22" s="48"/>
      <c r="G22" s="28"/>
      <c r="H22" s="28"/>
      <c r="I22" s="29"/>
      <c r="J22" s="63"/>
      <c r="K22" s="63"/>
      <c r="L22" s="63"/>
      <c r="M22" s="63"/>
      <c r="N22" s="63"/>
    </row>
    <row r="23" spans="1:14" x14ac:dyDescent="0.3">
      <c r="A23" s="19">
        <f>Table1[[#This Row],[Full Name]]</f>
        <v>0</v>
      </c>
      <c r="B23" s="21" t="str">
        <f>IF(Table1[[#This Row],[Full Name]]="","",IF(IFERROR(IFERROR(VLOOKUP(Table1[[#This Row],[Full Name]],'Mens League'!B:B,1,FALSE),VLOOKUP(Table1[[#This Row],[Full Name]],'Women''s League'!B:B,1,FALSE)),"NEEDS ADDING")="NEEDS ADDING","NEEDS ADDING","OK"))</f>
        <v/>
      </c>
      <c r="C23" s="21" t="str">
        <f>IF(Table1[[#This Row],[Position]]="","",IF(Table1[[#This Row],[Rank]]=1,30,IF(Table1[[#This Row],[Rank]]=2,29,IF(Table1[[#This Row],[Rank]]=3,28,IF(Table1[[#This Row],[Rank]]=4,27,IF(Table1[[#This Row],[Rank]]=5,26,IF(Table1[[#This Row],[Rank]]=6,25,IF(Table1[[#This Row],[Rank]]=7,24,IF(Table1[[#This Row],[Rank]]=8,23,IF(Table1[[#This Row],[Rank]]=9,22,IF(Table1[[#This Row],[Rank]]=10,21,IF(Table1[[#This Row],[Rank]]=11,20,IF(Table1[[#This Row],[Rank]]=12,19,IF(Table1[[#This Row],[Rank]]=13,18,IF(Table1[[#This Row],[Rank]]=14,17,IF(Table1[[#This Row],[Rank]]=15,16,IF(Table1[[#This Row],[Rank]]=16,15,IF(Table1[[#This Row],[Rank]]=17,14,IF(Table1[[#This Row],[Rank]]=18,13,IF(Table1[[#This Row],[Rank]]=19,12,IF(Table1[[#This Row],[Rank]]=20,11,IF(Table1[[#This Row],[Rank]]=21,10,IF(Table1[[#This Row],[Rank]]=22,9,IF(Table1[[#This Row],[Rank]]=23,8,IF(Table1[[#This Row],[Rank]]=24,7,IF(Table1[[#This Row],[Rank]]=25,6,IF(Table1[[#This Row],[Rank]]=26,5,IF(Table1[[#This Row],[Rank]]=27,4,IF(Table1[[#This Row],[Rank]]=28,3,IF(Table1[[#This Row],[Rank]]=29,2,IF(Table1[[#This Row],[Rank]]=30,1,0)))))))))))))))))))))))))))))))</f>
        <v/>
      </c>
      <c r="D23" s="4" t="str">
        <f>IF(Table1[[#This Row],[Category]]="","",IF(Table1[[#This Row],[Category]]="M",COUNTIF($I$2:$I23,"M"),IF(Table1[[#This Row],[Category]]="F",COUNTIF($I$2:$I23,"F"),0)))</f>
        <v/>
      </c>
      <c r="E23" s="26"/>
      <c r="F23" s="48"/>
      <c r="G23" s="28"/>
      <c r="H23" s="28"/>
      <c r="I23" s="29"/>
      <c r="J23" s="63"/>
      <c r="K23" s="63"/>
      <c r="L23" s="63"/>
      <c r="M23" s="63"/>
      <c r="N23" s="63"/>
    </row>
    <row r="24" spans="1:14" x14ac:dyDescent="0.3">
      <c r="A24" s="19">
        <f>Table1[[#This Row],[Full Name]]</f>
        <v>0</v>
      </c>
      <c r="B24" s="21" t="str">
        <f>IF(Table1[[#This Row],[Full Name]]="","",IF(IFERROR(IFERROR(VLOOKUP(Table1[[#This Row],[Full Name]],'Mens League'!B:B,1,FALSE),VLOOKUP(Table1[[#This Row],[Full Name]],'Women''s League'!B:B,1,FALSE)),"NEEDS ADDING")="NEEDS ADDING","NEEDS ADDING","OK"))</f>
        <v/>
      </c>
      <c r="C24" s="21" t="str">
        <f>IF(Table1[[#This Row],[Position]]="","",IF(Table1[[#This Row],[Rank]]=1,30,IF(Table1[[#This Row],[Rank]]=2,29,IF(Table1[[#This Row],[Rank]]=3,28,IF(Table1[[#This Row],[Rank]]=4,27,IF(Table1[[#This Row],[Rank]]=5,26,IF(Table1[[#This Row],[Rank]]=6,25,IF(Table1[[#This Row],[Rank]]=7,24,IF(Table1[[#This Row],[Rank]]=8,23,IF(Table1[[#This Row],[Rank]]=9,22,IF(Table1[[#This Row],[Rank]]=10,21,IF(Table1[[#This Row],[Rank]]=11,20,IF(Table1[[#This Row],[Rank]]=12,19,IF(Table1[[#This Row],[Rank]]=13,18,IF(Table1[[#This Row],[Rank]]=14,17,IF(Table1[[#This Row],[Rank]]=15,16,IF(Table1[[#This Row],[Rank]]=16,15,IF(Table1[[#This Row],[Rank]]=17,14,IF(Table1[[#This Row],[Rank]]=18,13,IF(Table1[[#This Row],[Rank]]=19,12,IF(Table1[[#This Row],[Rank]]=20,11,IF(Table1[[#This Row],[Rank]]=21,10,IF(Table1[[#This Row],[Rank]]=22,9,IF(Table1[[#This Row],[Rank]]=23,8,IF(Table1[[#This Row],[Rank]]=24,7,IF(Table1[[#This Row],[Rank]]=25,6,IF(Table1[[#This Row],[Rank]]=26,5,IF(Table1[[#This Row],[Rank]]=27,4,IF(Table1[[#This Row],[Rank]]=28,3,IF(Table1[[#This Row],[Rank]]=29,2,IF(Table1[[#This Row],[Rank]]=30,1,0)))))))))))))))))))))))))))))))</f>
        <v/>
      </c>
      <c r="D24" s="4" t="str">
        <f>IF(Table1[[#This Row],[Category]]="","",IF(Table1[[#This Row],[Category]]="M",COUNTIF($I$2:$I24,"M"),IF(Table1[[#This Row],[Category]]="F",COUNTIF($I$2:$I24,"F"),0)))</f>
        <v/>
      </c>
      <c r="E24" s="26"/>
      <c r="F24" s="48"/>
      <c r="G24" s="28"/>
      <c r="H24" s="28"/>
      <c r="I24" s="29"/>
      <c r="J24" s="63"/>
      <c r="K24" s="63"/>
      <c r="L24" s="63"/>
      <c r="M24" s="63"/>
      <c r="N24" s="63"/>
    </row>
    <row r="25" spans="1:14" x14ac:dyDescent="0.3">
      <c r="A25" s="19">
        <f>Table1[[#This Row],[Full Name]]</f>
        <v>0</v>
      </c>
      <c r="B25" s="21" t="str">
        <f>IF(Table1[[#This Row],[Full Name]]="","",IF(IFERROR(IFERROR(VLOOKUP(Table1[[#This Row],[Full Name]],'Mens League'!B:B,1,FALSE),VLOOKUP(Table1[[#This Row],[Full Name]],'Women''s League'!B:B,1,FALSE)),"NEEDS ADDING")="NEEDS ADDING","NEEDS ADDING","OK"))</f>
        <v/>
      </c>
      <c r="C25" s="21" t="str">
        <f>IF(Table1[[#This Row],[Position]]="","",IF(Table1[[#This Row],[Rank]]=1,30,IF(Table1[[#This Row],[Rank]]=2,29,IF(Table1[[#This Row],[Rank]]=3,28,IF(Table1[[#This Row],[Rank]]=4,27,IF(Table1[[#This Row],[Rank]]=5,26,IF(Table1[[#This Row],[Rank]]=6,25,IF(Table1[[#This Row],[Rank]]=7,24,IF(Table1[[#This Row],[Rank]]=8,23,IF(Table1[[#This Row],[Rank]]=9,22,IF(Table1[[#This Row],[Rank]]=10,21,IF(Table1[[#This Row],[Rank]]=11,20,IF(Table1[[#This Row],[Rank]]=12,19,IF(Table1[[#This Row],[Rank]]=13,18,IF(Table1[[#This Row],[Rank]]=14,17,IF(Table1[[#This Row],[Rank]]=15,16,IF(Table1[[#This Row],[Rank]]=16,15,IF(Table1[[#This Row],[Rank]]=17,14,IF(Table1[[#This Row],[Rank]]=18,13,IF(Table1[[#This Row],[Rank]]=19,12,IF(Table1[[#This Row],[Rank]]=20,11,IF(Table1[[#This Row],[Rank]]=21,10,IF(Table1[[#This Row],[Rank]]=22,9,IF(Table1[[#This Row],[Rank]]=23,8,IF(Table1[[#This Row],[Rank]]=24,7,IF(Table1[[#This Row],[Rank]]=25,6,IF(Table1[[#This Row],[Rank]]=26,5,IF(Table1[[#This Row],[Rank]]=27,4,IF(Table1[[#This Row],[Rank]]=28,3,IF(Table1[[#This Row],[Rank]]=29,2,IF(Table1[[#This Row],[Rank]]=30,1,0)))))))))))))))))))))))))))))))</f>
        <v/>
      </c>
      <c r="D25" s="4" t="str">
        <f>IF(Table1[[#This Row],[Category]]="","",IF(Table1[[#This Row],[Category]]="M",COUNTIF($I$2:$I25,"M"),IF(Table1[[#This Row],[Category]]="F",COUNTIF($I$2:$I25,"F"),0)))</f>
        <v/>
      </c>
      <c r="E25" s="26"/>
      <c r="F25" s="48"/>
      <c r="G25" s="28"/>
      <c r="H25" s="28"/>
      <c r="I25" s="29"/>
      <c r="J25" s="63"/>
      <c r="K25" s="63"/>
      <c r="L25" s="63"/>
      <c r="M25" s="63"/>
      <c r="N25" s="63"/>
    </row>
    <row r="26" spans="1:14" x14ac:dyDescent="0.3">
      <c r="A26" s="19">
        <f>Table1[[#This Row],[Full Name]]</f>
        <v>0</v>
      </c>
      <c r="B26" s="21" t="str">
        <f>IF(Table1[[#This Row],[Full Name]]="","",IF(IFERROR(IFERROR(VLOOKUP(Table1[[#This Row],[Full Name]],'Mens League'!B:B,1,FALSE),VLOOKUP(Table1[[#This Row],[Full Name]],'Women''s League'!B:B,1,FALSE)),"NEEDS ADDING")="NEEDS ADDING","NEEDS ADDING","OK"))</f>
        <v/>
      </c>
      <c r="C26" s="21" t="str">
        <f>IF(Table1[[#This Row],[Position]]="","",IF(Table1[[#This Row],[Rank]]=1,30,IF(Table1[[#This Row],[Rank]]=2,29,IF(Table1[[#This Row],[Rank]]=3,28,IF(Table1[[#This Row],[Rank]]=4,27,IF(Table1[[#This Row],[Rank]]=5,26,IF(Table1[[#This Row],[Rank]]=6,25,IF(Table1[[#This Row],[Rank]]=7,24,IF(Table1[[#This Row],[Rank]]=8,23,IF(Table1[[#This Row],[Rank]]=9,22,IF(Table1[[#This Row],[Rank]]=10,21,IF(Table1[[#This Row],[Rank]]=11,20,IF(Table1[[#This Row],[Rank]]=12,19,IF(Table1[[#This Row],[Rank]]=13,18,IF(Table1[[#This Row],[Rank]]=14,17,IF(Table1[[#This Row],[Rank]]=15,16,IF(Table1[[#This Row],[Rank]]=16,15,IF(Table1[[#This Row],[Rank]]=17,14,IF(Table1[[#This Row],[Rank]]=18,13,IF(Table1[[#This Row],[Rank]]=19,12,IF(Table1[[#This Row],[Rank]]=20,11,IF(Table1[[#This Row],[Rank]]=21,10,IF(Table1[[#This Row],[Rank]]=22,9,IF(Table1[[#This Row],[Rank]]=23,8,IF(Table1[[#This Row],[Rank]]=24,7,IF(Table1[[#This Row],[Rank]]=25,6,IF(Table1[[#This Row],[Rank]]=26,5,IF(Table1[[#This Row],[Rank]]=27,4,IF(Table1[[#This Row],[Rank]]=28,3,IF(Table1[[#This Row],[Rank]]=29,2,IF(Table1[[#This Row],[Rank]]=30,1,0)))))))))))))))))))))))))))))))</f>
        <v/>
      </c>
      <c r="D26" s="4" t="str">
        <f>IF(Table1[[#This Row],[Category]]="","",IF(Table1[[#This Row],[Category]]="M",COUNTIF($I$2:$I26,"M"),IF(Table1[[#This Row],[Category]]="F",COUNTIF($I$2:$I26,"F"),0)))</f>
        <v/>
      </c>
      <c r="E26" s="26"/>
      <c r="F26" s="48"/>
      <c r="G26" s="28"/>
      <c r="H26" s="28"/>
      <c r="I26" s="29"/>
      <c r="J26" s="63"/>
      <c r="K26" s="63"/>
      <c r="L26" s="63"/>
      <c r="M26" s="63"/>
      <c r="N26" s="63"/>
    </row>
    <row r="27" spans="1:14" x14ac:dyDescent="0.3">
      <c r="A27" s="19">
        <f>Table1[[#This Row],[Full Name]]</f>
        <v>0</v>
      </c>
      <c r="B27" s="21" t="str">
        <f>IF(Table1[[#This Row],[Full Name]]="","",IF(IFERROR(IFERROR(VLOOKUP(Table1[[#This Row],[Full Name]],'Mens League'!B:B,1,FALSE),VLOOKUP(Table1[[#This Row],[Full Name]],'Women''s League'!B:B,1,FALSE)),"NEEDS ADDING")="NEEDS ADDING","NEEDS ADDING","OK"))</f>
        <v/>
      </c>
      <c r="C27" s="21" t="str">
        <f>IF(Table1[[#This Row],[Position]]="","",IF(Table1[[#This Row],[Rank]]=1,30,IF(Table1[[#This Row],[Rank]]=2,29,IF(Table1[[#This Row],[Rank]]=3,28,IF(Table1[[#This Row],[Rank]]=4,27,IF(Table1[[#This Row],[Rank]]=5,26,IF(Table1[[#This Row],[Rank]]=6,25,IF(Table1[[#This Row],[Rank]]=7,24,IF(Table1[[#This Row],[Rank]]=8,23,IF(Table1[[#This Row],[Rank]]=9,22,IF(Table1[[#This Row],[Rank]]=10,21,IF(Table1[[#This Row],[Rank]]=11,20,IF(Table1[[#This Row],[Rank]]=12,19,IF(Table1[[#This Row],[Rank]]=13,18,IF(Table1[[#This Row],[Rank]]=14,17,IF(Table1[[#This Row],[Rank]]=15,16,IF(Table1[[#This Row],[Rank]]=16,15,IF(Table1[[#This Row],[Rank]]=17,14,IF(Table1[[#This Row],[Rank]]=18,13,IF(Table1[[#This Row],[Rank]]=19,12,IF(Table1[[#This Row],[Rank]]=20,11,IF(Table1[[#This Row],[Rank]]=21,10,IF(Table1[[#This Row],[Rank]]=22,9,IF(Table1[[#This Row],[Rank]]=23,8,IF(Table1[[#This Row],[Rank]]=24,7,IF(Table1[[#This Row],[Rank]]=25,6,IF(Table1[[#This Row],[Rank]]=26,5,IF(Table1[[#This Row],[Rank]]=27,4,IF(Table1[[#This Row],[Rank]]=28,3,IF(Table1[[#This Row],[Rank]]=29,2,IF(Table1[[#This Row],[Rank]]=30,1,0)))))))))))))))))))))))))))))))</f>
        <v/>
      </c>
      <c r="D27" s="4" t="str">
        <f>IF(Table1[[#This Row],[Category]]="","",IF(Table1[[#This Row],[Category]]="M",COUNTIF($I$2:$I27,"M"),IF(Table1[[#This Row],[Category]]="F",COUNTIF($I$2:$I27,"F"),0)))</f>
        <v/>
      </c>
      <c r="E27" s="26"/>
      <c r="F27" s="48"/>
      <c r="G27" s="28"/>
      <c r="H27" s="28"/>
      <c r="I27" s="29"/>
      <c r="J27" s="63"/>
      <c r="K27" s="63"/>
      <c r="L27" s="63"/>
      <c r="M27" s="63"/>
      <c r="N27" s="63"/>
    </row>
    <row r="28" spans="1:14" x14ac:dyDescent="0.3">
      <c r="A28" s="19">
        <f>Table1[[#This Row],[Full Name]]</f>
        <v>0</v>
      </c>
      <c r="B28" s="21" t="str">
        <f>IF(Table1[[#This Row],[Full Name]]="","",IF(IFERROR(IFERROR(VLOOKUP(Table1[[#This Row],[Full Name]],'Mens League'!B:B,1,FALSE),VLOOKUP(Table1[[#This Row],[Full Name]],'Women''s League'!B:B,1,FALSE)),"NEEDS ADDING")="NEEDS ADDING","NEEDS ADDING","OK"))</f>
        <v/>
      </c>
      <c r="C28" s="21" t="str">
        <f>IF(Table1[[#This Row],[Position]]="","",IF(Table1[[#This Row],[Rank]]=1,30,IF(Table1[[#This Row],[Rank]]=2,29,IF(Table1[[#This Row],[Rank]]=3,28,IF(Table1[[#This Row],[Rank]]=4,27,IF(Table1[[#This Row],[Rank]]=5,26,IF(Table1[[#This Row],[Rank]]=6,25,IF(Table1[[#This Row],[Rank]]=7,24,IF(Table1[[#This Row],[Rank]]=8,23,IF(Table1[[#This Row],[Rank]]=9,22,IF(Table1[[#This Row],[Rank]]=10,21,IF(Table1[[#This Row],[Rank]]=11,20,IF(Table1[[#This Row],[Rank]]=12,19,IF(Table1[[#This Row],[Rank]]=13,18,IF(Table1[[#This Row],[Rank]]=14,17,IF(Table1[[#This Row],[Rank]]=15,16,IF(Table1[[#This Row],[Rank]]=16,15,IF(Table1[[#This Row],[Rank]]=17,14,IF(Table1[[#This Row],[Rank]]=18,13,IF(Table1[[#This Row],[Rank]]=19,12,IF(Table1[[#This Row],[Rank]]=20,11,IF(Table1[[#This Row],[Rank]]=21,10,IF(Table1[[#This Row],[Rank]]=22,9,IF(Table1[[#This Row],[Rank]]=23,8,IF(Table1[[#This Row],[Rank]]=24,7,IF(Table1[[#This Row],[Rank]]=25,6,IF(Table1[[#This Row],[Rank]]=26,5,IF(Table1[[#This Row],[Rank]]=27,4,IF(Table1[[#This Row],[Rank]]=28,3,IF(Table1[[#This Row],[Rank]]=29,2,IF(Table1[[#This Row],[Rank]]=30,1,0)))))))))))))))))))))))))))))))</f>
        <v/>
      </c>
      <c r="D28" s="4" t="str">
        <f>IF(Table1[[#This Row],[Category]]="","",IF(Table1[[#This Row],[Category]]="M",COUNTIF($I$2:$I28,"M"),IF(Table1[[#This Row],[Category]]="F",COUNTIF($I$2:$I28,"F"),0)))</f>
        <v/>
      </c>
      <c r="E28" s="26"/>
      <c r="F28" s="48"/>
      <c r="G28" s="28"/>
      <c r="H28" s="28"/>
      <c r="I28" s="29"/>
      <c r="J28" s="63"/>
      <c r="K28" s="63"/>
      <c r="L28" s="63"/>
      <c r="M28" s="63"/>
      <c r="N28" s="63"/>
    </row>
    <row r="29" spans="1:14" x14ac:dyDescent="0.3">
      <c r="A29" s="19">
        <f>Table1[[#This Row],[Full Name]]</f>
        <v>0</v>
      </c>
      <c r="B29" s="21" t="str">
        <f>IF(Table1[[#This Row],[Full Name]]="","",IF(IFERROR(IFERROR(VLOOKUP(Table1[[#This Row],[Full Name]],'Mens League'!B:B,1,FALSE),VLOOKUP(Table1[[#This Row],[Full Name]],'Women''s League'!B:B,1,FALSE)),"NEEDS ADDING")="NEEDS ADDING","NEEDS ADDING","OK"))</f>
        <v/>
      </c>
      <c r="C29" s="21" t="str">
        <f>IF(Table1[[#This Row],[Position]]="","",IF(Table1[[#This Row],[Rank]]=1,30,IF(Table1[[#This Row],[Rank]]=2,29,IF(Table1[[#This Row],[Rank]]=3,28,IF(Table1[[#This Row],[Rank]]=4,27,IF(Table1[[#This Row],[Rank]]=5,26,IF(Table1[[#This Row],[Rank]]=6,25,IF(Table1[[#This Row],[Rank]]=7,24,IF(Table1[[#This Row],[Rank]]=8,23,IF(Table1[[#This Row],[Rank]]=9,22,IF(Table1[[#This Row],[Rank]]=10,21,IF(Table1[[#This Row],[Rank]]=11,20,IF(Table1[[#This Row],[Rank]]=12,19,IF(Table1[[#This Row],[Rank]]=13,18,IF(Table1[[#This Row],[Rank]]=14,17,IF(Table1[[#This Row],[Rank]]=15,16,IF(Table1[[#This Row],[Rank]]=16,15,IF(Table1[[#This Row],[Rank]]=17,14,IF(Table1[[#This Row],[Rank]]=18,13,IF(Table1[[#This Row],[Rank]]=19,12,IF(Table1[[#This Row],[Rank]]=20,11,IF(Table1[[#This Row],[Rank]]=21,10,IF(Table1[[#This Row],[Rank]]=22,9,IF(Table1[[#This Row],[Rank]]=23,8,IF(Table1[[#This Row],[Rank]]=24,7,IF(Table1[[#This Row],[Rank]]=25,6,IF(Table1[[#This Row],[Rank]]=26,5,IF(Table1[[#This Row],[Rank]]=27,4,IF(Table1[[#This Row],[Rank]]=28,3,IF(Table1[[#This Row],[Rank]]=29,2,IF(Table1[[#This Row],[Rank]]=30,1,0)))))))))))))))))))))))))))))))</f>
        <v/>
      </c>
      <c r="D29" s="4" t="str">
        <f>IF(Table1[[#This Row],[Category]]="","",IF(Table1[[#This Row],[Category]]="M",COUNTIF($I$2:$I29,"M"),IF(Table1[[#This Row],[Category]]="F",COUNTIF($I$2:$I29,"F"),0)))</f>
        <v/>
      </c>
      <c r="E29" s="26"/>
      <c r="F29" s="48"/>
      <c r="G29" s="28"/>
      <c r="H29" s="28"/>
      <c r="I29" s="29"/>
      <c r="J29" s="63"/>
      <c r="K29" s="63"/>
      <c r="L29" s="63"/>
      <c r="M29" s="63"/>
      <c r="N29" s="63"/>
    </row>
    <row r="30" spans="1:14" x14ac:dyDescent="0.3">
      <c r="A30" s="19">
        <f>Table1[[#This Row],[Full Name]]</f>
        <v>0</v>
      </c>
      <c r="B30" s="21" t="str">
        <f>IF(Table1[[#This Row],[Full Name]]="","",IF(IFERROR(IFERROR(VLOOKUP(Table1[[#This Row],[Full Name]],'Mens League'!B:B,1,FALSE),VLOOKUP(Table1[[#This Row],[Full Name]],'Women''s League'!B:B,1,FALSE)),"NEEDS ADDING")="NEEDS ADDING","NEEDS ADDING","OK"))</f>
        <v/>
      </c>
      <c r="C30" s="21" t="str">
        <f>IF(Table1[[#This Row],[Position]]="","",IF(Table1[[#This Row],[Rank]]=1,30,IF(Table1[[#This Row],[Rank]]=2,29,IF(Table1[[#This Row],[Rank]]=3,28,IF(Table1[[#This Row],[Rank]]=4,27,IF(Table1[[#This Row],[Rank]]=5,26,IF(Table1[[#This Row],[Rank]]=6,25,IF(Table1[[#This Row],[Rank]]=7,24,IF(Table1[[#This Row],[Rank]]=8,23,IF(Table1[[#This Row],[Rank]]=9,22,IF(Table1[[#This Row],[Rank]]=10,21,IF(Table1[[#This Row],[Rank]]=11,20,IF(Table1[[#This Row],[Rank]]=12,19,IF(Table1[[#This Row],[Rank]]=13,18,IF(Table1[[#This Row],[Rank]]=14,17,IF(Table1[[#This Row],[Rank]]=15,16,IF(Table1[[#This Row],[Rank]]=16,15,IF(Table1[[#This Row],[Rank]]=17,14,IF(Table1[[#This Row],[Rank]]=18,13,IF(Table1[[#This Row],[Rank]]=19,12,IF(Table1[[#This Row],[Rank]]=20,11,IF(Table1[[#This Row],[Rank]]=21,10,IF(Table1[[#This Row],[Rank]]=22,9,IF(Table1[[#This Row],[Rank]]=23,8,IF(Table1[[#This Row],[Rank]]=24,7,IF(Table1[[#This Row],[Rank]]=25,6,IF(Table1[[#This Row],[Rank]]=26,5,IF(Table1[[#This Row],[Rank]]=27,4,IF(Table1[[#This Row],[Rank]]=28,3,IF(Table1[[#This Row],[Rank]]=29,2,IF(Table1[[#This Row],[Rank]]=30,1,0)))))))))))))))))))))))))))))))</f>
        <v/>
      </c>
      <c r="D30" s="4" t="str">
        <f>IF(Table1[[#This Row],[Category]]="","",IF(Table1[[#This Row],[Category]]="M",COUNTIF($I$2:$I30,"M"),IF(Table1[[#This Row],[Category]]="F",COUNTIF($I$2:$I30,"F"),0)))</f>
        <v/>
      </c>
      <c r="E30" s="26"/>
      <c r="F30" s="48"/>
      <c r="G30" s="28"/>
      <c r="H30" s="28"/>
      <c r="I30" s="29"/>
      <c r="J30" s="63"/>
      <c r="K30" s="63"/>
      <c r="L30" s="63"/>
      <c r="M30" s="63"/>
      <c r="N30" s="63"/>
    </row>
    <row r="31" spans="1:14" x14ac:dyDescent="0.3">
      <c r="A31" s="19">
        <f>Table1[[#This Row],[Full Name]]</f>
        <v>0</v>
      </c>
      <c r="B31" s="21" t="str">
        <f>IF(Table1[[#This Row],[Full Name]]="","",IF(IFERROR(IFERROR(VLOOKUP(Table1[[#This Row],[Full Name]],'Mens League'!B:B,1,FALSE),VLOOKUP(Table1[[#This Row],[Full Name]],'Women''s League'!B:B,1,FALSE)),"NEEDS ADDING")="NEEDS ADDING","NEEDS ADDING","OK"))</f>
        <v/>
      </c>
      <c r="C31" s="21" t="str">
        <f>IF(Table1[[#This Row],[Position]]="","",IF(Table1[[#This Row],[Rank]]=1,30,IF(Table1[[#This Row],[Rank]]=2,29,IF(Table1[[#This Row],[Rank]]=3,28,IF(Table1[[#This Row],[Rank]]=4,27,IF(Table1[[#This Row],[Rank]]=5,26,IF(Table1[[#This Row],[Rank]]=6,25,IF(Table1[[#This Row],[Rank]]=7,24,IF(Table1[[#This Row],[Rank]]=8,23,IF(Table1[[#This Row],[Rank]]=9,22,IF(Table1[[#This Row],[Rank]]=10,21,IF(Table1[[#This Row],[Rank]]=11,20,IF(Table1[[#This Row],[Rank]]=12,19,IF(Table1[[#This Row],[Rank]]=13,18,IF(Table1[[#This Row],[Rank]]=14,17,IF(Table1[[#This Row],[Rank]]=15,16,IF(Table1[[#This Row],[Rank]]=16,15,IF(Table1[[#This Row],[Rank]]=17,14,IF(Table1[[#This Row],[Rank]]=18,13,IF(Table1[[#This Row],[Rank]]=19,12,IF(Table1[[#This Row],[Rank]]=20,11,IF(Table1[[#This Row],[Rank]]=21,10,IF(Table1[[#This Row],[Rank]]=22,9,IF(Table1[[#This Row],[Rank]]=23,8,IF(Table1[[#This Row],[Rank]]=24,7,IF(Table1[[#This Row],[Rank]]=25,6,IF(Table1[[#This Row],[Rank]]=26,5,IF(Table1[[#This Row],[Rank]]=27,4,IF(Table1[[#This Row],[Rank]]=28,3,IF(Table1[[#This Row],[Rank]]=29,2,IF(Table1[[#This Row],[Rank]]=30,1,0)))))))))))))))))))))))))))))))</f>
        <v/>
      </c>
      <c r="D31" s="4" t="str">
        <f>IF(Table1[[#This Row],[Category]]="","",IF(Table1[[#This Row],[Category]]="M",COUNTIF($I$2:$I31,"M"),IF(Table1[[#This Row],[Category]]="F",COUNTIF($I$2:$I31,"F"),0)))</f>
        <v/>
      </c>
      <c r="E31" s="26"/>
      <c r="F31" s="48"/>
      <c r="G31" s="28"/>
      <c r="H31" s="28"/>
      <c r="I31" s="29"/>
      <c r="J31" s="63"/>
      <c r="K31" s="63"/>
      <c r="L31" s="63"/>
      <c r="M31" s="63"/>
      <c r="N31" s="63"/>
    </row>
    <row r="32" spans="1:14" x14ac:dyDescent="0.3">
      <c r="A32" s="19">
        <f>Table1[[#This Row],[Full Name]]</f>
        <v>0</v>
      </c>
      <c r="B32" s="21" t="str">
        <f>IF(Table1[[#This Row],[Full Name]]="","",IF(IFERROR(IFERROR(VLOOKUP(Table1[[#This Row],[Full Name]],'Mens League'!B:B,1,FALSE),VLOOKUP(Table1[[#This Row],[Full Name]],'Women''s League'!B:B,1,FALSE)),"NEEDS ADDING")="NEEDS ADDING","NEEDS ADDING","OK"))</f>
        <v/>
      </c>
      <c r="C32" s="21" t="str">
        <f>IF(Table1[[#This Row],[Position]]="","",IF(Table1[[#This Row],[Rank]]=1,30,IF(Table1[[#This Row],[Rank]]=2,29,IF(Table1[[#This Row],[Rank]]=3,28,IF(Table1[[#This Row],[Rank]]=4,27,IF(Table1[[#This Row],[Rank]]=5,26,IF(Table1[[#This Row],[Rank]]=6,25,IF(Table1[[#This Row],[Rank]]=7,24,IF(Table1[[#This Row],[Rank]]=8,23,IF(Table1[[#This Row],[Rank]]=9,22,IF(Table1[[#This Row],[Rank]]=10,21,IF(Table1[[#This Row],[Rank]]=11,20,IF(Table1[[#This Row],[Rank]]=12,19,IF(Table1[[#This Row],[Rank]]=13,18,IF(Table1[[#This Row],[Rank]]=14,17,IF(Table1[[#This Row],[Rank]]=15,16,IF(Table1[[#This Row],[Rank]]=16,15,IF(Table1[[#This Row],[Rank]]=17,14,IF(Table1[[#This Row],[Rank]]=18,13,IF(Table1[[#This Row],[Rank]]=19,12,IF(Table1[[#This Row],[Rank]]=20,11,IF(Table1[[#This Row],[Rank]]=21,10,IF(Table1[[#This Row],[Rank]]=22,9,IF(Table1[[#This Row],[Rank]]=23,8,IF(Table1[[#This Row],[Rank]]=24,7,IF(Table1[[#This Row],[Rank]]=25,6,IF(Table1[[#This Row],[Rank]]=26,5,IF(Table1[[#This Row],[Rank]]=27,4,IF(Table1[[#This Row],[Rank]]=28,3,IF(Table1[[#This Row],[Rank]]=29,2,IF(Table1[[#This Row],[Rank]]=30,1,0)))))))))))))))))))))))))))))))</f>
        <v/>
      </c>
      <c r="D32" s="4" t="str">
        <f>IF(Table1[[#This Row],[Category]]="","",IF(Table1[[#This Row],[Category]]="M",COUNTIF($I$2:$I32,"M"),IF(Table1[[#This Row],[Category]]="F",COUNTIF($I$2:$I32,"F"),0)))</f>
        <v/>
      </c>
      <c r="E32" s="26"/>
      <c r="F32" s="48"/>
      <c r="G32" s="28"/>
      <c r="H32" s="28"/>
      <c r="I32" s="29"/>
      <c r="J32" s="63"/>
      <c r="K32" s="63"/>
      <c r="L32" s="63"/>
      <c r="M32" s="63"/>
      <c r="N32" s="63"/>
    </row>
    <row r="33" spans="1:14" x14ac:dyDescent="0.3">
      <c r="A33" s="19">
        <f>Table1[[#This Row],[Full Name]]</f>
        <v>0</v>
      </c>
      <c r="B33" s="21" t="str">
        <f>IF(Table1[[#This Row],[Full Name]]="","",IF(IFERROR(IFERROR(VLOOKUP(Table1[[#This Row],[Full Name]],'Mens League'!B:B,1,FALSE),VLOOKUP(Table1[[#This Row],[Full Name]],'Women''s League'!B:B,1,FALSE)),"NEEDS ADDING")="NEEDS ADDING","NEEDS ADDING","OK"))</f>
        <v/>
      </c>
      <c r="C33" s="21" t="str">
        <f>IF(Table1[[#This Row],[Position]]="","",IF(Table1[[#This Row],[Rank]]=1,30,IF(Table1[[#This Row],[Rank]]=2,29,IF(Table1[[#This Row],[Rank]]=3,28,IF(Table1[[#This Row],[Rank]]=4,27,IF(Table1[[#This Row],[Rank]]=5,26,IF(Table1[[#This Row],[Rank]]=6,25,IF(Table1[[#This Row],[Rank]]=7,24,IF(Table1[[#This Row],[Rank]]=8,23,IF(Table1[[#This Row],[Rank]]=9,22,IF(Table1[[#This Row],[Rank]]=10,21,IF(Table1[[#This Row],[Rank]]=11,20,IF(Table1[[#This Row],[Rank]]=12,19,IF(Table1[[#This Row],[Rank]]=13,18,IF(Table1[[#This Row],[Rank]]=14,17,IF(Table1[[#This Row],[Rank]]=15,16,IF(Table1[[#This Row],[Rank]]=16,15,IF(Table1[[#This Row],[Rank]]=17,14,IF(Table1[[#This Row],[Rank]]=18,13,IF(Table1[[#This Row],[Rank]]=19,12,IF(Table1[[#This Row],[Rank]]=20,11,IF(Table1[[#This Row],[Rank]]=21,10,IF(Table1[[#This Row],[Rank]]=22,9,IF(Table1[[#This Row],[Rank]]=23,8,IF(Table1[[#This Row],[Rank]]=24,7,IF(Table1[[#This Row],[Rank]]=25,6,IF(Table1[[#This Row],[Rank]]=26,5,IF(Table1[[#This Row],[Rank]]=27,4,IF(Table1[[#This Row],[Rank]]=28,3,IF(Table1[[#This Row],[Rank]]=29,2,IF(Table1[[#This Row],[Rank]]=30,1,0)))))))))))))))))))))))))))))))</f>
        <v/>
      </c>
      <c r="D33" s="4" t="str">
        <f>IF(Table1[[#This Row],[Category]]="","",IF(Table1[[#This Row],[Category]]="M",COUNTIF($I$2:$I33,"M"),IF(Table1[[#This Row],[Category]]="F",COUNTIF($I$2:$I33,"F"),0)))</f>
        <v/>
      </c>
      <c r="E33" s="26"/>
      <c r="F33" s="48"/>
      <c r="G33" s="28"/>
      <c r="H33" s="28"/>
      <c r="I33" s="29"/>
      <c r="J33" s="63"/>
      <c r="K33" s="63"/>
      <c r="L33" s="63"/>
      <c r="M33" s="63"/>
      <c r="N33" s="63"/>
    </row>
    <row r="34" spans="1:14" x14ac:dyDescent="0.3">
      <c r="A34" s="19">
        <f>Table1[[#This Row],[Full Name]]</f>
        <v>0</v>
      </c>
      <c r="B34" s="21" t="str">
        <f>IF(Table1[[#This Row],[Full Name]]="","",IF(IFERROR(IFERROR(VLOOKUP(Table1[[#This Row],[Full Name]],'Mens League'!B:B,1,FALSE),VLOOKUP(Table1[[#This Row],[Full Name]],'Women''s League'!B:B,1,FALSE)),"NEEDS ADDING")="NEEDS ADDING","NEEDS ADDING","OK"))</f>
        <v/>
      </c>
      <c r="C34" s="21" t="str">
        <f>IF(Table1[[#This Row],[Position]]="","",IF(Table1[[#This Row],[Rank]]=1,30,IF(Table1[[#This Row],[Rank]]=2,29,IF(Table1[[#This Row],[Rank]]=3,28,IF(Table1[[#This Row],[Rank]]=4,27,IF(Table1[[#This Row],[Rank]]=5,26,IF(Table1[[#This Row],[Rank]]=6,25,IF(Table1[[#This Row],[Rank]]=7,24,IF(Table1[[#This Row],[Rank]]=8,23,IF(Table1[[#This Row],[Rank]]=9,22,IF(Table1[[#This Row],[Rank]]=10,21,IF(Table1[[#This Row],[Rank]]=11,20,IF(Table1[[#This Row],[Rank]]=12,19,IF(Table1[[#This Row],[Rank]]=13,18,IF(Table1[[#This Row],[Rank]]=14,17,IF(Table1[[#This Row],[Rank]]=15,16,IF(Table1[[#This Row],[Rank]]=16,15,IF(Table1[[#This Row],[Rank]]=17,14,IF(Table1[[#This Row],[Rank]]=18,13,IF(Table1[[#This Row],[Rank]]=19,12,IF(Table1[[#This Row],[Rank]]=20,11,IF(Table1[[#This Row],[Rank]]=21,10,IF(Table1[[#This Row],[Rank]]=22,9,IF(Table1[[#This Row],[Rank]]=23,8,IF(Table1[[#This Row],[Rank]]=24,7,IF(Table1[[#This Row],[Rank]]=25,6,IF(Table1[[#This Row],[Rank]]=26,5,IF(Table1[[#This Row],[Rank]]=27,4,IF(Table1[[#This Row],[Rank]]=28,3,IF(Table1[[#This Row],[Rank]]=29,2,IF(Table1[[#This Row],[Rank]]=30,1,0)))))))))))))))))))))))))))))))</f>
        <v/>
      </c>
      <c r="D34" s="4" t="str">
        <f>IF(Table1[[#This Row],[Category]]="","",IF(Table1[[#This Row],[Category]]="M",COUNTIF($I$2:$I34,"M"),IF(Table1[[#This Row],[Category]]="F",COUNTIF($I$2:$I34,"F"),0)))</f>
        <v/>
      </c>
      <c r="E34" s="26"/>
      <c r="F34" s="48"/>
      <c r="G34" s="28"/>
      <c r="H34" s="28"/>
      <c r="I34" s="29"/>
      <c r="J34" s="63"/>
      <c r="K34" s="63"/>
      <c r="L34" s="63"/>
      <c r="M34" s="63"/>
      <c r="N34" s="63"/>
    </row>
    <row r="35" spans="1:14" x14ac:dyDescent="0.3">
      <c r="A35" s="19">
        <f>Table1[[#This Row],[Full Name]]</f>
        <v>0</v>
      </c>
      <c r="B35" s="21" t="str">
        <f>IF(Table1[[#This Row],[Full Name]]="","",IF(IFERROR(IFERROR(VLOOKUP(Table1[[#This Row],[Full Name]],'Mens League'!B:B,1,FALSE),VLOOKUP(Table1[[#This Row],[Full Name]],'Women''s League'!B:B,1,FALSE)),"NEEDS ADDING")="NEEDS ADDING","NEEDS ADDING","OK"))</f>
        <v/>
      </c>
      <c r="C35" s="21" t="str">
        <f>IF(Table1[[#This Row],[Position]]="","",IF(Table1[[#This Row],[Rank]]=1,30,IF(Table1[[#This Row],[Rank]]=2,29,IF(Table1[[#This Row],[Rank]]=3,28,IF(Table1[[#This Row],[Rank]]=4,27,IF(Table1[[#This Row],[Rank]]=5,26,IF(Table1[[#This Row],[Rank]]=6,25,IF(Table1[[#This Row],[Rank]]=7,24,IF(Table1[[#This Row],[Rank]]=8,23,IF(Table1[[#This Row],[Rank]]=9,22,IF(Table1[[#This Row],[Rank]]=10,21,IF(Table1[[#This Row],[Rank]]=11,20,IF(Table1[[#This Row],[Rank]]=12,19,IF(Table1[[#This Row],[Rank]]=13,18,IF(Table1[[#This Row],[Rank]]=14,17,IF(Table1[[#This Row],[Rank]]=15,16,IF(Table1[[#This Row],[Rank]]=16,15,IF(Table1[[#This Row],[Rank]]=17,14,IF(Table1[[#This Row],[Rank]]=18,13,IF(Table1[[#This Row],[Rank]]=19,12,IF(Table1[[#This Row],[Rank]]=20,11,IF(Table1[[#This Row],[Rank]]=21,10,IF(Table1[[#This Row],[Rank]]=22,9,IF(Table1[[#This Row],[Rank]]=23,8,IF(Table1[[#This Row],[Rank]]=24,7,IF(Table1[[#This Row],[Rank]]=25,6,IF(Table1[[#This Row],[Rank]]=26,5,IF(Table1[[#This Row],[Rank]]=27,4,IF(Table1[[#This Row],[Rank]]=28,3,IF(Table1[[#This Row],[Rank]]=29,2,IF(Table1[[#This Row],[Rank]]=30,1,0)))))))))))))))))))))))))))))))</f>
        <v/>
      </c>
      <c r="D35" s="4" t="str">
        <f>IF(Table1[[#This Row],[Category]]="","",IF(Table1[[#This Row],[Category]]="M",COUNTIF($I$2:$I35,"M"),IF(Table1[[#This Row],[Category]]="F",COUNTIF($I$2:$I35,"F"),0)))</f>
        <v/>
      </c>
      <c r="E35" s="26"/>
      <c r="F35" s="48"/>
      <c r="G35" s="28"/>
      <c r="H35" s="28"/>
      <c r="I35" s="29"/>
      <c r="J35" s="63"/>
      <c r="K35" s="63"/>
      <c r="L35" s="63"/>
      <c r="M35" s="63"/>
      <c r="N35" s="63"/>
    </row>
    <row r="36" spans="1:14" x14ac:dyDescent="0.3">
      <c r="A36" s="19">
        <f>Table1[[#This Row],[Full Name]]</f>
        <v>0</v>
      </c>
      <c r="B36" s="21" t="str">
        <f>IF(Table1[[#This Row],[Full Name]]="","",IF(IFERROR(IFERROR(VLOOKUP(Table1[[#This Row],[Full Name]],'Mens League'!B:B,1,FALSE),VLOOKUP(Table1[[#This Row],[Full Name]],'Women''s League'!B:B,1,FALSE)),"NEEDS ADDING")="NEEDS ADDING","NEEDS ADDING","OK"))</f>
        <v/>
      </c>
      <c r="C36" s="21" t="str">
        <f>IF(Table1[[#This Row],[Position]]="","",IF(Table1[[#This Row],[Rank]]=1,30,IF(Table1[[#This Row],[Rank]]=2,29,IF(Table1[[#This Row],[Rank]]=3,28,IF(Table1[[#This Row],[Rank]]=4,27,IF(Table1[[#This Row],[Rank]]=5,26,IF(Table1[[#This Row],[Rank]]=6,25,IF(Table1[[#This Row],[Rank]]=7,24,IF(Table1[[#This Row],[Rank]]=8,23,IF(Table1[[#This Row],[Rank]]=9,22,IF(Table1[[#This Row],[Rank]]=10,21,IF(Table1[[#This Row],[Rank]]=11,20,IF(Table1[[#This Row],[Rank]]=12,19,IF(Table1[[#This Row],[Rank]]=13,18,IF(Table1[[#This Row],[Rank]]=14,17,IF(Table1[[#This Row],[Rank]]=15,16,IF(Table1[[#This Row],[Rank]]=16,15,IF(Table1[[#This Row],[Rank]]=17,14,IF(Table1[[#This Row],[Rank]]=18,13,IF(Table1[[#This Row],[Rank]]=19,12,IF(Table1[[#This Row],[Rank]]=20,11,IF(Table1[[#This Row],[Rank]]=21,10,IF(Table1[[#This Row],[Rank]]=22,9,IF(Table1[[#This Row],[Rank]]=23,8,IF(Table1[[#This Row],[Rank]]=24,7,IF(Table1[[#This Row],[Rank]]=25,6,IF(Table1[[#This Row],[Rank]]=26,5,IF(Table1[[#This Row],[Rank]]=27,4,IF(Table1[[#This Row],[Rank]]=28,3,IF(Table1[[#This Row],[Rank]]=29,2,IF(Table1[[#This Row],[Rank]]=30,1,0)))))))))))))))))))))))))))))))</f>
        <v/>
      </c>
      <c r="D36" s="4" t="str">
        <f>IF(Table1[[#This Row],[Category]]="","",IF(Table1[[#This Row],[Category]]="M",COUNTIF($I$2:$I36,"M"),IF(Table1[[#This Row],[Category]]="F",COUNTIF($I$2:$I36,"F"),0)))</f>
        <v/>
      </c>
      <c r="E36" s="26"/>
      <c r="F36" s="48"/>
      <c r="G36" s="28"/>
      <c r="H36" s="28"/>
      <c r="I36" s="29"/>
      <c r="J36" s="63"/>
      <c r="K36" s="63"/>
      <c r="L36" s="63"/>
      <c r="M36" s="63"/>
      <c r="N36" s="63"/>
    </row>
    <row r="37" spans="1:14" x14ac:dyDescent="0.3">
      <c r="A37" s="19">
        <f>Table1[[#This Row],[Full Name]]</f>
        <v>0</v>
      </c>
      <c r="B37" s="21" t="str">
        <f>IF(Table1[[#This Row],[Full Name]]="","",IF(IFERROR(IFERROR(VLOOKUP(Table1[[#This Row],[Full Name]],'Mens League'!B:B,1,FALSE),VLOOKUP(Table1[[#This Row],[Full Name]],'Women''s League'!B:B,1,FALSE)),"NEEDS ADDING")="NEEDS ADDING","NEEDS ADDING","OK"))</f>
        <v/>
      </c>
      <c r="C37" s="21" t="str">
        <f>IF(Table1[[#This Row],[Position]]="","",IF(Table1[[#This Row],[Rank]]=1,30,IF(Table1[[#This Row],[Rank]]=2,29,IF(Table1[[#This Row],[Rank]]=3,28,IF(Table1[[#This Row],[Rank]]=4,27,IF(Table1[[#This Row],[Rank]]=5,26,IF(Table1[[#This Row],[Rank]]=6,25,IF(Table1[[#This Row],[Rank]]=7,24,IF(Table1[[#This Row],[Rank]]=8,23,IF(Table1[[#This Row],[Rank]]=9,22,IF(Table1[[#This Row],[Rank]]=10,21,IF(Table1[[#This Row],[Rank]]=11,20,IF(Table1[[#This Row],[Rank]]=12,19,IF(Table1[[#This Row],[Rank]]=13,18,IF(Table1[[#This Row],[Rank]]=14,17,IF(Table1[[#This Row],[Rank]]=15,16,IF(Table1[[#This Row],[Rank]]=16,15,IF(Table1[[#This Row],[Rank]]=17,14,IF(Table1[[#This Row],[Rank]]=18,13,IF(Table1[[#This Row],[Rank]]=19,12,IF(Table1[[#This Row],[Rank]]=20,11,IF(Table1[[#This Row],[Rank]]=21,10,IF(Table1[[#This Row],[Rank]]=22,9,IF(Table1[[#This Row],[Rank]]=23,8,IF(Table1[[#This Row],[Rank]]=24,7,IF(Table1[[#This Row],[Rank]]=25,6,IF(Table1[[#This Row],[Rank]]=26,5,IF(Table1[[#This Row],[Rank]]=27,4,IF(Table1[[#This Row],[Rank]]=28,3,IF(Table1[[#This Row],[Rank]]=29,2,IF(Table1[[#This Row],[Rank]]=30,1,0)))))))))))))))))))))))))))))))</f>
        <v/>
      </c>
      <c r="D37" s="4" t="str">
        <f>IF(Table1[[#This Row],[Category]]="","",IF(Table1[[#This Row],[Category]]="M",COUNTIF($I$2:$I37,"M"),IF(Table1[[#This Row],[Category]]="F",COUNTIF($I$2:$I37,"F"),0)))</f>
        <v/>
      </c>
      <c r="E37" s="26"/>
      <c r="F37" s="48"/>
      <c r="G37" s="28"/>
      <c r="H37" s="28"/>
      <c r="I37" s="29"/>
      <c r="J37" s="63"/>
      <c r="K37" s="63"/>
      <c r="L37" s="63"/>
      <c r="M37" s="63"/>
      <c r="N37" s="63"/>
    </row>
    <row r="38" spans="1:14" x14ac:dyDescent="0.3">
      <c r="A38" s="19">
        <f>Table1[[#This Row],[Full Name]]</f>
        <v>0</v>
      </c>
      <c r="B38" s="21" t="str">
        <f>IF(Table1[[#This Row],[Full Name]]="","",IF(IFERROR(IFERROR(VLOOKUP(Table1[[#This Row],[Full Name]],'Mens League'!B:B,1,FALSE),VLOOKUP(Table1[[#This Row],[Full Name]],'Women''s League'!B:B,1,FALSE)),"NEEDS ADDING")="NEEDS ADDING","NEEDS ADDING","OK"))</f>
        <v/>
      </c>
      <c r="C38" s="21" t="str">
        <f>IF(Table1[[#This Row],[Position]]="","",IF(Table1[[#This Row],[Rank]]=1,30,IF(Table1[[#This Row],[Rank]]=2,29,IF(Table1[[#This Row],[Rank]]=3,28,IF(Table1[[#This Row],[Rank]]=4,27,IF(Table1[[#This Row],[Rank]]=5,26,IF(Table1[[#This Row],[Rank]]=6,25,IF(Table1[[#This Row],[Rank]]=7,24,IF(Table1[[#This Row],[Rank]]=8,23,IF(Table1[[#This Row],[Rank]]=9,22,IF(Table1[[#This Row],[Rank]]=10,21,IF(Table1[[#This Row],[Rank]]=11,20,IF(Table1[[#This Row],[Rank]]=12,19,IF(Table1[[#This Row],[Rank]]=13,18,IF(Table1[[#This Row],[Rank]]=14,17,IF(Table1[[#This Row],[Rank]]=15,16,IF(Table1[[#This Row],[Rank]]=16,15,IF(Table1[[#This Row],[Rank]]=17,14,IF(Table1[[#This Row],[Rank]]=18,13,IF(Table1[[#This Row],[Rank]]=19,12,IF(Table1[[#This Row],[Rank]]=20,11,IF(Table1[[#This Row],[Rank]]=21,10,IF(Table1[[#This Row],[Rank]]=22,9,IF(Table1[[#This Row],[Rank]]=23,8,IF(Table1[[#This Row],[Rank]]=24,7,IF(Table1[[#This Row],[Rank]]=25,6,IF(Table1[[#This Row],[Rank]]=26,5,IF(Table1[[#This Row],[Rank]]=27,4,IF(Table1[[#This Row],[Rank]]=28,3,IF(Table1[[#This Row],[Rank]]=29,2,IF(Table1[[#This Row],[Rank]]=30,1,0)))))))))))))))))))))))))))))))</f>
        <v/>
      </c>
      <c r="D38" s="4" t="str">
        <f>IF(Table1[[#This Row],[Category]]="","",IF(Table1[[#This Row],[Category]]="M",COUNTIF($I$2:$I38,"M"),IF(Table1[[#This Row],[Category]]="F",COUNTIF($I$2:$I38,"F"),0)))</f>
        <v/>
      </c>
      <c r="E38" s="26"/>
      <c r="F38" s="48"/>
      <c r="G38" s="28"/>
      <c r="H38" s="28"/>
      <c r="I38" s="29"/>
      <c r="J38" s="63"/>
      <c r="K38" s="63"/>
      <c r="L38" s="63"/>
      <c r="M38" s="63"/>
      <c r="N38" s="63"/>
    </row>
    <row r="39" spans="1:14" x14ac:dyDescent="0.3">
      <c r="A39" s="19">
        <f>Table1[[#This Row],[Full Name]]</f>
        <v>0</v>
      </c>
      <c r="B39" s="21" t="str">
        <f>IF(Table1[[#This Row],[Full Name]]="","",IF(IFERROR(IFERROR(VLOOKUP(Table1[[#This Row],[Full Name]],'Mens League'!B:B,1,FALSE),VLOOKUP(Table1[[#This Row],[Full Name]],'Women''s League'!B:B,1,FALSE)),"NEEDS ADDING")="NEEDS ADDING","NEEDS ADDING","OK"))</f>
        <v/>
      </c>
      <c r="C39" s="21" t="str">
        <f>IF(Table1[[#This Row],[Position]]="","",IF(Table1[[#This Row],[Rank]]=1,30,IF(Table1[[#This Row],[Rank]]=2,29,IF(Table1[[#This Row],[Rank]]=3,28,IF(Table1[[#This Row],[Rank]]=4,27,IF(Table1[[#This Row],[Rank]]=5,26,IF(Table1[[#This Row],[Rank]]=6,25,IF(Table1[[#This Row],[Rank]]=7,24,IF(Table1[[#This Row],[Rank]]=8,23,IF(Table1[[#This Row],[Rank]]=9,22,IF(Table1[[#This Row],[Rank]]=10,21,IF(Table1[[#This Row],[Rank]]=11,20,IF(Table1[[#This Row],[Rank]]=12,19,IF(Table1[[#This Row],[Rank]]=13,18,IF(Table1[[#This Row],[Rank]]=14,17,IF(Table1[[#This Row],[Rank]]=15,16,IF(Table1[[#This Row],[Rank]]=16,15,IF(Table1[[#This Row],[Rank]]=17,14,IF(Table1[[#This Row],[Rank]]=18,13,IF(Table1[[#This Row],[Rank]]=19,12,IF(Table1[[#This Row],[Rank]]=20,11,IF(Table1[[#This Row],[Rank]]=21,10,IF(Table1[[#This Row],[Rank]]=22,9,IF(Table1[[#This Row],[Rank]]=23,8,IF(Table1[[#This Row],[Rank]]=24,7,IF(Table1[[#This Row],[Rank]]=25,6,IF(Table1[[#This Row],[Rank]]=26,5,IF(Table1[[#This Row],[Rank]]=27,4,IF(Table1[[#This Row],[Rank]]=28,3,IF(Table1[[#This Row],[Rank]]=29,2,IF(Table1[[#This Row],[Rank]]=30,1,0)))))))))))))))))))))))))))))))</f>
        <v/>
      </c>
      <c r="D39" s="4" t="str">
        <f>IF(Table1[[#This Row],[Category]]="","",IF(Table1[[#This Row],[Category]]="M",COUNTIF($I$2:$I39,"M"),IF(Table1[[#This Row],[Category]]="F",COUNTIF($I$2:$I39,"F"),0)))</f>
        <v/>
      </c>
      <c r="E39" s="26"/>
      <c r="F39" s="48"/>
      <c r="G39" s="28"/>
      <c r="H39" s="28"/>
      <c r="I39" s="29"/>
      <c r="J39" s="63"/>
      <c r="K39" s="63"/>
      <c r="L39" s="63"/>
      <c r="M39" s="63"/>
      <c r="N39" s="63"/>
    </row>
    <row r="40" spans="1:14" x14ac:dyDescent="0.3">
      <c r="A40" s="19">
        <f>Table1[[#This Row],[Full Name]]</f>
        <v>0</v>
      </c>
      <c r="B40" s="21" t="str">
        <f>IF(Table1[[#This Row],[Full Name]]="","",IF(IFERROR(IFERROR(VLOOKUP(Table1[[#This Row],[Full Name]],'Mens League'!B:B,1,FALSE),VLOOKUP(Table1[[#This Row],[Full Name]],'Women''s League'!B:B,1,FALSE)),"NEEDS ADDING")="NEEDS ADDING","NEEDS ADDING","OK"))</f>
        <v/>
      </c>
      <c r="C40" s="21" t="str">
        <f>IF(Table1[[#This Row],[Position]]="","",IF(Table1[[#This Row],[Rank]]=1,30,IF(Table1[[#This Row],[Rank]]=2,29,IF(Table1[[#This Row],[Rank]]=3,28,IF(Table1[[#This Row],[Rank]]=4,27,IF(Table1[[#This Row],[Rank]]=5,26,IF(Table1[[#This Row],[Rank]]=6,25,IF(Table1[[#This Row],[Rank]]=7,24,IF(Table1[[#This Row],[Rank]]=8,23,IF(Table1[[#This Row],[Rank]]=9,22,IF(Table1[[#This Row],[Rank]]=10,21,IF(Table1[[#This Row],[Rank]]=11,20,IF(Table1[[#This Row],[Rank]]=12,19,IF(Table1[[#This Row],[Rank]]=13,18,IF(Table1[[#This Row],[Rank]]=14,17,IF(Table1[[#This Row],[Rank]]=15,16,IF(Table1[[#This Row],[Rank]]=16,15,IF(Table1[[#This Row],[Rank]]=17,14,IF(Table1[[#This Row],[Rank]]=18,13,IF(Table1[[#This Row],[Rank]]=19,12,IF(Table1[[#This Row],[Rank]]=20,11,IF(Table1[[#This Row],[Rank]]=21,10,IF(Table1[[#This Row],[Rank]]=22,9,IF(Table1[[#This Row],[Rank]]=23,8,IF(Table1[[#This Row],[Rank]]=24,7,IF(Table1[[#This Row],[Rank]]=25,6,IF(Table1[[#This Row],[Rank]]=26,5,IF(Table1[[#This Row],[Rank]]=27,4,IF(Table1[[#This Row],[Rank]]=28,3,IF(Table1[[#This Row],[Rank]]=29,2,IF(Table1[[#This Row],[Rank]]=30,1,0)))))))))))))))))))))))))))))))</f>
        <v/>
      </c>
      <c r="D40" s="4" t="str">
        <f>IF(Table1[[#This Row],[Category]]="","",IF(Table1[[#This Row],[Category]]="M",COUNTIF($I$2:$I40,"M"),IF(Table1[[#This Row],[Category]]="F",COUNTIF($I$2:$I40,"F"),0)))</f>
        <v/>
      </c>
      <c r="E40" s="26"/>
      <c r="F40" s="48"/>
      <c r="G40" s="28"/>
      <c r="H40" s="28"/>
      <c r="I40" s="29"/>
      <c r="J40" s="63"/>
      <c r="K40" s="63"/>
      <c r="L40" s="63"/>
      <c r="M40" s="63"/>
      <c r="N40" s="63"/>
    </row>
    <row r="41" spans="1:14" x14ac:dyDescent="0.3">
      <c r="A41" s="19">
        <f>Table1[[#This Row],[Full Name]]</f>
        <v>0</v>
      </c>
      <c r="B41" s="21" t="str">
        <f>IF(Table1[[#This Row],[Full Name]]="","",IF(IFERROR(IFERROR(VLOOKUP(Table1[[#This Row],[Full Name]],'Mens League'!B:B,1,FALSE),VLOOKUP(Table1[[#This Row],[Full Name]],'Women''s League'!B:B,1,FALSE)),"NEEDS ADDING")="NEEDS ADDING","NEEDS ADDING","OK"))</f>
        <v/>
      </c>
      <c r="C41" s="21" t="str">
        <f>IF(Table1[[#This Row],[Position]]="","",IF(Table1[[#This Row],[Rank]]=1,30,IF(Table1[[#This Row],[Rank]]=2,29,IF(Table1[[#This Row],[Rank]]=3,28,IF(Table1[[#This Row],[Rank]]=4,27,IF(Table1[[#This Row],[Rank]]=5,26,IF(Table1[[#This Row],[Rank]]=6,25,IF(Table1[[#This Row],[Rank]]=7,24,IF(Table1[[#This Row],[Rank]]=8,23,IF(Table1[[#This Row],[Rank]]=9,22,IF(Table1[[#This Row],[Rank]]=10,21,IF(Table1[[#This Row],[Rank]]=11,20,IF(Table1[[#This Row],[Rank]]=12,19,IF(Table1[[#This Row],[Rank]]=13,18,IF(Table1[[#This Row],[Rank]]=14,17,IF(Table1[[#This Row],[Rank]]=15,16,IF(Table1[[#This Row],[Rank]]=16,15,IF(Table1[[#This Row],[Rank]]=17,14,IF(Table1[[#This Row],[Rank]]=18,13,IF(Table1[[#This Row],[Rank]]=19,12,IF(Table1[[#This Row],[Rank]]=20,11,IF(Table1[[#This Row],[Rank]]=21,10,IF(Table1[[#This Row],[Rank]]=22,9,IF(Table1[[#This Row],[Rank]]=23,8,IF(Table1[[#This Row],[Rank]]=24,7,IF(Table1[[#This Row],[Rank]]=25,6,IF(Table1[[#This Row],[Rank]]=26,5,IF(Table1[[#This Row],[Rank]]=27,4,IF(Table1[[#This Row],[Rank]]=28,3,IF(Table1[[#This Row],[Rank]]=29,2,IF(Table1[[#This Row],[Rank]]=30,1,0)))))))))))))))))))))))))))))))</f>
        <v/>
      </c>
      <c r="D41" s="4" t="str">
        <f>IF(Table1[[#This Row],[Category]]="","",IF(Table1[[#This Row],[Category]]="M",COUNTIF($I$2:$I41,"M"),IF(Table1[[#This Row],[Category]]="F",COUNTIF($I$2:$I41,"F"),0)))</f>
        <v/>
      </c>
      <c r="E41" s="26"/>
      <c r="F41" s="48"/>
      <c r="G41" s="28"/>
      <c r="H41" s="28"/>
      <c r="I41" s="29"/>
      <c r="J41" s="63"/>
      <c r="K41" s="63"/>
      <c r="L41" s="63"/>
      <c r="M41" s="63"/>
      <c r="N41" s="63"/>
    </row>
    <row r="42" spans="1:14" x14ac:dyDescent="0.3">
      <c r="A42" s="19">
        <f>Table1[[#This Row],[Full Name]]</f>
        <v>0</v>
      </c>
      <c r="B42" s="21" t="str">
        <f>IF(Table1[[#This Row],[Full Name]]="","",IF(IFERROR(IFERROR(VLOOKUP(Table1[[#This Row],[Full Name]],'Mens League'!B:B,1,FALSE),VLOOKUP(Table1[[#This Row],[Full Name]],'Women''s League'!B:B,1,FALSE)),"NEEDS ADDING")="NEEDS ADDING","NEEDS ADDING","OK"))</f>
        <v/>
      </c>
      <c r="C42" s="21" t="str">
        <f>IF(Table1[[#This Row],[Position]]="","",IF(Table1[[#This Row],[Rank]]=1,30,IF(Table1[[#This Row],[Rank]]=2,29,IF(Table1[[#This Row],[Rank]]=3,28,IF(Table1[[#This Row],[Rank]]=4,27,IF(Table1[[#This Row],[Rank]]=5,26,IF(Table1[[#This Row],[Rank]]=6,25,IF(Table1[[#This Row],[Rank]]=7,24,IF(Table1[[#This Row],[Rank]]=8,23,IF(Table1[[#This Row],[Rank]]=9,22,IF(Table1[[#This Row],[Rank]]=10,21,IF(Table1[[#This Row],[Rank]]=11,20,IF(Table1[[#This Row],[Rank]]=12,19,IF(Table1[[#This Row],[Rank]]=13,18,IF(Table1[[#This Row],[Rank]]=14,17,IF(Table1[[#This Row],[Rank]]=15,16,IF(Table1[[#This Row],[Rank]]=16,15,IF(Table1[[#This Row],[Rank]]=17,14,IF(Table1[[#This Row],[Rank]]=18,13,IF(Table1[[#This Row],[Rank]]=19,12,IF(Table1[[#This Row],[Rank]]=20,11,IF(Table1[[#This Row],[Rank]]=21,10,IF(Table1[[#This Row],[Rank]]=22,9,IF(Table1[[#This Row],[Rank]]=23,8,IF(Table1[[#This Row],[Rank]]=24,7,IF(Table1[[#This Row],[Rank]]=25,6,IF(Table1[[#This Row],[Rank]]=26,5,IF(Table1[[#This Row],[Rank]]=27,4,IF(Table1[[#This Row],[Rank]]=28,3,IF(Table1[[#This Row],[Rank]]=29,2,IF(Table1[[#This Row],[Rank]]=30,1,0)))))))))))))))))))))))))))))))</f>
        <v/>
      </c>
      <c r="D42" s="4" t="str">
        <f>IF(Table1[[#This Row],[Category]]="","",IF(Table1[[#This Row],[Category]]="M",COUNTIF($I$2:$I42,"M"),IF(Table1[[#This Row],[Category]]="F",COUNTIF($I$2:$I42,"F"),0)))</f>
        <v/>
      </c>
      <c r="E42" s="26"/>
      <c r="F42" s="48"/>
      <c r="G42" s="28"/>
      <c r="H42" s="28"/>
      <c r="I42" s="29"/>
      <c r="J42" s="63"/>
      <c r="K42" s="63"/>
      <c r="L42" s="63"/>
      <c r="M42" s="63"/>
      <c r="N42" s="63"/>
    </row>
    <row r="43" spans="1:14" x14ac:dyDescent="0.3">
      <c r="A43" s="19">
        <f>Table1[[#This Row],[Full Name]]</f>
        <v>0</v>
      </c>
      <c r="B43" s="21" t="str">
        <f>IF(Table1[[#This Row],[Full Name]]="","",IF(IFERROR(IFERROR(VLOOKUP(Table1[[#This Row],[Full Name]],'Mens League'!B:B,1,FALSE),VLOOKUP(Table1[[#This Row],[Full Name]],'Women''s League'!B:B,1,FALSE)),"NEEDS ADDING")="NEEDS ADDING","NEEDS ADDING","OK"))</f>
        <v/>
      </c>
      <c r="C43" s="21" t="str">
        <f>IF(Table1[[#This Row],[Position]]="","",IF(Table1[[#This Row],[Rank]]=1,30,IF(Table1[[#This Row],[Rank]]=2,29,IF(Table1[[#This Row],[Rank]]=3,28,IF(Table1[[#This Row],[Rank]]=4,27,IF(Table1[[#This Row],[Rank]]=5,26,IF(Table1[[#This Row],[Rank]]=6,25,IF(Table1[[#This Row],[Rank]]=7,24,IF(Table1[[#This Row],[Rank]]=8,23,IF(Table1[[#This Row],[Rank]]=9,22,IF(Table1[[#This Row],[Rank]]=10,21,IF(Table1[[#This Row],[Rank]]=11,20,IF(Table1[[#This Row],[Rank]]=12,19,IF(Table1[[#This Row],[Rank]]=13,18,IF(Table1[[#This Row],[Rank]]=14,17,IF(Table1[[#This Row],[Rank]]=15,16,IF(Table1[[#This Row],[Rank]]=16,15,IF(Table1[[#This Row],[Rank]]=17,14,IF(Table1[[#This Row],[Rank]]=18,13,IF(Table1[[#This Row],[Rank]]=19,12,IF(Table1[[#This Row],[Rank]]=20,11,IF(Table1[[#This Row],[Rank]]=21,10,IF(Table1[[#This Row],[Rank]]=22,9,IF(Table1[[#This Row],[Rank]]=23,8,IF(Table1[[#This Row],[Rank]]=24,7,IF(Table1[[#This Row],[Rank]]=25,6,IF(Table1[[#This Row],[Rank]]=26,5,IF(Table1[[#This Row],[Rank]]=27,4,IF(Table1[[#This Row],[Rank]]=28,3,IF(Table1[[#This Row],[Rank]]=29,2,IF(Table1[[#This Row],[Rank]]=30,1,0)))))))))))))))))))))))))))))))</f>
        <v/>
      </c>
      <c r="D43" s="4" t="str">
        <f>IF(Table1[[#This Row],[Category]]="","",IF(Table1[[#This Row],[Category]]="M",COUNTIF($I$2:$I43,"M"),IF(Table1[[#This Row],[Category]]="F",COUNTIF($I$2:$I43,"F"),0)))</f>
        <v/>
      </c>
      <c r="E43" s="26"/>
      <c r="F43" s="48"/>
      <c r="G43" s="28"/>
      <c r="H43" s="28"/>
      <c r="I43" s="29"/>
      <c r="J43" s="63"/>
      <c r="K43" s="63"/>
      <c r="L43" s="63"/>
      <c r="M43" s="63"/>
      <c r="N43" s="63"/>
    </row>
    <row r="44" spans="1:14" x14ac:dyDescent="0.3">
      <c r="A44" s="19">
        <f>Table1[[#This Row],[Full Name]]</f>
        <v>0</v>
      </c>
      <c r="B44" s="21" t="str">
        <f>IF(Table1[[#This Row],[Full Name]]="","",IF(IFERROR(IFERROR(VLOOKUP(Table1[[#This Row],[Full Name]],'Mens League'!B:B,1,FALSE),VLOOKUP(Table1[[#This Row],[Full Name]],'Women''s League'!B:B,1,FALSE)),"NEEDS ADDING")="NEEDS ADDING","NEEDS ADDING","OK"))</f>
        <v/>
      </c>
      <c r="C44" s="21" t="str">
        <f>IF(Table1[[#This Row],[Position]]="","",IF(Table1[[#This Row],[Rank]]=1,30,IF(Table1[[#This Row],[Rank]]=2,29,IF(Table1[[#This Row],[Rank]]=3,28,IF(Table1[[#This Row],[Rank]]=4,27,IF(Table1[[#This Row],[Rank]]=5,26,IF(Table1[[#This Row],[Rank]]=6,25,IF(Table1[[#This Row],[Rank]]=7,24,IF(Table1[[#This Row],[Rank]]=8,23,IF(Table1[[#This Row],[Rank]]=9,22,IF(Table1[[#This Row],[Rank]]=10,21,IF(Table1[[#This Row],[Rank]]=11,20,IF(Table1[[#This Row],[Rank]]=12,19,IF(Table1[[#This Row],[Rank]]=13,18,IF(Table1[[#This Row],[Rank]]=14,17,IF(Table1[[#This Row],[Rank]]=15,16,IF(Table1[[#This Row],[Rank]]=16,15,IF(Table1[[#This Row],[Rank]]=17,14,IF(Table1[[#This Row],[Rank]]=18,13,IF(Table1[[#This Row],[Rank]]=19,12,IF(Table1[[#This Row],[Rank]]=20,11,IF(Table1[[#This Row],[Rank]]=21,10,IF(Table1[[#This Row],[Rank]]=22,9,IF(Table1[[#This Row],[Rank]]=23,8,IF(Table1[[#This Row],[Rank]]=24,7,IF(Table1[[#This Row],[Rank]]=25,6,IF(Table1[[#This Row],[Rank]]=26,5,IF(Table1[[#This Row],[Rank]]=27,4,IF(Table1[[#This Row],[Rank]]=28,3,IF(Table1[[#This Row],[Rank]]=29,2,IF(Table1[[#This Row],[Rank]]=30,1,0)))))))))))))))))))))))))))))))</f>
        <v/>
      </c>
      <c r="D44" s="4" t="str">
        <f>IF(Table1[[#This Row],[Category]]="","",IF(Table1[[#This Row],[Category]]="M",COUNTIF($I$2:$I44,"M"),IF(Table1[[#This Row],[Category]]="F",COUNTIF($I$2:$I44,"F"),0)))</f>
        <v/>
      </c>
      <c r="E44" s="26"/>
      <c r="F44" s="48"/>
      <c r="G44" s="28"/>
      <c r="H44" s="28"/>
      <c r="I44" s="29"/>
      <c r="J44" s="63"/>
      <c r="K44" s="63"/>
      <c r="L44" s="63"/>
      <c r="M44" s="63"/>
      <c r="N44" s="63"/>
    </row>
    <row r="45" spans="1:14" x14ac:dyDescent="0.3">
      <c r="A45" s="19">
        <f>Table1[[#This Row],[Full Name]]</f>
        <v>0</v>
      </c>
      <c r="B45" s="21" t="str">
        <f>IF(Table1[[#This Row],[Full Name]]="","",IF(IFERROR(IFERROR(VLOOKUP(Table1[[#This Row],[Full Name]],'Mens League'!B:B,1,FALSE),VLOOKUP(Table1[[#This Row],[Full Name]],'Women''s League'!B:B,1,FALSE)),"NEEDS ADDING")="NEEDS ADDING","NEEDS ADDING","OK"))</f>
        <v/>
      </c>
      <c r="C45" s="21" t="str">
        <f>IF(Table1[[#This Row],[Position]]="","",IF(Table1[[#This Row],[Rank]]=1,30,IF(Table1[[#This Row],[Rank]]=2,29,IF(Table1[[#This Row],[Rank]]=3,28,IF(Table1[[#This Row],[Rank]]=4,27,IF(Table1[[#This Row],[Rank]]=5,26,IF(Table1[[#This Row],[Rank]]=6,25,IF(Table1[[#This Row],[Rank]]=7,24,IF(Table1[[#This Row],[Rank]]=8,23,IF(Table1[[#This Row],[Rank]]=9,22,IF(Table1[[#This Row],[Rank]]=10,21,IF(Table1[[#This Row],[Rank]]=11,20,IF(Table1[[#This Row],[Rank]]=12,19,IF(Table1[[#This Row],[Rank]]=13,18,IF(Table1[[#This Row],[Rank]]=14,17,IF(Table1[[#This Row],[Rank]]=15,16,IF(Table1[[#This Row],[Rank]]=16,15,IF(Table1[[#This Row],[Rank]]=17,14,IF(Table1[[#This Row],[Rank]]=18,13,IF(Table1[[#This Row],[Rank]]=19,12,IF(Table1[[#This Row],[Rank]]=20,11,IF(Table1[[#This Row],[Rank]]=21,10,IF(Table1[[#This Row],[Rank]]=22,9,IF(Table1[[#This Row],[Rank]]=23,8,IF(Table1[[#This Row],[Rank]]=24,7,IF(Table1[[#This Row],[Rank]]=25,6,IF(Table1[[#This Row],[Rank]]=26,5,IF(Table1[[#This Row],[Rank]]=27,4,IF(Table1[[#This Row],[Rank]]=28,3,IF(Table1[[#This Row],[Rank]]=29,2,IF(Table1[[#This Row],[Rank]]=30,1,0)))))))))))))))))))))))))))))))</f>
        <v/>
      </c>
      <c r="D45" s="4" t="str">
        <f>IF(Table1[[#This Row],[Category]]="","",IF(Table1[[#This Row],[Category]]="M",COUNTIF($I$2:$I45,"M"),IF(Table1[[#This Row],[Category]]="F",COUNTIF($I$2:$I45,"F"),0)))</f>
        <v/>
      </c>
      <c r="E45" s="26"/>
      <c r="F45" s="48"/>
      <c r="G45" s="28"/>
      <c r="H45" s="28"/>
      <c r="I45" s="29"/>
      <c r="J45" s="63"/>
      <c r="K45" s="63"/>
      <c r="L45" s="63"/>
      <c r="M45" s="63"/>
      <c r="N45" s="63"/>
    </row>
    <row r="46" spans="1:14" x14ac:dyDescent="0.3">
      <c r="A46" s="19">
        <f>Table1[[#This Row],[Full Name]]</f>
        <v>0</v>
      </c>
      <c r="B46" s="21" t="str">
        <f>IF(Table1[[#This Row],[Full Name]]="","",IF(IFERROR(IFERROR(VLOOKUP(Table1[[#This Row],[Full Name]],'Mens League'!B:B,1,FALSE),VLOOKUP(Table1[[#This Row],[Full Name]],'Women''s League'!B:B,1,FALSE)),"NEEDS ADDING")="NEEDS ADDING","NEEDS ADDING","OK"))</f>
        <v/>
      </c>
      <c r="C46" s="21" t="str">
        <f>IF(Table1[[#This Row],[Position]]="","",IF(Table1[[#This Row],[Rank]]=1,30,IF(Table1[[#This Row],[Rank]]=2,29,IF(Table1[[#This Row],[Rank]]=3,28,IF(Table1[[#This Row],[Rank]]=4,27,IF(Table1[[#This Row],[Rank]]=5,26,IF(Table1[[#This Row],[Rank]]=6,25,IF(Table1[[#This Row],[Rank]]=7,24,IF(Table1[[#This Row],[Rank]]=8,23,IF(Table1[[#This Row],[Rank]]=9,22,IF(Table1[[#This Row],[Rank]]=10,21,IF(Table1[[#This Row],[Rank]]=11,20,IF(Table1[[#This Row],[Rank]]=12,19,IF(Table1[[#This Row],[Rank]]=13,18,IF(Table1[[#This Row],[Rank]]=14,17,IF(Table1[[#This Row],[Rank]]=15,16,IF(Table1[[#This Row],[Rank]]=16,15,IF(Table1[[#This Row],[Rank]]=17,14,IF(Table1[[#This Row],[Rank]]=18,13,IF(Table1[[#This Row],[Rank]]=19,12,IF(Table1[[#This Row],[Rank]]=20,11,IF(Table1[[#This Row],[Rank]]=21,10,IF(Table1[[#This Row],[Rank]]=22,9,IF(Table1[[#This Row],[Rank]]=23,8,IF(Table1[[#This Row],[Rank]]=24,7,IF(Table1[[#This Row],[Rank]]=25,6,IF(Table1[[#This Row],[Rank]]=26,5,IF(Table1[[#This Row],[Rank]]=27,4,IF(Table1[[#This Row],[Rank]]=28,3,IF(Table1[[#This Row],[Rank]]=29,2,IF(Table1[[#This Row],[Rank]]=30,1,0)))))))))))))))))))))))))))))))</f>
        <v/>
      </c>
      <c r="D46" s="4" t="str">
        <f>IF(Table1[[#This Row],[Category]]="","",IF(Table1[[#This Row],[Category]]="M",COUNTIF($I$2:$I46,"M"),IF(Table1[[#This Row],[Category]]="F",COUNTIF($I$2:$I46,"F"),0)))</f>
        <v/>
      </c>
      <c r="E46" s="26"/>
      <c r="F46" s="48"/>
      <c r="G46" s="28"/>
      <c r="H46" s="28"/>
      <c r="I46" s="29"/>
      <c r="J46" s="63"/>
      <c r="K46" s="63"/>
      <c r="L46" s="63"/>
      <c r="M46" s="63"/>
      <c r="N46" s="63"/>
    </row>
    <row r="47" spans="1:14" x14ac:dyDescent="0.3">
      <c r="A47" s="19">
        <f>Table1[[#This Row],[Full Name]]</f>
        <v>0</v>
      </c>
      <c r="B47" s="21" t="str">
        <f>IF(Table1[[#This Row],[Full Name]]="","",IF(IFERROR(IFERROR(VLOOKUP(Table1[[#This Row],[Full Name]],'Mens League'!B:B,1,FALSE),VLOOKUP(Table1[[#This Row],[Full Name]],'Women''s League'!B:B,1,FALSE)),"NEEDS ADDING")="NEEDS ADDING","NEEDS ADDING","OK"))</f>
        <v/>
      </c>
      <c r="C47" s="21" t="str">
        <f>IF(Table1[[#This Row],[Position]]="","",IF(Table1[[#This Row],[Rank]]=1,30,IF(Table1[[#This Row],[Rank]]=2,29,IF(Table1[[#This Row],[Rank]]=3,28,IF(Table1[[#This Row],[Rank]]=4,27,IF(Table1[[#This Row],[Rank]]=5,26,IF(Table1[[#This Row],[Rank]]=6,25,IF(Table1[[#This Row],[Rank]]=7,24,IF(Table1[[#This Row],[Rank]]=8,23,IF(Table1[[#This Row],[Rank]]=9,22,IF(Table1[[#This Row],[Rank]]=10,21,IF(Table1[[#This Row],[Rank]]=11,20,IF(Table1[[#This Row],[Rank]]=12,19,IF(Table1[[#This Row],[Rank]]=13,18,IF(Table1[[#This Row],[Rank]]=14,17,IF(Table1[[#This Row],[Rank]]=15,16,IF(Table1[[#This Row],[Rank]]=16,15,IF(Table1[[#This Row],[Rank]]=17,14,IF(Table1[[#This Row],[Rank]]=18,13,IF(Table1[[#This Row],[Rank]]=19,12,IF(Table1[[#This Row],[Rank]]=20,11,IF(Table1[[#This Row],[Rank]]=21,10,IF(Table1[[#This Row],[Rank]]=22,9,IF(Table1[[#This Row],[Rank]]=23,8,IF(Table1[[#This Row],[Rank]]=24,7,IF(Table1[[#This Row],[Rank]]=25,6,IF(Table1[[#This Row],[Rank]]=26,5,IF(Table1[[#This Row],[Rank]]=27,4,IF(Table1[[#This Row],[Rank]]=28,3,IF(Table1[[#This Row],[Rank]]=29,2,IF(Table1[[#This Row],[Rank]]=30,1,0)))))))))))))))))))))))))))))))</f>
        <v/>
      </c>
      <c r="D47" s="4" t="str">
        <f>IF(Table1[[#This Row],[Category]]="","",IF(Table1[[#This Row],[Category]]="M",COUNTIF($I$2:$I47,"M"),IF(Table1[[#This Row],[Category]]="F",COUNTIF($I$2:$I47,"F"),0)))</f>
        <v/>
      </c>
      <c r="E47" s="26"/>
      <c r="F47" s="48"/>
      <c r="G47" s="28"/>
      <c r="H47" s="28"/>
      <c r="I47" s="29"/>
      <c r="J47" s="63"/>
      <c r="K47" s="63"/>
      <c r="L47" s="63"/>
      <c r="M47" s="63"/>
      <c r="N47" s="63"/>
    </row>
  </sheetData>
  <phoneticPr fontId="5" type="noConversion"/>
  <conditionalFormatting sqref="B2:B47">
    <cfRule type="containsText" dxfId="47" priority="1" operator="containsText" text="OK">
      <formula>NOT(ISERROR(SEARCH("OK",B2)))</formula>
    </cfRule>
    <cfRule type="containsText" dxfId="46" priority="2" operator="containsText" text="NEEDS ADDING">
      <formula>NOT(ISERROR(SEARCH("NEEDS ADDING",B2)))</formula>
    </cfRule>
  </conditionalFormatting>
  <pageMargins left="0.7" right="0.7" top="0.75" bottom="0.75" header="0.3" footer="0.3"/>
  <pageSetup orientation="portrait"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2A2FAF-55B3-4182-909C-F3E7DC9DD114}">
  <sheetPr>
    <tabColor rgb="FF00B0F0"/>
  </sheetPr>
  <dimension ref="A1:N48"/>
  <sheetViews>
    <sheetView topLeftCell="B1" workbookViewId="0">
      <selection activeCell="E2" sqref="E2:N10"/>
    </sheetView>
  </sheetViews>
  <sheetFormatPr defaultRowHeight="14.4" x14ac:dyDescent="0.3"/>
  <cols>
    <col min="1" max="1" width="23.33203125" hidden="1" customWidth="1"/>
    <col min="2" max="2" width="23.33203125" customWidth="1"/>
    <col min="3" max="4" width="13.6640625" customWidth="1"/>
    <col min="5" max="5" width="16" bestFit="1" customWidth="1"/>
    <col min="6" max="6" width="12.109375" style="13" bestFit="1" customWidth="1"/>
    <col min="7" max="7" width="12" bestFit="1" customWidth="1"/>
    <col min="8" max="8" width="23.33203125" bestFit="1" customWidth="1"/>
    <col min="9" max="9" width="17.33203125" bestFit="1" customWidth="1"/>
  </cols>
  <sheetData>
    <row r="1" spans="1:14" ht="33.6" x14ac:dyDescent="0.3">
      <c r="A1" s="14" t="s">
        <v>17</v>
      </c>
      <c r="B1" s="14" t="s">
        <v>84</v>
      </c>
      <c r="C1" s="14" t="s">
        <v>22</v>
      </c>
      <c r="D1" s="14" t="s">
        <v>83</v>
      </c>
      <c r="E1" s="15" t="s">
        <v>18</v>
      </c>
      <c r="F1" s="16" t="s">
        <v>24</v>
      </c>
      <c r="G1" s="15" t="s">
        <v>23</v>
      </c>
      <c r="H1" s="15" t="s">
        <v>0</v>
      </c>
      <c r="I1" s="17" t="s">
        <v>25</v>
      </c>
      <c r="J1" s="64" t="s">
        <v>161</v>
      </c>
      <c r="K1" s="64" t="s">
        <v>162</v>
      </c>
      <c r="L1" s="64" t="s">
        <v>163</v>
      </c>
      <c r="M1" s="64" t="s">
        <v>164</v>
      </c>
      <c r="N1" s="64" t="s">
        <v>166</v>
      </c>
    </row>
    <row r="2" spans="1:14" x14ac:dyDescent="0.3">
      <c r="A2" s="18">
        <f>Table15[[#This Row],[Full Name]]</f>
        <v>0</v>
      </c>
      <c r="B2" s="20" t="str">
        <f>IF(Table15[[#This Row],[Full Name]]="","",IF(IFERROR(IFERROR(VLOOKUP(Table15[[#This Row],[Full Name]],'Mens League'!B:B,1,FALSE),VLOOKUP(Table15[[#This Row],[Full Name]],'Women''s League'!B:B,1,FALSE)),"NEEDS ADDING")="NEEDS ADDING","NEEDS ADDING","OK"))</f>
        <v/>
      </c>
      <c r="C2" s="20" t="str">
        <f>IF(Table15[[#This Row],[Position]]="","",IF(Table15[[#This Row],[Rank]]=1,30,IF(Table15[[#This Row],[Rank]]=2,29,IF(Table15[[#This Row],[Rank]]=3,28,IF(Table15[[#This Row],[Rank]]=4,27,IF(Table15[[#This Row],[Rank]]=5,26,IF(Table15[[#This Row],[Rank]]=6,25,IF(Table15[[#This Row],[Rank]]=7,24,IF(Table15[[#This Row],[Rank]]=8,23,IF(Table15[[#This Row],[Rank]]=9,22,IF(Table15[[#This Row],[Rank]]=10,21,IF(Table15[[#This Row],[Rank]]=11,20,IF(Table15[[#This Row],[Rank]]=12,19,IF(Table15[[#This Row],[Rank]]=13,18,IF(Table15[[#This Row],[Rank]]=14,17,IF(Table15[[#This Row],[Rank]]=15,16,IF(Table15[[#This Row],[Rank]]=16,15,IF(Table15[[#This Row],[Rank]]=17,14,IF(Table15[[#This Row],[Rank]]=18,13,IF(Table15[[#This Row],[Rank]]=19,12,IF(Table15[[#This Row],[Rank]]=20,11,IF(Table15[[#This Row],[Rank]]=21,10,IF(Table15[[#This Row],[Rank]]=22,9,IF(Table15[[#This Row],[Rank]]=23,8,IF(Table15[[#This Row],[Rank]]=24,7,IF(Table15[[#This Row],[Rank]]=25,6,IF(Table15[[#This Row],[Rank]]=26,5,IF(Table15[[#This Row],[Rank]]=27,4,IF(Table15[[#This Row],[Rank]]=28,3,IF(Table15[[#This Row],[Rank]]=29,2,IF(Table15[[#This Row],[Rank]]=30,1,0)))))))))))))))))))))))))))))))</f>
        <v/>
      </c>
      <c r="D2" s="4" t="str">
        <f>IF(Table15[[#This Row],[Category]]="","",IF(Table15[[#This Row],[Category]]="M",COUNTIF($I$2:$I2,"M"),IF(Table15[[#This Row],[Category]]="F",COUNTIF($I$2:$I2,"F"),0)))</f>
        <v/>
      </c>
      <c r="E2" s="26"/>
      <c r="F2" s="27"/>
      <c r="G2" s="28"/>
      <c r="H2" s="28"/>
      <c r="I2" s="29"/>
      <c r="J2" s="63"/>
      <c r="K2" s="63"/>
      <c r="L2" s="63"/>
      <c r="M2" s="63"/>
      <c r="N2" s="63"/>
    </row>
    <row r="3" spans="1:14" x14ac:dyDescent="0.3">
      <c r="A3" s="18">
        <f>Table15[[#This Row],[Full Name]]</f>
        <v>0</v>
      </c>
      <c r="B3" s="20" t="str">
        <f>IF(Table15[[#This Row],[Full Name]]="","",IF(IFERROR(IFERROR(VLOOKUP(Table15[[#This Row],[Full Name]],'Mens League'!B:B,1,FALSE),VLOOKUP(Table15[[#This Row],[Full Name]],'Women''s League'!B:B,1,FALSE)),"NEEDS ADDING")="NEEDS ADDING","NEEDS ADDING","OK"))</f>
        <v/>
      </c>
      <c r="C3" s="20" t="str">
        <f>IF(Table15[[#This Row],[Position]]="","",IF(Table15[[#This Row],[Rank]]=1,30,IF(Table15[[#This Row],[Rank]]=2,29,IF(Table15[[#This Row],[Rank]]=3,28,IF(Table15[[#This Row],[Rank]]=4,27,IF(Table15[[#This Row],[Rank]]=5,26,IF(Table15[[#This Row],[Rank]]=6,25,IF(Table15[[#This Row],[Rank]]=7,24,IF(Table15[[#This Row],[Rank]]=8,23,IF(Table15[[#This Row],[Rank]]=9,22,IF(Table15[[#This Row],[Rank]]=10,21,IF(Table15[[#This Row],[Rank]]=11,20,IF(Table15[[#This Row],[Rank]]=12,19,IF(Table15[[#This Row],[Rank]]=13,18,IF(Table15[[#This Row],[Rank]]=14,17,IF(Table15[[#This Row],[Rank]]=15,16,IF(Table15[[#This Row],[Rank]]=16,15,IF(Table15[[#This Row],[Rank]]=17,14,IF(Table15[[#This Row],[Rank]]=18,13,IF(Table15[[#This Row],[Rank]]=19,12,IF(Table15[[#This Row],[Rank]]=20,11,IF(Table15[[#This Row],[Rank]]=21,10,IF(Table15[[#This Row],[Rank]]=22,9,IF(Table15[[#This Row],[Rank]]=23,8,IF(Table15[[#This Row],[Rank]]=24,7,IF(Table15[[#This Row],[Rank]]=25,6,IF(Table15[[#This Row],[Rank]]=26,5,IF(Table15[[#This Row],[Rank]]=27,4,IF(Table15[[#This Row],[Rank]]=28,3,IF(Table15[[#This Row],[Rank]]=29,2,IF(Table15[[#This Row],[Rank]]=30,1,0)))))))))))))))))))))))))))))))</f>
        <v/>
      </c>
      <c r="D3" s="4" t="str">
        <f>IF(Table15[[#This Row],[Category]]="","",IF(Table15[[#This Row],[Category]]="M",COUNTIF($I$2:$I3,"M"),IF(Table15[[#This Row],[Category]]="F",COUNTIF($I$2:$I3,"F"),0)))</f>
        <v/>
      </c>
      <c r="E3" s="26"/>
      <c r="F3" s="27"/>
      <c r="G3" s="28"/>
      <c r="H3" s="28"/>
      <c r="I3" s="29"/>
      <c r="J3" s="63"/>
      <c r="K3" s="63"/>
      <c r="L3" s="63"/>
      <c r="M3" s="63"/>
      <c r="N3" s="63"/>
    </row>
    <row r="4" spans="1:14" x14ac:dyDescent="0.3">
      <c r="A4" s="18">
        <f>Table15[[#This Row],[Full Name]]</f>
        <v>0</v>
      </c>
      <c r="B4" s="20" t="str">
        <f>IF(Table15[[#This Row],[Full Name]]="","",IF(IFERROR(IFERROR(VLOOKUP(Table15[[#This Row],[Full Name]],'Mens League'!B:B,1,FALSE),VLOOKUP(Table15[[#This Row],[Full Name]],'Women''s League'!B:B,1,FALSE)),"NEEDS ADDING")="NEEDS ADDING","NEEDS ADDING","OK"))</f>
        <v/>
      </c>
      <c r="C4" s="20" t="str">
        <f>IF(Table15[[#This Row],[Position]]="","",IF(Table15[[#This Row],[Rank]]=1,30,IF(Table15[[#This Row],[Rank]]=2,29,IF(Table15[[#This Row],[Rank]]=3,28,IF(Table15[[#This Row],[Rank]]=4,27,IF(Table15[[#This Row],[Rank]]=5,26,IF(Table15[[#This Row],[Rank]]=6,25,IF(Table15[[#This Row],[Rank]]=7,24,IF(Table15[[#This Row],[Rank]]=8,23,IF(Table15[[#This Row],[Rank]]=9,22,IF(Table15[[#This Row],[Rank]]=10,21,IF(Table15[[#This Row],[Rank]]=11,20,IF(Table15[[#This Row],[Rank]]=12,19,IF(Table15[[#This Row],[Rank]]=13,18,IF(Table15[[#This Row],[Rank]]=14,17,IF(Table15[[#This Row],[Rank]]=15,16,IF(Table15[[#This Row],[Rank]]=16,15,IF(Table15[[#This Row],[Rank]]=17,14,IF(Table15[[#This Row],[Rank]]=18,13,IF(Table15[[#This Row],[Rank]]=19,12,IF(Table15[[#This Row],[Rank]]=20,11,IF(Table15[[#This Row],[Rank]]=21,10,IF(Table15[[#This Row],[Rank]]=22,9,IF(Table15[[#This Row],[Rank]]=23,8,IF(Table15[[#This Row],[Rank]]=24,7,IF(Table15[[#This Row],[Rank]]=25,6,IF(Table15[[#This Row],[Rank]]=26,5,IF(Table15[[#This Row],[Rank]]=27,4,IF(Table15[[#This Row],[Rank]]=28,3,IF(Table15[[#This Row],[Rank]]=29,2,IF(Table15[[#This Row],[Rank]]=30,1,0)))))))))))))))))))))))))))))))</f>
        <v/>
      </c>
      <c r="D4" s="4" t="str">
        <f>IF(Table15[[#This Row],[Category]]="","",IF(Table15[[#This Row],[Category]]="M",COUNTIF($I$2:$I4,"M"),IF(Table15[[#This Row],[Category]]="F",COUNTIF($I$2:$I4,"F"),0)))</f>
        <v/>
      </c>
      <c r="E4" s="26"/>
      <c r="F4" s="27"/>
      <c r="G4" s="28"/>
      <c r="H4" s="28"/>
      <c r="I4" s="29"/>
      <c r="J4" s="63"/>
      <c r="K4" s="63"/>
      <c r="L4" s="63"/>
      <c r="M4" s="63"/>
      <c r="N4" s="63"/>
    </row>
    <row r="5" spans="1:14" x14ac:dyDescent="0.3">
      <c r="A5" s="18">
        <f>Table15[[#This Row],[Full Name]]</f>
        <v>0</v>
      </c>
      <c r="B5" s="20" t="str">
        <f>IF(Table15[[#This Row],[Full Name]]="","",IF(IFERROR(IFERROR(VLOOKUP(Table15[[#This Row],[Full Name]],'Mens League'!B:B,1,FALSE),VLOOKUP(Table15[[#This Row],[Full Name]],'Women''s League'!B:B,1,FALSE)),"NEEDS ADDING")="NEEDS ADDING","NEEDS ADDING","OK"))</f>
        <v/>
      </c>
      <c r="C5" s="20" t="str">
        <f>IF(Table15[[#This Row],[Position]]="","",IF(Table15[[#This Row],[Rank]]=1,30,IF(Table15[[#This Row],[Rank]]=2,29,IF(Table15[[#This Row],[Rank]]=3,28,IF(Table15[[#This Row],[Rank]]=4,27,IF(Table15[[#This Row],[Rank]]=5,26,IF(Table15[[#This Row],[Rank]]=6,25,IF(Table15[[#This Row],[Rank]]=7,24,IF(Table15[[#This Row],[Rank]]=8,23,IF(Table15[[#This Row],[Rank]]=9,22,IF(Table15[[#This Row],[Rank]]=10,21,IF(Table15[[#This Row],[Rank]]=11,20,IF(Table15[[#This Row],[Rank]]=12,19,IF(Table15[[#This Row],[Rank]]=13,18,IF(Table15[[#This Row],[Rank]]=14,17,IF(Table15[[#This Row],[Rank]]=15,16,IF(Table15[[#This Row],[Rank]]=16,15,IF(Table15[[#This Row],[Rank]]=17,14,IF(Table15[[#This Row],[Rank]]=18,13,IF(Table15[[#This Row],[Rank]]=19,12,IF(Table15[[#This Row],[Rank]]=20,11,IF(Table15[[#This Row],[Rank]]=21,10,IF(Table15[[#This Row],[Rank]]=22,9,IF(Table15[[#This Row],[Rank]]=23,8,IF(Table15[[#This Row],[Rank]]=24,7,IF(Table15[[#This Row],[Rank]]=25,6,IF(Table15[[#This Row],[Rank]]=26,5,IF(Table15[[#This Row],[Rank]]=27,4,IF(Table15[[#This Row],[Rank]]=28,3,IF(Table15[[#This Row],[Rank]]=29,2,IF(Table15[[#This Row],[Rank]]=30,1,0)))))))))))))))))))))))))))))))</f>
        <v/>
      </c>
      <c r="D5" s="4" t="str">
        <f>IF(Table15[[#This Row],[Category]]="","",IF(Table15[[#This Row],[Category]]="M",COUNTIF($I$2:$I5,"M"),IF(Table15[[#This Row],[Category]]="F",COUNTIF($I$2:$I5,"F"),0)))</f>
        <v/>
      </c>
      <c r="E5" s="26"/>
      <c r="F5" s="27"/>
      <c r="G5" s="28"/>
      <c r="H5" s="28"/>
      <c r="I5" s="29"/>
      <c r="J5" s="63"/>
      <c r="K5" s="63"/>
      <c r="L5" s="63"/>
      <c r="M5" s="63"/>
      <c r="N5" s="63"/>
    </row>
    <row r="6" spans="1:14" x14ac:dyDescent="0.3">
      <c r="A6" s="18">
        <f>Table15[[#This Row],[Full Name]]</f>
        <v>0</v>
      </c>
      <c r="B6" s="20" t="str">
        <f>IF(Table15[[#This Row],[Full Name]]="","",IF(IFERROR(IFERROR(VLOOKUP(Table15[[#This Row],[Full Name]],'Mens League'!B:B,1,FALSE),VLOOKUP(Table15[[#This Row],[Full Name]],'Women''s League'!B:B,1,FALSE)),"NEEDS ADDING")="NEEDS ADDING","NEEDS ADDING","OK"))</f>
        <v/>
      </c>
      <c r="C6" s="20" t="str">
        <f>IF(Table15[[#This Row],[Position]]="","",IF(Table15[[#This Row],[Rank]]=1,30,IF(Table15[[#This Row],[Rank]]=2,29,IF(Table15[[#This Row],[Rank]]=3,28,IF(Table15[[#This Row],[Rank]]=4,27,IF(Table15[[#This Row],[Rank]]=5,26,IF(Table15[[#This Row],[Rank]]=6,25,IF(Table15[[#This Row],[Rank]]=7,24,IF(Table15[[#This Row],[Rank]]=8,23,IF(Table15[[#This Row],[Rank]]=9,22,IF(Table15[[#This Row],[Rank]]=10,21,IF(Table15[[#This Row],[Rank]]=11,20,IF(Table15[[#This Row],[Rank]]=12,19,IF(Table15[[#This Row],[Rank]]=13,18,IF(Table15[[#This Row],[Rank]]=14,17,IF(Table15[[#This Row],[Rank]]=15,16,IF(Table15[[#This Row],[Rank]]=16,15,IF(Table15[[#This Row],[Rank]]=17,14,IF(Table15[[#This Row],[Rank]]=18,13,IF(Table15[[#This Row],[Rank]]=19,12,IF(Table15[[#This Row],[Rank]]=20,11,IF(Table15[[#This Row],[Rank]]=21,10,IF(Table15[[#This Row],[Rank]]=22,9,IF(Table15[[#This Row],[Rank]]=23,8,IF(Table15[[#This Row],[Rank]]=24,7,IF(Table15[[#This Row],[Rank]]=25,6,IF(Table15[[#This Row],[Rank]]=26,5,IF(Table15[[#This Row],[Rank]]=27,4,IF(Table15[[#This Row],[Rank]]=28,3,IF(Table15[[#This Row],[Rank]]=29,2,IF(Table15[[#This Row],[Rank]]=30,1,0)))))))))))))))))))))))))))))))</f>
        <v/>
      </c>
      <c r="D6" s="4" t="str">
        <f>IF(Table15[[#This Row],[Category]]="","",IF(Table15[[#This Row],[Category]]="M",COUNTIF($I$2:$I6,"M"),IF(Table15[[#This Row],[Category]]="F",COUNTIF($I$2:$I6,"F"),0)))</f>
        <v/>
      </c>
      <c r="E6" s="26"/>
      <c r="F6" s="27"/>
      <c r="G6" s="28"/>
      <c r="H6" s="28"/>
      <c r="I6" s="29"/>
      <c r="J6" s="63"/>
      <c r="K6" s="63"/>
      <c r="L6" s="63"/>
      <c r="M6" s="63"/>
      <c r="N6" s="63"/>
    </row>
    <row r="7" spans="1:14" x14ac:dyDescent="0.3">
      <c r="A7" s="18">
        <f>Table15[[#This Row],[Full Name]]</f>
        <v>0</v>
      </c>
      <c r="B7" s="20" t="str">
        <f>IF(Table15[[#This Row],[Full Name]]="","",IF(IFERROR(IFERROR(VLOOKUP(Table15[[#This Row],[Full Name]],'Mens League'!B:B,1,FALSE),VLOOKUP(Table15[[#This Row],[Full Name]],'Women''s League'!B:B,1,FALSE)),"NEEDS ADDING")="NEEDS ADDING","NEEDS ADDING","OK"))</f>
        <v/>
      </c>
      <c r="C7" s="20" t="str">
        <f>IF(Table15[[#This Row],[Position]]="","",IF(Table15[[#This Row],[Rank]]=1,30,IF(Table15[[#This Row],[Rank]]=2,29,IF(Table15[[#This Row],[Rank]]=3,28,IF(Table15[[#This Row],[Rank]]=4,27,IF(Table15[[#This Row],[Rank]]=5,26,IF(Table15[[#This Row],[Rank]]=6,25,IF(Table15[[#This Row],[Rank]]=7,24,IF(Table15[[#This Row],[Rank]]=8,23,IF(Table15[[#This Row],[Rank]]=9,22,IF(Table15[[#This Row],[Rank]]=10,21,IF(Table15[[#This Row],[Rank]]=11,20,IF(Table15[[#This Row],[Rank]]=12,19,IF(Table15[[#This Row],[Rank]]=13,18,IF(Table15[[#This Row],[Rank]]=14,17,IF(Table15[[#This Row],[Rank]]=15,16,IF(Table15[[#This Row],[Rank]]=16,15,IF(Table15[[#This Row],[Rank]]=17,14,IF(Table15[[#This Row],[Rank]]=18,13,IF(Table15[[#This Row],[Rank]]=19,12,IF(Table15[[#This Row],[Rank]]=20,11,IF(Table15[[#This Row],[Rank]]=21,10,IF(Table15[[#This Row],[Rank]]=22,9,IF(Table15[[#This Row],[Rank]]=23,8,IF(Table15[[#This Row],[Rank]]=24,7,IF(Table15[[#This Row],[Rank]]=25,6,IF(Table15[[#This Row],[Rank]]=26,5,IF(Table15[[#This Row],[Rank]]=27,4,IF(Table15[[#This Row],[Rank]]=28,3,IF(Table15[[#This Row],[Rank]]=29,2,IF(Table15[[#This Row],[Rank]]=30,1,0)))))))))))))))))))))))))))))))</f>
        <v/>
      </c>
      <c r="D7" s="4" t="str">
        <f>IF(Table15[[#This Row],[Category]]="","",IF(Table15[[#This Row],[Category]]="M",COUNTIF($I$2:$I7,"M"),IF(Table15[[#This Row],[Category]]="F",COUNTIF($I$2:$I7,"F"),0)))</f>
        <v/>
      </c>
      <c r="E7" s="26"/>
      <c r="F7" s="27"/>
      <c r="G7" s="28"/>
      <c r="H7" s="28"/>
      <c r="I7" s="29"/>
      <c r="J7" s="63"/>
      <c r="K7" s="63"/>
      <c r="L7" s="63"/>
      <c r="M7" s="63"/>
      <c r="N7" s="63"/>
    </row>
    <row r="8" spans="1:14" x14ac:dyDescent="0.3">
      <c r="A8" s="18">
        <f>Table15[[#This Row],[Full Name]]</f>
        <v>0</v>
      </c>
      <c r="B8" s="20" t="str">
        <f>IF(Table15[[#This Row],[Full Name]]="","",IF(IFERROR(IFERROR(VLOOKUP(Table15[[#This Row],[Full Name]],'Mens League'!B:B,1,FALSE),VLOOKUP(Table15[[#This Row],[Full Name]],'Women''s League'!B:B,1,FALSE)),"NEEDS ADDING")="NEEDS ADDING","NEEDS ADDING","OK"))</f>
        <v/>
      </c>
      <c r="C8" s="20" t="str">
        <f>IF(Table15[[#This Row],[Position]]="","",IF(Table15[[#This Row],[Rank]]=1,30,IF(Table15[[#This Row],[Rank]]=2,29,IF(Table15[[#This Row],[Rank]]=3,28,IF(Table15[[#This Row],[Rank]]=4,27,IF(Table15[[#This Row],[Rank]]=5,26,IF(Table15[[#This Row],[Rank]]=6,25,IF(Table15[[#This Row],[Rank]]=7,24,IF(Table15[[#This Row],[Rank]]=8,23,IF(Table15[[#This Row],[Rank]]=9,22,IF(Table15[[#This Row],[Rank]]=10,21,IF(Table15[[#This Row],[Rank]]=11,20,IF(Table15[[#This Row],[Rank]]=12,19,IF(Table15[[#This Row],[Rank]]=13,18,IF(Table15[[#This Row],[Rank]]=14,17,IF(Table15[[#This Row],[Rank]]=15,16,IF(Table15[[#This Row],[Rank]]=16,15,IF(Table15[[#This Row],[Rank]]=17,14,IF(Table15[[#This Row],[Rank]]=18,13,IF(Table15[[#This Row],[Rank]]=19,12,IF(Table15[[#This Row],[Rank]]=20,11,IF(Table15[[#This Row],[Rank]]=21,10,IF(Table15[[#This Row],[Rank]]=22,9,IF(Table15[[#This Row],[Rank]]=23,8,IF(Table15[[#This Row],[Rank]]=24,7,IF(Table15[[#This Row],[Rank]]=25,6,IF(Table15[[#This Row],[Rank]]=26,5,IF(Table15[[#This Row],[Rank]]=27,4,IF(Table15[[#This Row],[Rank]]=28,3,IF(Table15[[#This Row],[Rank]]=29,2,IF(Table15[[#This Row],[Rank]]=30,1,0)))))))))))))))))))))))))))))))</f>
        <v/>
      </c>
      <c r="D8" s="4" t="str">
        <f>IF(Table15[[#This Row],[Category]]="","",IF(Table15[[#This Row],[Category]]="M",COUNTIF($I$2:$I8,"M"),IF(Table15[[#This Row],[Category]]="F",COUNTIF($I$2:$I8,"F"),0)))</f>
        <v/>
      </c>
      <c r="E8" s="26"/>
      <c r="F8" s="27"/>
      <c r="G8" s="28"/>
      <c r="H8" s="28"/>
      <c r="I8" s="29"/>
      <c r="J8" s="63"/>
      <c r="K8" s="63"/>
      <c r="L8" s="63"/>
      <c r="M8" s="63"/>
      <c r="N8" s="63"/>
    </row>
    <row r="9" spans="1:14" x14ac:dyDescent="0.3">
      <c r="A9" s="18">
        <f>Table15[[#This Row],[Full Name]]</f>
        <v>0</v>
      </c>
      <c r="B9" s="20" t="str">
        <f>IF(Table15[[#This Row],[Full Name]]="","",IF(IFERROR(IFERROR(VLOOKUP(Table15[[#This Row],[Full Name]],'Mens League'!B:B,1,FALSE),VLOOKUP(Table15[[#This Row],[Full Name]],'Women''s League'!B:B,1,FALSE)),"NEEDS ADDING")="NEEDS ADDING","NEEDS ADDING","OK"))</f>
        <v/>
      </c>
      <c r="C9" s="20" t="str">
        <f>IF(Table15[[#This Row],[Position]]="","",IF(Table15[[#This Row],[Rank]]=1,30,IF(Table15[[#This Row],[Rank]]=2,29,IF(Table15[[#This Row],[Rank]]=3,28,IF(Table15[[#This Row],[Rank]]=4,27,IF(Table15[[#This Row],[Rank]]=5,26,IF(Table15[[#This Row],[Rank]]=6,25,IF(Table15[[#This Row],[Rank]]=7,24,IF(Table15[[#This Row],[Rank]]=8,23,IF(Table15[[#This Row],[Rank]]=9,22,IF(Table15[[#This Row],[Rank]]=10,21,IF(Table15[[#This Row],[Rank]]=11,20,IF(Table15[[#This Row],[Rank]]=12,19,IF(Table15[[#This Row],[Rank]]=13,18,IF(Table15[[#This Row],[Rank]]=14,17,IF(Table15[[#This Row],[Rank]]=15,16,IF(Table15[[#This Row],[Rank]]=16,15,IF(Table15[[#This Row],[Rank]]=17,14,IF(Table15[[#This Row],[Rank]]=18,13,IF(Table15[[#This Row],[Rank]]=19,12,IF(Table15[[#This Row],[Rank]]=20,11,IF(Table15[[#This Row],[Rank]]=21,10,IF(Table15[[#This Row],[Rank]]=22,9,IF(Table15[[#This Row],[Rank]]=23,8,IF(Table15[[#This Row],[Rank]]=24,7,IF(Table15[[#This Row],[Rank]]=25,6,IF(Table15[[#This Row],[Rank]]=26,5,IF(Table15[[#This Row],[Rank]]=27,4,IF(Table15[[#This Row],[Rank]]=28,3,IF(Table15[[#This Row],[Rank]]=29,2,IF(Table15[[#This Row],[Rank]]=30,1,0)))))))))))))))))))))))))))))))</f>
        <v/>
      </c>
      <c r="D9" s="4" t="str">
        <f>IF(Table15[[#This Row],[Category]]="","",IF(Table15[[#This Row],[Category]]="M",COUNTIF($I$2:$I9,"M"),IF(Table15[[#This Row],[Category]]="F",COUNTIF($I$2:$I9,"F"),0)))</f>
        <v/>
      </c>
      <c r="E9" s="26"/>
      <c r="F9" s="27"/>
      <c r="G9" s="28"/>
      <c r="H9" s="28"/>
      <c r="I9" s="29"/>
      <c r="J9" s="63"/>
      <c r="K9" s="63"/>
      <c r="L9" s="63"/>
      <c r="M9" s="63"/>
      <c r="N9" s="63"/>
    </row>
    <row r="10" spans="1:14" x14ac:dyDescent="0.3">
      <c r="A10" s="18">
        <f>Table15[[#This Row],[Full Name]]</f>
        <v>0</v>
      </c>
      <c r="B10" s="20" t="str">
        <f>IF(Table15[[#This Row],[Full Name]]="","",IF(IFERROR(IFERROR(VLOOKUP(Table15[[#This Row],[Full Name]],'Mens League'!B:B,1,FALSE),VLOOKUP(Table15[[#This Row],[Full Name]],'Women''s League'!B:B,1,FALSE)),"NEEDS ADDING")="NEEDS ADDING","NEEDS ADDING","OK"))</f>
        <v/>
      </c>
      <c r="C10" s="20" t="str">
        <f>IF(Table15[[#This Row],[Position]]="","",IF(Table15[[#This Row],[Rank]]=1,30,IF(Table15[[#This Row],[Rank]]=2,29,IF(Table15[[#This Row],[Rank]]=3,28,IF(Table15[[#This Row],[Rank]]=4,27,IF(Table15[[#This Row],[Rank]]=5,26,IF(Table15[[#This Row],[Rank]]=6,25,IF(Table15[[#This Row],[Rank]]=7,24,IF(Table15[[#This Row],[Rank]]=8,23,IF(Table15[[#This Row],[Rank]]=9,22,IF(Table15[[#This Row],[Rank]]=10,21,IF(Table15[[#This Row],[Rank]]=11,20,IF(Table15[[#This Row],[Rank]]=12,19,IF(Table15[[#This Row],[Rank]]=13,18,IF(Table15[[#This Row],[Rank]]=14,17,IF(Table15[[#This Row],[Rank]]=15,16,IF(Table15[[#This Row],[Rank]]=16,15,IF(Table15[[#This Row],[Rank]]=17,14,IF(Table15[[#This Row],[Rank]]=18,13,IF(Table15[[#This Row],[Rank]]=19,12,IF(Table15[[#This Row],[Rank]]=20,11,IF(Table15[[#This Row],[Rank]]=21,10,IF(Table15[[#This Row],[Rank]]=22,9,IF(Table15[[#This Row],[Rank]]=23,8,IF(Table15[[#This Row],[Rank]]=24,7,IF(Table15[[#This Row],[Rank]]=25,6,IF(Table15[[#This Row],[Rank]]=26,5,IF(Table15[[#This Row],[Rank]]=27,4,IF(Table15[[#This Row],[Rank]]=28,3,IF(Table15[[#This Row],[Rank]]=29,2,IF(Table15[[#This Row],[Rank]]=30,1,0)))))))))))))))))))))))))))))))</f>
        <v/>
      </c>
      <c r="D10" s="4" t="str">
        <f>IF(Table15[[#This Row],[Category]]="","",IF(Table15[[#This Row],[Category]]="M",COUNTIF($I$2:$I10,"M"),IF(Table15[[#This Row],[Category]]="F",COUNTIF($I$2:$I10,"F"),0)))</f>
        <v/>
      </c>
      <c r="E10" s="26"/>
      <c r="F10" s="27"/>
      <c r="G10" s="28"/>
      <c r="H10" s="28"/>
      <c r="I10" s="29"/>
      <c r="J10" s="63"/>
      <c r="K10" s="63"/>
      <c r="L10" s="63"/>
      <c r="M10" s="63"/>
      <c r="N10" s="63"/>
    </row>
    <row r="11" spans="1:14" x14ac:dyDescent="0.3">
      <c r="A11" s="18">
        <f>Table15[[#This Row],[Full Name]]</f>
        <v>0</v>
      </c>
      <c r="B11" s="20" t="str">
        <f>IF(Table15[[#This Row],[Full Name]]="","",IF(IFERROR(IFERROR(VLOOKUP(Table15[[#This Row],[Full Name]],'Mens League'!B:B,1,FALSE),VLOOKUP(Table15[[#This Row],[Full Name]],'Women''s League'!B:B,1,FALSE)),"NEEDS ADDING")="NEEDS ADDING","NEEDS ADDING","OK"))</f>
        <v/>
      </c>
      <c r="C11" s="20" t="str">
        <f>IF(Table15[[#This Row],[Position]]="","",IF(Table15[[#This Row],[Rank]]=1,30,IF(Table15[[#This Row],[Rank]]=2,29,IF(Table15[[#This Row],[Rank]]=3,28,IF(Table15[[#This Row],[Rank]]=4,27,IF(Table15[[#This Row],[Rank]]=5,26,IF(Table15[[#This Row],[Rank]]=6,25,IF(Table15[[#This Row],[Rank]]=7,24,IF(Table15[[#This Row],[Rank]]=8,23,IF(Table15[[#This Row],[Rank]]=9,22,IF(Table15[[#This Row],[Rank]]=10,21,IF(Table15[[#This Row],[Rank]]=11,20,IF(Table15[[#This Row],[Rank]]=12,19,IF(Table15[[#This Row],[Rank]]=13,18,IF(Table15[[#This Row],[Rank]]=14,17,IF(Table15[[#This Row],[Rank]]=15,16,IF(Table15[[#This Row],[Rank]]=16,15,IF(Table15[[#This Row],[Rank]]=17,14,IF(Table15[[#This Row],[Rank]]=18,13,IF(Table15[[#This Row],[Rank]]=19,12,IF(Table15[[#This Row],[Rank]]=20,11,IF(Table15[[#This Row],[Rank]]=21,10,IF(Table15[[#This Row],[Rank]]=22,9,IF(Table15[[#This Row],[Rank]]=23,8,IF(Table15[[#This Row],[Rank]]=24,7,IF(Table15[[#This Row],[Rank]]=25,6,IF(Table15[[#This Row],[Rank]]=26,5,IF(Table15[[#This Row],[Rank]]=27,4,IF(Table15[[#This Row],[Rank]]=28,3,IF(Table15[[#This Row],[Rank]]=29,2,IF(Table15[[#This Row],[Rank]]=30,1,0)))))))))))))))))))))))))))))))</f>
        <v/>
      </c>
      <c r="D11" s="4" t="str">
        <f>IF(Table15[[#This Row],[Category]]="","",IF(Table15[[#This Row],[Category]]="M",COUNTIF($I$2:$I11,"M"),IF(Table15[[#This Row],[Category]]="F",COUNTIF($I$2:$I11,"F"),0)))</f>
        <v/>
      </c>
      <c r="E11" s="26"/>
      <c r="F11" s="27"/>
      <c r="G11" s="28"/>
      <c r="H11" s="28"/>
      <c r="I11" s="29"/>
      <c r="J11" s="63"/>
      <c r="K11" s="63"/>
      <c r="L11" s="63"/>
      <c r="M11" s="63"/>
      <c r="N11" s="63"/>
    </row>
    <row r="12" spans="1:14" x14ac:dyDescent="0.3">
      <c r="A12" s="18">
        <f>Table15[[#This Row],[Full Name]]</f>
        <v>0</v>
      </c>
      <c r="B12" s="20" t="str">
        <f>IF(Table15[[#This Row],[Full Name]]="","",IF(IFERROR(IFERROR(VLOOKUP(Table15[[#This Row],[Full Name]],'Mens League'!B:B,1,FALSE),VLOOKUP(Table15[[#This Row],[Full Name]],'Women''s League'!B:B,1,FALSE)),"NEEDS ADDING")="NEEDS ADDING","NEEDS ADDING","OK"))</f>
        <v/>
      </c>
      <c r="C12" s="20" t="str">
        <f>IF(Table15[[#This Row],[Position]]="","",IF(Table15[[#This Row],[Rank]]=1,30,IF(Table15[[#This Row],[Rank]]=2,29,IF(Table15[[#This Row],[Rank]]=3,28,IF(Table15[[#This Row],[Rank]]=4,27,IF(Table15[[#This Row],[Rank]]=5,26,IF(Table15[[#This Row],[Rank]]=6,25,IF(Table15[[#This Row],[Rank]]=7,24,IF(Table15[[#This Row],[Rank]]=8,23,IF(Table15[[#This Row],[Rank]]=9,22,IF(Table15[[#This Row],[Rank]]=10,21,IF(Table15[[#This Row],[Rank]]=11,20,IF(Table15[[#This Row],[Rank]]=12,19,IF(Table15[[#This Row],[Rank]]=13,18,IF(Table15[[#This Row],[Rank]]=14,17,IF(Table15[[#This Row],[Rank]]=15,16,IF(Table15[[#This Row],[Rank]]=16,15,IF(Table15[[#This Row],[Rank]]=17,14,IF(Table15[[#This Row],[Rank]]=18,13,IF(Table15[[#This Row],[Rank]]=19,12,IF(Table15[[#This Row],[Rank]]=20,11,IF(Table15[[#This Row],[Rank]]=21,10,IF(Table15[[#This Row],[Rank]]=22,9,IF(Table15[[#This Row],[Rank]]=23,8,IF(Table15[[#This Row],[Rank]]=24,7,IF(Table15[[#This Row],[Rank]]=25,6,IF(Table15[[#This Row],[Rank]]=26,5,IF(Table15[[#This Row],[Rank]]=27,4,IF(Table15[[#This Row],[Rank]]=28,3,IF(Table15[[#This Row],[Rank]]=29,2,IF(Table15[[#This Row],[Rank]]=30,1,0)))))))))))))))))))))))))))))))</f>
        <v/>
      </c>
      <c r="D12" s="4" t="str">
        <f>IF(Table15[[#This Row],[Category]]="","",IF(Table15[[#This Row],[Category]]="M",COUNTIF($I$2:$I12,"M"),IF(Table15[[#This Row],[Category]]="F",COUNTIF($I$2:$I12,"F"),0)))</f>
        <v/>
      </c>
      <c r="E12" s="26"/>
      <c r="F12" s="27"/>
      <c r="G12" s="28"/>
      <c r="H12" s="28"/>
      <c r="I12" s="29"/>
      <c r="J12" s="63"/>
      <c r="K12" s="63"/>
      <c r="L12" s="63"/>
      <c r="M12" s="63"/>
      <c r="N12" s="63"/>
    </row>
    <row r="13" spans="1:14" x14ac:dyDescent="0.3">
      <c r="A13" s="19">
        <f>Table15[[#This Row],[Full Name]]</f>
        <v>0</v>
      </c>
      <c r="B13" s="21" t="str">
        <f>IF(Table15[[#This Row],[Full Name]]="","",IF(IFERROR(IFERROR(VLOOKUP(Table15[[#This Row],[Full Name]],'Mens League'!B:B,1,FALSE),VLOOKUP(Table15[[#This Row],[Full Name]],'Women''s League'!B:B,1,FALSE)),"NEEDS ADDING")="NEEDS ADDING","NEEDS ADDING","OK"))</f>
        <v/>
      </c>
      <c r="C13" s="21" t="str">
        <f>IF(Table15[[#This Row],[Position]]="","",IF(Table15[[#This Row],[Rank]]=1,30,IF(Table15[[#This Row],[Rank]]=2,29,IF(Table15[[#This Row],[Rank]]=3,28,IF(Table15[[#This Row],[Rank]]=4,27,IF(Table15[[#This Row],[Rank]]=5,26,IF(Table15[[#This Row],[Rank]]=6,25,IF(Table15[[#This Row],[Rank]]=7,24,IF(Table15[[#This Row],[Rank]]=8,23,IF(Table15[[#This Row],[Rank]]=9,22,IF(Table15[[#This Row],[Rank]]=10,21,IF(Table15[[#This Row],[Rank]]=11,20,IF(Table15[[#This Row],[Rank]]=12,19,IF(Table15[[#This Row],[Rank]]=13,18,IF(Table15[[#This Row],[Rank]]=14,17,IF(Table15[[#This Row],[Rank]]=15,16,IF(Table15[[#This Row],[Rank]]=16,15,IF(Table15[[#This Row],[Rank]]=17,14,IF(Table15[[#This Row],[Rank]]=18,13,IF(Table15[[#This Row],[Rank]]=19,12,IF(Table15[[#This Row],[Rank]]=20,11,IF(Table15[[#This Row],[Rank]]=21,10,IF(Table15[[#This Row],[Rank]]=22,9,IF(Table15[[#This Row],[Rank]]=23,8,IF(Table15[[#This Row],[Rank]]=24,7,IF(Table15[[#This Row],[Rank]]=25,6,IF(Table15[[#This Row],[Rank]]=26,5,IF(Table15[[#This Row],[Rank]]=27,4,IF(Table15[[#This Row],[Rank]]=28,3,IF(Table15[[#This Row],[Rank]]=29,2,IF(Table15[[#This Row],[Rank]]=30,1,0)))))))))))))))))))))))))))))))</f>
        <v/>
      </c>
      <c r="D13" s="4" t="str">
        <f>IF(Table15[[#This Row],[Category]]="","",IF(Table15[[#This Row],[Category]]="M",COUNTIF($I$2:$I13,"M"),IF(Table15[[#This Row],[Category]]="F",COUNTIF($I$2:$I13,"F"),0)))</f>
        <v/>
      </c>
      <c r="E13" s="26"/>
      <c r="F13" s="27"/>
      <c r="G13" s="28"/>
      <c r="H13" s="28"/>
      <c r="I13" s="29"/>
      <c r="J13" s="63"/>
      <c r="K13" s="63"/>
      <c r="L13" s="63"/>
      <c r="M13" s="63"/>
      <c r="N13" s="63"/>
    </row>
    <row r="14" spans="1:14" x14ac:dyDescent="0.3">
      <c r="A14" s="19">
        <f>Table15[[#This Row],[Full Name]]</f>
        <v>0</v>
      </c>
      <c r="B14" s="21" t="str">
        <f>IF(Table15[[#This Row],[Full Name]]="","",IF(IFERROR(IFERROR(VLOOKUP(Table15[[#This Row],[Full Name]],'Mens League'!B:B,1,FALSE),VLOOKUP(Table15[[#This Row],[Full Name]],'Women''s League'!B:B,1,FALSE)),"NEEDS ADDING")="NEEDS ADDING","NEEDS ADDING","OK"))</f>
        <v/>
      </c>
      <c r="C14" s="21" t="str">
        <f>IF(Table15[[#This Row],[Position]]="","",IF(Table15[[#This Row],[Rank]]=1,30,IF(Table15[[#This Row],[Rank]]=2,29,IF(Table15[[#This Row],[Rank]]=3,28,IF(Table15[[#This Row],[Rank]]=4,27,IF(Table15[[#This Row],[Rank]]=5,26,IF(Table15[[#This Row],[Rank]]=6,25,IF(Table15[[#This Row],[Rank]]=7,24,IF(Table15[[#This Row],[Rank]]=8,23,IF(Table15[[#This Row],[Rank]]=9,22,IF(Table15[[#This Row],[Rank]]=10,21,IF(Table15[[#This Row],[Rank]]=11,20,IF(Table15[[#This Row],[Rank]]=12,19,IF(Table15[[#This Row],[Rank]]=13,18,IF(Table15[[#This Row],[Rank]]=14,17,IF(Table15[[#This Row],[Rank]]=15,16,IF(Table15[[#This Row],[Rank]]=16,15,IF(Table15[[#This Row],[Rank]]=17,14,IF(Table15[[#This Row],[Rank]]=18,13,IF(Table15[[#This Row],[Rank]]=19,12,IF(Table15[[#This Row],[Rank]]=20,11,IF(Table15[[#This Row],[Rank]]=21,10,IF(Table15[[#This Row],[Rank]]=22,9,IF(Table15[[#This Row],[Rank]]=23,8,IF(Table15[[#This Row],[Rank]]=24,7,IF(Table15[[#This Row],[Rank]]=25,6,IF(Table15[[#This Row],[Rank]]=26,5,IF(Table15[[#This Row],[Rank]]=27,4,IF(Table15[[#This Row],[Rank]]=28,3,IF(Table15[[#This Row],[Rank]]=29,2,IF(Table15[[#This Row],[Rank]]=30,1,0)))))))))))))))))))))))))))))))</f>
        <v/>
      </c>
      <c r="D14" s="4" t="str">
        <f>IF(Table15[[#This Row],[Category]]="","",IF(Table15[[#This Row],[Category]]="M",COUNTIF($I$2:$I14,"M"),IF(Table15[[#This Row],[Category]]="F",COUNTIF($I$2:$I14,"F"),0)))</f>
        <v/>
      </c>
      <c r="E14" s="26"/>
      <c r="F14" s="27"/>
      <c r="G14" s="28"/>
      <c r="H14" s="28"/>
      <c r="I14" s="29"/>
      <c r="J14" s="63"/>
      <c r="K14" s="63"/>
      <c r="L14" s="63"/>
      <c r="M14" s="63"/>
      <c r="N14" s="63"/>
    </row>
    <row r="15" spans="1:14" x14ac:dyDescent="0.3">
      <c r="A15" s="19">
        <f>Table15[[#This Row],[Full Name]]</f>
        <v>0</v>
      </c>
      <c r="B15" s="21" t="str">
        <f>IF(Table15[[#This Row],[Full Name]]="","",IF(IFERROR(IFERROR(VLOOKUP(Table15[[#This Row],[Full Name]],'Mens League'!B:B,1,FALSE),VLOOKUP(Table15[[#This Row],[Full Name]],'Women''s League'!B:B,1,FALSE)),"NEEDS ADDING")="NEEDS ADDING","NEEDS ADDING","OK"))</f>
        <v/>
      </c>
      <c r="C15" s="21" t="str">
        <f>IF(Table15[[#This Row],[Position]]="","",IF(Table15[[#This Row],[Rank]]=1,30,IF(Table15[[#This Row],[Rank]]=2,29,IF(Table15[[#This Row],[Rank]]=3,28,IF(Table15[[#This Row],[Rank]]=4,27,IF(Table15[[#This Row],[Rank]]=5,26,IF(Table15[[#This Row],[Rank]]=6,25,IF(Table15[[#This Row],[Rank]]=7,24,IF(Table15[[#This Row],[Rank]]=8,23,IF(Table15[[#This Row],[Rank]]=9,22,IF(Table15[[#This Row],[Rank]]=10,21,IF(Table15[[#This Row],[Rank]]=11,20,IF(Table15[[#This Row],[Rank]]=12,19,IF(Table15[[#This Row],[Rank]]=13,18,IF(Table15[[#This Row],[Rank]]=14,17,IF(Table15[[#This Row],[Rank]]=15,16,IF(Table15[[#This Row],[Rank]]=16,15,IF(Table15[[#This Row],[Rank]]=17,14,IF(Table15[[#This Row],[Rank]]=18,13,IF(Table15[[#This Row],[Rank]]=19,12,IF(Table15[[#This Row],[Rank]]=20,11,IF(Table15[[#This Row],[Rank]]=21,10,IF(Table15[[#This Row],[Rank]]=22,9,IF(Table15[[#This Row],[Rank]]=23,8,IF(Table15[[#This Row],[Rank]]=24,7,IF(Table15[[#This Row],[Rank]]=25,6,IF(Table15[[#This Row],[Rank]]=26,5,IF(Table15[[#This Row],[Rank]]=27,4,IF(Table15[[#This Row],[Rank]]=28,3,IF(Table15[[#This Row],[Rank]]=29,2,IF(Table15[[#This Row],[Rank]]=30,1,0)))))))))))))))))))))))))))))))</f>
        <v/>
      </c>
      <c r="D15" s="4" t="str">
        <f>IF(Table15[[#This Row],[Category]]="","",IF(Table15[[#This Row],[Category]]="M",COUNTIF($I$2:$I15,"M"),IF(Table15[[#This Row],[Category]]="F",COUNTIF($I$2:$I15,"F"),0)))</f>
        <v/>
      </c>
      <c r="E15" s="26"/>
      <c r="F15" s="27"/>
      <c r="G15" s="28"/>
      <c r="H15" s="28"/>
      <c r="I15" s="29"/>
      <c r="J15" s="63"/>
      <c r="K15" s="63"/>
      <c r="L15" s="63"/>
      <c r="M15" s="63"/>
      <c r="N15" s="63"/>
    </row>
    <row r="16" spans="1:14" x14ac:dyDescent="0.3">
      <c r="A16" s="19">
        <f>Table15[[#This Row],[Full Name]]</f>
        <v>0</v>
      </c>
      <c r="B16" s="21" t="str">
        <f>IF(Table15[[#This Row],[Full Name]]="","",IF(IFERROR(IFERROR(VLOOKUP(Table15[[#This Row],[Full Name]],'Mens League'!B:B,1,FALSE),VLOOKUP(Table15[[#This Row],[Full Name]],'Women''s League'!B:B,1,FALSE)),"NEEDS ADDING")="NEEDS ADDING","NEEDS ADDING","OK"))</f>
        <v/>
      </c>
      <c r="C16" s="21" t="str">
        <f>IF(Table15[[#This Row],[Position]]="","",IF(Table15[[#This Row],[Rank]]=1,30,IF(Table15[[#This Row],[Rank]]=2,29,IF(Table15[[#This Row],[Rank]]=3,28,IF(Table15[[#This Row],[Rank]]=4,27,IF(Table15[[#This Row],[Rank]]=5,26,IF(Table15[[#This Row],[Rank]]=6,25,IF(Table15[[#This Row],[Rank]]=7,24,IF(Table15[[#This Row],[Rank]]=8,23,IF(Table15[[#This Row],[Rank]]=9,22,IF(Table15[[#This Row],[Rank]]=10,21,IF(Table15[[#This Row],[Rank]]=11,20,IF(Table15[[#This Row],[Rank]]=12,19,IF(Table15[[#This Row],[Rank]]=13,18,IF(Table15[[#This Row],[Rank]]=14,17,IF(Table15[[#This Row],[Rank]]=15,16,IF(Table15[[#This Row],[Rank]]=16,15,IF(Table15[[#This Row],[Rank]]=17,14,IF(Table15[[#This Row],[Rank]]=18,13,IF(Table15[[#This Row],[Rank]]=19,12,IF(Table15[[#This Row],[Rank]]=20,11,IF(Table15[[#This Row],[Rank]]=21,10,IF(Table15[[#This Row],[Rank]]=22,9,IF(Table15[[#This Row],[Rank]]=23,8,IF(Table15[[#This Row],[Rank]]=24,7,IF(Table15[[#This Row],[Rank]]=25,6,IF(Table15[[#This Row],[Rank]]=26,5,IF(Table15[[#This Row],[Rank]]=27,4,IF(Table15[[#This Row],[Rank]]=28,3,IF(Table15[[#This Row],[Rank]]=29,2,IF(Table15[[#This Row],[Rank]]=30,1,0)))))))))))))))))))))))))))))))</f>
        <v/>
      </c>
      <c r="D16" s="4" t="str">
        <f>IF(Table15[[#This Row],[Category]]="","",IF(Table15[[#This Row],[Category]]="M",COUNTIF($I$2:$I16,"M"),IF(Table15[[#This Row],[Category]]="F",COUNTIF($I$2:$I16,"F"),0)))</f>
        <v/>
      </c>
      <c r="E16" s="26"/>
      <c r="F16" s="27"/>
      <c r="G16" s="28"/>
      <c r="H16" s="28"/>
      <c r="I16" s="29"/>
      <c r="J16" s="63"/>
      <c r="K16" s="63"/>
      <c r="L16" s="63"/>
      <c r="M16" s="63"/>
      <c r="N16" s="63"/>
    </row>
    <row r="17" spans="1:14" x14ac:dyDescent="0.3">
      <c r="A17" s="19">
        <f>Table15[[#This Row],[Full Name]]</f>
        <v>0</v>
      </c>
      <c r="B17" s="21" t="str">
        <f>IF(Table15[[#This Row],[Full Name]]="","",IF(IFERROR(IFERROR(VLOOKUP(Table15[[#This Row],[Full Name]],'Mens League'!B:B,1,FALSE),VLOOKUP(Table15[[#This Row],[Full Name]],'Women''s League'!B:B,1,FALSE)),"NEEDS ADDING")="NEEDS ADDING","NEEDS ADDING","OK"))</f>
        <v/>
      </c>
      <c r="C17" s="21" t="str">
        <f>IF(Table15[[#This Row],[Position]]="","",IF(Table15[[#This Row],[Rank]]=1,30,IF(Table15[[#This Row],[Rank]]=2,29,IF(Table15[[#This Row],[Rank]]=3,28,IF(Table15[[#This Row],[Rank]]=4,27,IF(Table15[[#This Row],[Rank]]=5,26,IF(Table15[[#This Row],[Rank]]=6,25,IF(Table15[[#This Row],[Rank]]=7,24,IF(Table15[[#This Row],[Rank]]=8,23,IF(Table15[[#This Row],[Rank]]=9,22,IF(Table15[[#This Row],[Rank]]=10,21,IF(Table15[[#This Row],[Rank]]=11,20,IF(Table15[[#This Row],[Rank]]=12,19,IF(Table15[[#This Row],[Rank]]=13,18,IF(Table15[[#This Row],[Rank]]=14,17,IF(Table15[[#This Row],[Rank]]=15,16,IF(Table15[[#This Row],[Rank]]=16,15,IF(Table15[[#This Row],[Rank]]=17,14,IF(Table15[[#This Row],[Rank]]=18,13,IF(Table15[[#This Row],[Rank]]=19,12,IF(Table15[[#This Row],[Rank]]=20,11,IF(Table15[[#This Row],[Rank]]=21,10,IF(Table15[[#This Row],[Rank]]=22,9,IF(Table15[[#This Row],[Rank]]=23,8,IF(Table15[[#This Row],[Rank]]=24,7,IF(Table15[[#This Row],[Rank]]=25,6,IF(Table15[[#This Row],[Rank]]=26,5,IF(Table15[[#This Row],[Rank]]=27,4,IF(Table15[[#This Row],[Rank]]=28,3,IF(Table15[[#This Row],[Rank]]=29,2,IF(Table15[[#This Row],[Rank]]=30,1,0)))))))))))))))))))))))))))))))</f>
        <v/>
      </c>
      <c r="D17" s="4" t="str">
        <f>IF(Table15[[#This Row],[Category]]="","",IF(Table15[[#This Row],[Category]]="M",COUNTIF($I$2:$I17,"M"),IF(Table15[[#This Row],[Category]]="F",COUNTIF($I$2:$I17,"F"),0)))</f>
        <v/>
      </c>
      <c r="E17" s="26"/>
      <c r="F17" s="27"/>
      <c r="G17" s="28"/>
      <c r="H17" s="28"/>
      <c r="I17" s="29"/>
      <c r="J17" s="63"/>
      <c r="K17" s="63"/>
      <c r="L17" s="63"/>
      <c r="M17" s="63"/>
      <c r="N17" s="63"/>
    </row>
    <row r="18" spans="1:14" x14ac:dyDescent="0.3">
      <c r="A18" s="19">
        <f>Table15[[#This Row],[Full Name]]</f>
        <v>0</v>
      </c>
      <c r="B18" s="21" t="str">
        <f>IF(Table15[[#This Row],[Full Name]]="","",IF(IFERROR(IFERROR(VLOOKUP(Table15[[#This Row],[Full Name]],'Mens League'!B:B,1,FALSE),VLOOKUP(Table15[[#This Row],[Full Name]],'Women''s League'!B:B,1,FALSE)),"NEEDS ADDING")="NEEDS ADDING","NEEDS ADDING","OK"))</f>
        <v/>
      </c>
      <c r="C18" s="21" t="str">
        <f>IF(Table15[[#This Row],[Position]]="","",IF(Table15[[#This Row],[Rank]]=1,30,IF(Table15[[#This Row],[Rank]]=2,29,IF(Table15[[#This Row],[Rank]]=3,28,IF(Table15[[#This Row],[Rank]]=4,27,IF(Table15[[#This Row],[Rank]]=5,26,IF(Table15[[#This Row],[Rank]]=6,25,IF(Table15[[#This Row],[Rank]]=7,24,IF(Table15[[#This Row],[Rank]]=8,23,IF(Table15[[#This Row],[Rank]]=9,22,IF(Table15[[#This Row],[Rank]]=10,21,IF(Table15[[#This Row],[Rank]]=11,20,IF(Table15[[#This Row],[Rank]]=12,19,IF(Table15[[#This Row],[Rank]]=13,18,IF(Table15[[#This Row],[Rank]]=14,17,IF(Table15[[#This Row],[Rank]]=15,16,IF(Table15[[#This Row],[Rank]]=16,15,IF(Table15[[#This Row],[Rank]]=17,14,IF(Table15[[#This Row],[Rank]]=18,13,IF(Table15[[#This Row],[Rank]]=19,12,IF(Table15[[#This Row],[Rank]]=20,11,IF(Table15[[#This Row],[Rank]]=21,10,IF(Table15[[#This Row],[Rank]]=22,9,IF(Table15[[#This Row],[Rank]]=23,8,IF(Table15[[#This Row],[Rank]]=24,7,IF(Table15[[#This Row],[Rank]]=25,6,IF(Table15[[#This Row],[Rank]]=26,5,IF(Table15[[#This Row],[Rank]]=27,4,IF(Table15[[#This Row],[Rank]]=28,3,IF(Table15[[#This Row],[Rank]]=29,2,IF(Table15[[#This Row],[Rank]]=30,1,0)))))))))))))))))))))))))))))))</f>
        <v/>
      </c>
      <c r="D18" s="4" t="str">
        <f>IF(Table15[[#This Row],[Category]]="","",IF(Table15[[#This Row],[Category]]="M",COUNTIF($I$2:$I18,"M"),IF(Table15[[#This Row],[Category]]="F",COUNTIF($I$2:$I18,"F"),0)))</f>
        <v/>
      </c>
      <c r="E18" s="26"/>
      <c r="F18" s="27"/>
      <c r="G18" s="28"/>
      <c r="H18" s="28"/>
      <c r="I18" s="29"/>
      <c r="J18" s="63"/>
      <c r="K18" s="63"/>
      <c r="L18" s="63"/>
      <c r="M18" s="63"/>
      <c r="N18" s="63"/>
    </row>
    <row r="19" spans="1:14" x14ac:dyDescent="0.3">
      <c r="A19" s="19">
        <f>Table15[[#This Row],[Full Name]]</f>
        <v>0</v>
      </c>
      <c r="B19" s="21" t="str">
        <f>IF(Table15[[#This Row],[Full Name]]="","",IF(IFERROR(IFERROR(VLOOKUP(Table15[[#This Row],[Full Name]],'Mens League'!B:B,1,FALSE),VLOOKUP(Table15[[#This Row],[Full Name]],'Women''s League'!B:B,1,FALSE)),"NEEDS ADDING")="NEEDS ADDING","NEEDS ADDING","OK"))</f>
        <v/>
      </c>
      <c r="C19" s="21" t="str">
        <f>IF(Table15[[#This Row],[Position]]="","",IF(Table15[[#This Row],[Rank]]=1,30,IF(Table15[[#This Row],[Rank]]=2,29,IF(Table15[[#This Row],[Rank]]=3,28,IF(Table15[[#This Row],[Rank]]=4,27,IF(Table15[[#This Row],[Rank]]=5,26,IF(Table15[[#This Row],[Rank]]=6,25,IF(Table15[[#This Row],[Rank]]=7,24,IF(Table15[[#This Row],[Rank]]=8,23,IF(Table15[[#This Row],[Rank]]=9,22,IF(Table15[[#This Row],[Rank]]=10,21,IF(Table15[[#This Row],[Rank]]=11,20,IF(Table15[[#This Row],[Rank]]=12,19,IF(Table15[[#This Row],[Rank]]=13,18,IF(Table15[[#This Row],[Rank]]=14,17,IF(Table15[[#This Row],[Rank]]=15,16,IF(Table15[[#This Row],[Rank]]=16,15,IF(Table15[[#This Row],[Rank]]=17,14,IF(Table15[[#This Row],[Rank]]=18,13,IF(Table15[[#This Row],[Rank]]=19,12,IF(Table15[[#This Row],[Rank]]=20,11,IF(Table15[[#This Row],[Rank]]=21,10,IF(Table15[[#This Row],[Rank]]=22,9,IF(Table15[[#This Row],[Rank]]=23,8,IF(Table15[[#This Row],[Rank]]=24,7,IF(Table15[[#This Row],[Rank]]=25,6,IF(Table15[[#This Row],[Rank]]=26,5,IF(Table15[[#This Row],[Rank]]=27,4,IF(Table15[[#This Row],[Rank]]=28,3,IF(Table15[[#This Row],[Rank]]=29,2,IF(Table15[[#This Row],[Rank]]=30,1,0)))))))))))))))))))))))))))))))</f>
        <v/>
      </c>
      <c r="D19" s="4" t="str">
        <f>IF(Table15[[#This Row],[Category]]="","",IF(Table15[[#This Row],[Category]]="M",COUNTIF($I$2:$I19,"M"),IF(Table15[[#This Row],[Category]]="F",COUNTIF($I$2:$I19,"F"),0)))</f>
        <v/>
      </c>
      <c r="E19" s="26"/>
      <c r="F19" s="27"/>
      <c r="G19" s="28"/>
      <c r="H19" s="28"/>
      <c r="I19" s="29"/>
      <c r="J19" s="63"/>
      <c r="K19" s="63"/>
      <c r="L19" s="63"/>
      <c r="M19" s="63"/>
      <c r="N19" s="63"/>
    </row>
    <row r="20" spans="1:14" x14ac:dyDescent="0.3">
      <c r="A20" s="19">
        <f>Table15[[#This Row],[Full Name]]</f>
        <v>0</v>
      </c>
      <c r="B20" s="21" t="str">
        <f>IF(Table15[[#This Row],[Full Name]]="","",IF(IFERROR(IFERROR(VLOOKUP(Table15[[#This Row],[Full Name]],'Mens League'!B:B,1,FALSE),VLOOKUP(Table15[[#This Row],[Full Name]],'Women''s League'!B:B,1,FALSE)),"NEEDS ADDING")="NEEDS ADDING","NEEDS ADDING","OK"))</f>
        <v/>
      </c>
      <c r="C20" s="21" t="str">
        <f>IF(Table15[[#This Row],[Position]]="","",IF(Table15[[#This Row],[Rank]]=1,30,IF(Table15[[#This Row],[Rank]]=2,29,IF(Table15[[#This Row],[Rank]]=3,28,IF(Table15[[#This Row],[Rank]]=4,27,IF(Table15[[#This Row],[Rank]]=5,26,IF(Table15[[#This Row],[Rank]]=6,25,IF(Table15[[#This Row],[Rank]]=7,24,IF(Table15[[#This Row],[Rank]]=8,23,IF(Table15[[#This Row],[Rank]]=9,22,IF(Table15[[#This Row],[Rank]]=10,21,IF(Table15[[#This Row],[Rank]]=11,20,IF(Table15[[#This Row],[Rank]]=12,19,IF(Table15[[#This Row],[Rank]]=13,18,IF(Table15[[#This Row],[Rank]]=14,17,IF(Table15[[#This Row],[Rank]]=15,16,IF(Table15[[#This Row],[Rank]]=16,15,IF(Table15[[#This Row],[Rank]]=17,14,IF(Table15[[#This Row],[Rank]]=18,13,IF(Table15[[#This Row],[Rank]]=19,12,IF(Table15[[#This Row],[Rank]]=20,11,IF(Table15[[#This Row],[Rank]]=21,10,IF(Table15[[#This Row],[Rank]]=22,9,IF(Table15[[#This Row],[Rank]]=23,8,IF(Table15[[#This Row],[Rank]]=24,7,IF(Table15[[#This Row],[Rank]]=25,6,IF(Table15[[#This Row],[Rank]]=26,5,IF(Table15[[#This Row],[Rank]]=27,4,IF(Table15[[#This Row],[Rank]]=28,3,IF(Table15[[#This Row],[Rank]]=29,2,IF(Table15[[#This Row],[Rank]]=30,1,0)))))))))))))))))))))))))))))))</f>
        <v/>
      </c>
      <c r="D20" s="4" t="str">
        <f>IF(Table15[[#This Row],[Category]]="","",IF(Table15[[#This Row],[Category]]="M",COUNTIF($I$2:$I20,"M"),IF(Table15[[#This Row],[Category]]="F",COUNTIF($I$2:$I20,"F"),0)))</f>
        <v/>
      </c>
      <c r="E20" s="26"/>
      <c r="F20" s="27"/>
      <c r="G20" s="28"/>
      <c r="H20" s="28"/>
      <c r="I20" s="29"/>
      <c r="J20" s="63"/>
      <c r="K20" s="63"/>
      <c r="L20" s="63"/>
      <c r="M20" s="63"/>
      <c r="N20" s="63"/>
    </row>
    <row r="21" spans="1:14" x14ac:dyDescent="0.3">
      <c r="A21" s="19">
        <f>Table15[[#This Row],[Full Name]]</f>
        <v>0</v>
      </c>
      <c r="B21" s="21" t="str">
        <f>IF(Table15[[#This Row],[Full Name]]="","",IF(IFERROR(IFERROR(VLOOKUP(Table15[[#This Row],[Full Name]],'Mens League'!B:B,1,FALSE),VLOOKUP(Table15[[#This Row],[Full Name]],'Women''s League'!B:B,1,FALSE)),"NEEDS ADDING")="NEEDS ADDING","NEEDS ADDING","OK"))</f>
        <v/>
      </c>
      <c r="C21" s="21" t="str">
        <f>IF(Table15[[#This Row],[Position]]="","",IF(Table15[[#This Row],[Rank]]=1,30,IF(Table15[[#This Row],[Rank]]=2,29,IF(Table15[[#This Row],[Rank]]=3,28,IF(Table15[[#This Row],[Rank]]=4,27,IF(Table15[[#This Row],[Rank]]=5,26,IF(Table15[[#This Row],[Rank]]=6,25,IF(Table15[[#This Row],[Rank]]=7,24,IF(Table15[[#This Row],[Rank]]=8,23,IF(Table15[[#This Row],[Rank]]=9,22,IF(Table15[[#This Row],[Rank]]=10,21,IF(Table15[[#This Row],[Rank]]=11,20,IF(Table15[[#This Row],[Rank]]=12,19,IF(Table15[[#This Row],[Rank]]=13,18,IF(Table15[[#This Row],[Rank]]=14,17,IF(Table15[[#This Row],[Rank]]=15,16,IF(Table15[[#This Row],[Rank]]=16,15,IF(Table15[[#This Row],[Rank]]=17,14,IF(Table15[[#This Row],[Rank]]=18,13,IF(Table15[[#This Row],[Rank]]=19,12,IF(Table15[[#This Row],[Rank]]=20,11,IF(Table15[[#This Row],[Rank]]=21,10,IF(Table15[[#This Row],[Rank]]=22,9,IF(Table15[[#This Row],[Rank]]=23,8,IF(Table15[[#This Row],[Rank]]=24,7,IF(Table15[[#This Row],[Rank]]=25,6,IF(Table15[[#This Row],[Rank]]=26,5,IF(Table15[[#This Row],[Rank]]=27,4,IF(Table15[[#This Row],[Rank]]=28,3,IF(Table15[[#This Row],[Rank]]=29,2,IF(Table15[[#This Row],[Rank]]=30,1,0)))))))))))))))))))))))))))))))</f>
        <v/>
      </c>
      <c r="D21" s="4" t="str">
        <f>IF(Table15[[#This Row],[Category]]="","",IF(Table15[[#This Row],[Category]]="M",COUNTIF($I$2:$I21,"M"),IF(Table15[[#This Row],[Category]]="F",COUNTIF($I$2:$I21,"F"),0)))</f>
        <v/>
      </c>
      <c r="E21" s="26"/>
      <c r="F21" s="27"/>
      <c r="G21" s="28"/>
      <c r="H21" s="28"/>
      <c r="I21" s="29"/>
      <c r="J21" s="63"/>
      <c r="K21" s="63"/>
      <c r="L21" s="63"/>
      <c r="M21" s="63"/>
      <c r="N21" s="63"/>
    </row>
    <row r="22" spans="1:14" x14ac:dyDescent="0.3">
      <c r="A22" s="19">
        <f>Table15[[#This Row],[Full Name]]</f>
        <v>0</v>
      </c>
      <c r="B22" s="21" t="str">
        <f>IF(Table15[[#This Row],[Full Name]]="","",IF(IFERROR(IFERROR(VLOOKUP(Table15[[#This Row],[Full Name]],'Mens League'!B:B,1,FALSE),VLOOKUP(Table15[[#This Row],[Full Name]],'Women''s League'!B:B,1,FALSE)),"NEEDS ADDING")="NEEDS ADDING","NEEDS ADDING","OK"))</f>
        <v/>
      </c>
      <c r="C22" s="21" t="str">
        <f>IF(Table15[[#This Row],[Position]]="","",IF(Table15[[#This Row],[Rank]]=1,30,IF(Table15[[#This Row],[Rank]]=2,29,IF(Table15[[#This Row],[Rank]]=3,28,IF(Table15[[#This Row],[Rank]]=4,27,IF(Table15[[#This Row],[Rank]]=5,26,IF(Table15[[#This Row],[Rank]]=6,25,IF(Table15[[#This Row],[Rank]]=7,24,IF(Table15[[#This Row],[Rank]]=8,23,IF(Table15[[#This Row],[Rank]]=9,22,IF(Table15[[#This Row],[Rank]]=10,21,IF(Table15[[#This Row],[Rank]]=11,20,IF(Table15[[#This Row],[Rank]]=12,19,IF(Table15[[#This Row],[Rank]]=13,18,IF(Table15[[#This Row],[Rank]]=14,17,IF(Table15[[#This Row],[Rank]]=15,16,IF(Table15[[#This Row],[Rank]]=16,15,IF(Table15[[#This Row],[Rank]]=17,14,IF(Table15[[#This Row],[Rank]]=18,13,IF(Table15[[#This Row],[Rank]]=19,12,IF(Table15[[#This Row],[Rank]]=20,11,IF(Table15[[#This Row],[Rank]]=21,10,IF(Table15[[#This Row],[Rank]]=22,9,IF(Table15[[#This Row],[Rank]]=23,8,IF(Table15[[#This Row],[Rank]]=24,7,IF(Table15[[#This Row],[Rank]]=25,6,IF(Table15[[#This Row],[Rank]]=26,5,IF(Table15[[#This Row],[Rank]]=27,4,IF(Table15[[#This Row],[Rank]]=28,3,IF(Table15[[#This Row],[Rank]]=29,2,IF(Table15[[#This Row],[Rank]]=30,1,0)))))))))))))))))))))))))))))))</f>
        <v/>
      </c>
      <c r="D22" s="4" t="str">
        <f>IF(Table15[[#This Row],[Category]]="","",IF(Table15[[#This Row],[Category]]="M",COUNTIF($I$2:$I22,"M"),IF(Table15[[#This Row],[Category]]="F",COUNTIF($I$2:$I22,"F"),0)))</f>
        <v/>
      </c>
      <c r="E22" s="26"/>
      <c r="F22" s="27"/>
      <c r="G22" s="28"/>
      <c r="H22" s="28"/>
      <c r="I22" s="29"/>
      <c r="J22" s="63"/>
      <c r="K22" s="63"/>
      <c r="L22" s="63"/>
      <c r="M22" s="63"/>
      <c r="N22" s="63"/>
    </row>
    <row r="23" spans="1:14" x14ac:dyDescent="0.3">
      <c r="A23" s="19">
        <f>Table15[[#This Row],[Full Name]]</f>
        <v>0</v>
      </c>
      <c r="B23" s="21" t="str">
        <f>IF(Table15[[#This Row],[Full Name]]="","",IF(IFERROR(IFERROR(VLOOKUP(Table15[[#This Row],[Full Name]],'Mens League'!B:B,1,FALSE),VLOOKUP(Table15[[#This Row],[Full Name]],'Women''s League'!B:B,1,FALSE)),"NEEDS ADDING")="NEEDS ADDING","NEEDS ADDING","OK"))</f>
        <v/>
      </c>
      <c r="C23" s="21" t="str">
        <f>IF(Table15[[#This Row],[Position]]="","",IF(Table15[[#This Row],[Rank]]=1,30,IF(Table15[[#This Row],[Rank]]=2,29,IF(Table15[[#This Row],[Rank]]=3,28,IF(Table15[[#This Row],[Rank]]=4,27,IF(Table15[[#This Row],[Rank]]=5,26,IF(Table15[[#This Row],[Rank]]=6,25,IF(Table15[[#This Row],[Rank]]=7,24,IF(Table15[[#This Row],[Rank]]=8,23,IF(Table15[[#This Row],[Rank]]=9,22,IF(Table15[[#This Row],[Rank]]=10,21,IF(Table15[[#This Row],[Rank]]=11,20,IF(Table15[[#This Row],[Rank]]=12,19,IF(Table15[[#This Row],[Rank]]=13,18,IF(Table15[[#This Row],[Rank]]=14,17,IF(Table15[[#This Row],[Rank]]=15,16,IF(Table15[[#This Row],[Rank]]=16,15,IF(Table15[[#This Row],[Rank]]=17,14,IF(Table15[[#This Row],[Rank]]=18,13,IF(Table15[[#This Row],[Rank]]=19,12,IF(Table15[[#This Row],[Rank]]=20,11,IF(Table15[[#This Row],[Rank]]=21,10,IF(Table15[[#This Row],[Rank]]=22,9,IF(Table15[[#This Row],[Rank]]=23,8,IF(Table15[[#This Row],[Rank]]=24,7,IF(Table15[[#This Row],[Rank]]=25,6,IF(Table15[[#This Row],[Rank]]=26,5,IF(Table15[[#This Row],[Rank]]=27,4,IF(Table15[[#This Row],[Rank]]=28,3,IF(Table15[[#This Row],[Rank]]=29,2,IF(Table15[[#This Row],[Rank]]=30,1,0)))))))))))))))))))))))))))))))</f>
        <v/>
      </c>
      <c r="D23" s="4" t="str">
        <f>IF(Table15[[#This Row],[Category]]="","",IF(Table15[[#This Row],[Category]]="M",COUNTIF($I$2:$I23,"M"),IF(Table15[[#This Row],[Category]]="F",COUNTIF($I$2:$I23,"F"),0)))</f>
        <v/>
      </c>
      <c r="E23" s="26"/>
      <c r="F23" s="27"/>
      <c r="G23" s="28"/>
      <c r="H23" s="28"/>
      <c r="I23" s="29"/>
      <c r="J23" s="63"/>
      <c r="K23" s="63"/>
      <c r="L23" s="63"/>
      <c r="M23" s="63"/>
      <c r="N23" s="63"/>
    </row>
    <row r="24" spans="1:14" x14ac:dyDescent="0.3">
      <c r="A24" s="19">
        <f>Table15[[#This Row],[Full Name]]</f>
        <v>0</v>
      </c>
      <c r="B24" s="21" t="str">
        <f>IF(Table15[[#This Row],[Full Name]]="","",IF(IFERROR(IFERROR(VLOOKUP(Table15[[#This Row],[Full Name]],'Mens League'!B:B,1,FALSE),VLOOKUP(Table15[[#This Row],[Full Name]],'Women''s League'!B:B,1,FALSE)),"NEEDS ADDING")="NEEDS ADDING","NEEDS ADDING","OK"))</f>
        <v/>
      </c>
      <c r="C24" s="21" t="str">
        <f>IF(Table15[[#This Row],[Position]]="","",IF(Table15[[#This Row],[Rank]]=1,30,IF(Table15[[#This Row],[Rank]]=2,29,IF(Table15[[#This Row],[Rank]]=3,28,IF(Table15[[#This Row],[Rank]]=4,27,IF(Table15[[#This Row],[Rank]]=5,26,IF(Table15[[#This Row],[Rank]]=6,25,IF(Table15[[#This Row],[Rank]]=7,24,IF(Table15[[#This Row],[Rank]]=8,23,IF(Table15[[#This Row],[Rank]]=9,22,IF(Table15[[#This Row],[Rank]]=10,21,IF(Table15[[#This Row],[Rank]]=11,20,IF(Table15[[#This Row],[Rank]]=12,19,IF(Table15[[#This Row],[Rank]]=13,18,IF(Table15[[#This Row],[Rank]]=14,17,IF(Table15[[#This Row],[Rank]]=15,16,IF(Table15[[#This Row],[Rank]]=16,15,IF(Table15[[#This Row],[Rank]]=17,14,IF(Table15[[#This Row],[Rank]]=18,13,IF(Table15[[#This Row],[Rank]]=19,12,IF(Table15[[#This Row],[Rank]]=20,11,IF(Table15[[#This Row],[Rank]]=21,10,IF(Table15[[#This Row],[Rank]]=22,9,IF(Table15[[#This Row],[Rank]]=23,8,IF(Table15[[#This Row],[Rank]]=24,7,IF(Table15[[#This Row],[Rank]]=25,6,IF(Table15[[#This Row],[Rank]]=26,5,IF(Table15[[#This Row],[Rank]]=27,4,IF(Table15[[#This Row],[Rank]]=28,3,IF(Table15[[#This Row],[Rank]]=29,2,IF(Table15[[#This Row],[Rank]]=30,1,0)))))))))))))))))))))))))))))))</f>
        <v/>
      </c>
      <c r="D24" s="4" t="str">
        <f>IF(Table15[[#This Row],[Category]]="","",IF(Table15[[#This Row],[Category]]="M",COUNTIF($I$2:$I24,"M"),IF(Table15[[#This Row],[Category]]="F",COUNTIF($I$2:$I24,"F"),0)))</f>
        <v/>
      </c>
      <c r="E24" s="26"/>
      <c r="F24" s="27"/>
      <c r="G24" s="28"/>
      <c r="H24" s="28"/>
      <c r="I24" s="29"/>
      <c r="J24" s="63"/>
      <c r="K24" s="63"/>
      <c r="L24" s="63"/>
      <c r="M24" s="63"/>
      <c r="N24" s="63"/>
    </row>
    <row r="25" spans="1:14" x14ac:dyDescent="0.3">
      <c r="A25" s="19">
        <f>Table15[[#This Row],[Full Name]]</f>
        <v>0</v>
      </c>
      <c r="B25" s="21" t="str">
        <f>IF(Table15[[#This Row],[Full Name]]="","",IF(IFERROR(IFERROR(VLOOKUP(Table15[[#This Row],[Full Name]],'Mens League'!B:B,1,FALSE),VLOOKUP(Table15[[#This Row],[Full Name]],'Women''s League'!B:B,1,FALSE)),"NEEDS ADDING")="NEEDS ADDING","NEEDS ADDING","OK"))</f>
        <v/>
      </c>
      <c r="C25" s="21" t="str">
        <f>IF(Table15[[#This Row],[Position]]="","",IF(Table15[[#This Row],[Rank]]=1,30,IF(Table15[[#This Row],[Rank]]=2,29,IF(Table15[[#This Row],[Rank]]=3,28,IF(Table15[[#This Row],[Rank]]=4,27,IF(Table15[[#This Row],[Rank]]=5,26,IF(Table15[[#This Row],[Rank]]=6,25,IF(Table15[[#This Row],[Rank]]=7,24,IF(Table15[[#This Row],[Rank]]=8,23,IF(Table15[[#This Row],[Rank]]=9,22,IF(Table15[[#This Row],[Rank]]=10,21,IF(Table15[[#This Row],[Rank]]=11,20,IF(Table15[[#This Row],[Rank]]=12,19,IF(Table15[[#This Row],[Rank]]=13,18,IF(Table15[[#This Row],[Rank]]=14,17,IF(Table15[[#This Row],[Rank]]=15,16,IF(Table15[[#This Row],[Rank]]=16,15,IF(Table15[[#This Row],[Rank]]=17,14,IF(Table15[[#This Row],[Rank]]=18,13,IF(Table15[[#This Row],[Rank]]=19,12,IF(Table15[[#This Row],[Rank]]=20,11,IF(Table15[[#This Row],[Rank]]=21,10,IF(Table15[[#This Row],[Rank]]=22,9,IF(Table15[[#This Row],[Rank]]=23,8,IF(Table15[[#This Row],[Rank]]=24,7,IF(Table15[[#This Row],[Rank]]=25,6,IF(Table15[[#This Row],[Rank]]=26,5,IF(Table15[[#This Row],[Rank]]=27,4,IF(Table15[[#This Row],[Rank]]=28,3,IF(Table15[[#This Row],[Rank]]=29,2,IF(Table15[[#This Row],[Rank]]=30,1,0)))))))))))))))))))))))))))))))</f>
        <v/>
      </c>
      <c r="D25" s="4" t="str">
        <f>IF(Table15[[#This Row],[Category]]="","",IF(Table15[[#This Row],[Category]]="M",COUNTIF($I$2:$I25,"M"),IF(Table15[[#This Row],[Category]]="F",COUNTIF($I$2:$I25,"F"),0)))</f>
        <v/>
      </c>
      <c r="E25" s="26"/>
      <c r="F25" s="27"/>
      <c r="G25" s="28"/>
      <c r="H25" s="28"/>
      <c r="I25" s="29"/>
      <c r="J25" s="63"/>
      <c r="K25" s="63"/>
      <c r="L25" s="63"/>
      <c r="M25" s="63"/>
      <c r="N25" s="63"/>
    </row>
    <row r="26" spans="1:14" x14ac:dyDescent="0.3">
      <c r="A26" s="19">
        <f>Table15[[#This Row],[Full Name]]</f>
        <v>0</v>
      </c>
      <c r="B26" s="21" t="str">
        <f>IF(Table15[[#This Row],[Full Name]]="","",IF(IFERROR(IFERROR(VLOOKUP(Table15[[#This Row],[Full Name]],'Mens League'!B:B,1,FALSE),VLOOKUP(Table15[[#This Row],[Full Name]],'Women''s League'!B:B,1,FALSE)),"NEEDS ADDING")="NEEDS ADDING","NEEDS ADDING","OK"))</f>
        <v/>
      </c>
      <c r="C26" s="21" t="str">
        <f>IF(Table15[[#This Row],[Position]]="","",IF(Table15[[#This Row],[Rank]]=1,30,IF(Table15[[#This Row],[Rank]]=2,29,IF(Table15[[#This Row],[Rank]]=3,28,IF(Table15[[#This Row],[Rank]]=4,27,IF(Table15[[#This Row],[Rank]]=5,26,IF(Table15[[#This Row],[Rank]]=6,25,IF(Table15[[#This Row],[Rank]]=7,24,IF(Table15[[#This Row],[Rank]]=8,23,IF(Table15[[#This Row],[Rank]]=9,22,IF(Table15[[#This Row],[Rank]]=10,21,IF(Table15[[#This Row],[Rank]]=11,20,IF(Table15[[#This Row],[Rank]]=12,19,IF(Table15[[#This Row],[Rank]]=13,18,IF(Table15[[#This Row],[Rank]]=14,17,IF(Table15[[#This Row],[Rank]]=15,16,IF(Table15[[#This Row],[Rank]]=16,15,IF(Table15[[#This Row],[Rank]]=17,14,IF(Table15[[#This Row],[Rank]]=18,13,IF(Table15[[#This Row],[Rank]]=19,12,IF(Table15[[#This Row],[Rank]]=20,11,IF(Table15[[#This Row],[Rank]]=21,10,IF(Table15[[#This Row],[Rank]]=22,9,IF(Table15[[#This Row],[Rank]]=23,8,IF(Table15[[#This Row],[Rank]]=24,7,IF(Table15[[#This Row],[Rank]]=25,6,IF(Table15[[#This Row],[Rank]]=26,5,IF(Table15[[#This Row],[Rank]]=27,4,IF(Table15[[#This Row],[Rank]]=28,3,IF(Table15[[#This Row],[Rank]]=29,2,IF(Table15[[#This Row],[Rank]]=30,1,0)))))))))))))))))))))))))))))))</f>
        <v/>
      </c>
      <c r="D26" s="4" t="str">
        <f>IF(Table15[[#This Row],[Category]]="","",IF(Table15[[#This Row],[Category]]="M",COUNTIF($I$2:$I26,"M"),IF(Table15[[#This Row],[Category]]="F",COUNTIF($I$2:$I26,"F"),0)))</f>
        <v/>
      </c>
      <c r="E26" s="26"/>
      <c r="F26" s="27"/>
      <c r="G26" s="28"/>
      <c r="H26" s="28"/>
      <c r="I26" s="29"/>
      <c r="J26" s="63"/>
      <c r="K26" s="63"/>
      <c r="L26" s="63"/>
      <c r="M26" s="63"/>
      <c r="N26" s="63"/>
    </row>
    <row r="27" spans="1:14" x14ac:dyDescent="0.3">
      <c r="A27" s="19">
        <f>Table15[[#This Row],[Full Name]]</f>
        <v>0</v>
      </c>
      <c r="B27" s="21" t="str">
        <f>IF(Table15[[#This Row],[Full Name]]="","",IF(IFERROR(IFERROR(VLOOKUP(Table15[[#This Row],[Full Name]],'Mens League'!B:B,1,FALSE),VLOOKUP(Table15[[#This Row],[Full Name]],'Women''s League'!B:B,1,FALSE)),"NEEDS ADDING")="NEEDS ADDING","NEEDS ADDING","OK"))</f>
        <v/>
      </c>
      <c r="C27" s="21" t="str">
        <f>IF(Table15[[#This Row],[Position]]="","",IF(Table15[[#This Row],[Rank]]=1,30,IF(Table15[[#This Row],[Rank]]=2,29,IF(Table15[[#This Row],[Rank]]=3,28,IF(Table15[[#This Row],[Rank]]=4,27,IF(Table15[[#This Row],[Rank]]=5,26,IF(Table15[[#This Row],[Rank]]=6,25,IF(Table15[[#This Row],[Rank]]=7,24,IF(Table15[[#This Row],[Rank]]=8,23,IF(Table15[[#This Row],[Rank]]=9,22,IF(Table15[[#This Row],[Rank]]=10,21,IF(Table15[[#This Row],[Rank]]=11,20,IF(Table15[[#This Row],[Rank]]=12,19,IF(Table15[[#This Row],[Rank]]=13,18,IF(Table15[[#This Row],[Rank]]=14,17,IF(Table15[[#This Row],[Rank]]=15,16,IF(Table15[[#This Row],[Rank]]=16,15,IF(Table15[[#This Row],[Rank]]=17,14,IF(Table15[[#This Row],[Rank]]=18,13,IF(Table15[[#This Row],[Rank]]=19,12,IF(Table15[[#This Row],[Rank]]=20,11,IF(Table15[[#This Row],[Rank]]=21,10,IF(Table15[[#This Row],[Rank]]=22,9,IF(Table15[[#This Row],[Rank]]=23,8,IF(Table15[[#This Row],[Rank]]=24,7,IF(Table15[[#This Row],[Rank]]=25,6,IF(Table15[[#This Row],[Rank]]=26,5,IF(Table15[[#This Row],[Rank]]=27,4,IF(Table15[[#This Row],[Rank]]=28,3,IF(Table15[[#This Row],[Rank]]=29,2,IF(Table15[[#This Row],[Rank]]=30,1,0)))))))))))))))))))))))))))))))</f>
        <v/>
      </c>
      <c r="D27" s="4" t="str">
        <f>IF(Table15[[#This Row],[Category]]="","",IF(Table15[[#This Row],[Category]]="M",COUNTIF($I$2:$I27,"M"),IF(Table15[[#This Row],[Category]]="F",COUNTIF($I$2:$I27,"F"),0)))</f>
        <v/>
      </c>
      <c r="E27" s="26"/>
      <c r="F27" s="27"/>
      <c r="G27" s="28"/>
      <c r="H27" s="28"/>
      <c r="I27" s="29"/>
      <c r="J27" s="63"/>
      <c r="K27" s="63"/>
      <c r="L27" s="63"/>
      <c r="M27" s="63"/>
      <c r="N27" s="63"/>
    </row>
    <row r="28" spans="1:14" x14ac:dyDescent="0.3">
      <c r="A28" s="19">
        <f>Table15[[#This Row],[Full Name]]</f>
        <v>0</v>
      </c>
      <c r="B28" s="21" t="str">
        <f>IF(Table15[[#This Row],[Full Name]]="","",IF(IFERROR(IFERROR(VLOOKUP(Table15[[#This Row],[Full Name]],'Mens League'!B:B,1,FALSE),VLOOKUP(Table15[[#This Row],[Full Name]],'Women''s League'!B:B,1,FALSE)),"NEEDS ADDING")="NEEDS ADDING","NEEDS ADDING","OK"))</f>
        <v/>
      </c>
      <c r="C28" s="21" t="str">
        <f>IF(Table15[[#This Row],[Position]]="","",IF(Table15[[#This Row],[Rank]]=1,30,IF(Table15[[#This Row],[Rank]]=2,29,IF(Table15[[#This Row],[Rank]]=3,28,IF(Table15[[#This Row],[Rank]]=4,27,IF(Table15[[#This Row],[Rank]]=5,26,IF(Table15[[#This Row],[Rank]]=6,25,IF(Table15[[#This Row],[Rank]]=7,24,IF(Table15[[#This Row],[Rank]]=8,23,IF(Table15[[#This Row],[Rank]]=9,22,IF(Table15[[#This Row],[Rank]]=10,21,IF(Table15[[#This Row],[Rank]]=11,20,IF(Table15[[#This Row],[Rank]]=12,19,IF(Table15[[#This Row],[Rank]]=13,18,IF(Table15[[#This Row],[Rank]]=14,17,IF(Table15[[#This Row],[Rank]]=15,16,IF(Table15[[#This Row],[Rank]]=16,15,IF(Table15[[#This Row],[Rank]]=17,14,IF(Table15[[#This Row],[Rank]]=18,13,IF(Table15[[#This Row],[Rank]]=19,12,IF(Table15[[#This Row],[Rank]]=20,11,IF(Table15[[#This Row],[Rank]]=21,10,IF(Table15[[#This Row],[Rank]]=22,9,IF(Table15[[#This Row],[Rank]]=23,8,IF(Table15[[#This Row],[Rank]]=24,7,IF(Table15[[#This Row],[Rank]]=25,6,IF(Table15[[#This Row],[Rank]]=26,5,IF(Table15[[#This Row],[Rank]]=27,4,IF(Table15[[#This Row],[Rank]]=28,3,IF(Table15[[#This Row],[Rank]]=29,2,IF(Table15[[#This Row],[Rank]]=30,1,0)))))))))))))))))))))))))))))))</f>
        <v/>
      </c>
      <c r="D28" s="4" t="str">
        <f>IF(Table15[[#This Row],[Category]]="","",IF(Table15[[#This Row],[Category]]="M",COUNTIF($I$2:$I28,"M"),IF(Table15[[#This Row],[Category]]="F",COUNTIF($I$2:$I28,"F"),0)))</f>
        <v/>
      </c>
      <c r="E28" s="26"/>
      <c r="F28" s="27"/>
      <c r="G28" s="28"/>
      <c r="H28" s="28"/>
      <c r="I28" s="29"/>
      <c r="J28" s="63"/>
      <c r="K28" s="63"/>
      <c r="L28" s="63"/>
      <c r="M28" s="63"/>
      <c r="N28" s="63"/>
    </row>
    <row r="29" spans="1:14" x14ac:dyDescent="0.3">
      <c r="A29" s="19">
        <f>Table15[[#This Row],[Full Name]]</f>
        <v>0</v>
      </c>
      <c r="B29" s="21" t="str">
        <f>IF(Table15[[#This Row],[Full Name]]="","",IF(IFERROR(IFERROR(VLOOKUP(Table15[[#This Row],[Full Name]],'Mens League'!B:B,1,FALSE),VLOOKUP(Table15[[#This Row],[Full Name]],'Women''s League'!B:B,1,FALSE)),"NEEDS ADDING")="NEEDS ADDING","NEEDS ADDING","OK"))</f>
        <v/>
      </c>
      <c r="C29" s="21" t="str">
        <f>IF(Table15[[#This Row],[Position]]="","",IF(Table15[[#This Row],[Rank]]=1,30,IF(Table15[[#This Row],[Rank]]=2,29,IF(Table15[[#This Row],[Rank]]=3,28,IF(Table15[[#This Row],[Rank]]=4,27,IF(Table15[[#This Row],[Rank]]=5,26,IF(Table15[[#This Row],[Rank]]=6,25,IF(Table15[[#This Row],[Rank]]=7,24,IF(Table15[[#This Row],[Rank]]=8,23,IF(Table15[[#This Row],[Rank]]=9,22,IF(Table15[[#This Row],[Rank]]=10,21,IF(Table15[[#This Row],[Rank]]=11,20,IF(Table15[[#This Row],[Rank]]=12,19,IF(Table15[[#This Row],[Rank]]=13,18,IF(Table15[[#This Row],[Rank]]=14,17,IF(Table15[[#This Row],[Rank]]=15,16,IF(Table15[[#This Row],[Rank]]=16,15,IF(Table15[[#This Row],[Rank]]=17,14,IF(Table15[[#This Row],[Rank]]=18,13,IF(Table15[[#This Row],[Rank]]=19,12,IF(Table15[[#This Row],[Rank]]=20,11,IF(Table15[[#This Row],[Rank]]=21,10,IF(Table15[[#This Row],[Rank]]=22,9,IF(Table15[[#This Row],[Rank]]=23,8,IF(Table15[[#This Row],[Rank]]=24,7,IF(Table15[[#This Row],[Rank]]=25,6,IF(Table15[[#This Row],[Rank]]=26,5,IF(Table15[[#This Row],[Rank]]=27,4,IF(Table15[[#This Row],[Rank]]=28,3,IF(Table15[[#This Row],[Rank]]=29,2,IF(Table15[[#This Row],[Rank]]=30,1,0)))))))))))))))))))))))))))))))</f>
        <v/>
      </c>
      <c r="D29" s="4" t="str">
        <f>IF(Table15[[#This Row],[Category]]="","",IF(Table15[[#This Row],[Category]]="M",COUNTIF($I$2:$I29,"M"),IF(Table15[[#This Row],[Category]]="F",COUNTIF($I$2:$I29,"F"),0)))</f>
        <v/>
      </c>
      <c r="E29" s="26"/>
      <c r="F29" s="27"/>
      <c r="G29" s="28"/>
      <c r="H29" s="28"/>
      <c r="I29" s="29"/>
      <c r="J29" s="63"/>
      <c r="K29" s="63"/>
      <c r="L29" s="63"/>
      <c r="M29" s="63"/>
      <c r="N29" s="63"/>
    </row>
    <row r="30" spans="1:14" x14ac:dyDescent="0.3">
      <c r="A30" s="19">
        <f>Table15[[#This Row],[Full Name]]</f>
        <v>0</v>
      </c>
      <c r="B30" s="21" t="str">
        <f>IF(Table15[[#This Row],[Full Name]]="","",IF(IFERROR(IFERROR(VLOOKUP(Table15[[#This Row],[Full Name]],'Mens League'!B:B,1,FALSE),VLOOKUP(Table15[[#This Row],[Full Name]],'Women''s League'!B:B,1,FALSE)),"NEEDS ADDING")="NEEDS ADDING","NEEDS ADDING","OK"))</f>
        <v/>
      </c>
      <c r="C30" s="21" t="str">
        <f>IF(Table15[[#This Row],[Position]]="","",IF(Table15[[#This Row],[Rank]]=1,30,IF(Table15[[#This Row],[Rank]]=2,29,IF(Table15[[#This Row],[Rank]]=3,28,IF(Table15[[#This Row],[Rank]]=4,27,IF(Table15[[#This Row],[Rank]]=5,26,IF(Table15[[#This Row],[Rank]]=6,25,IF(Table15[[#This Row],[Rank]]=7,24,IF(Table15[[#This Row],[Rank]]=8,23,IF(Table15[[#This Row],[Rank]]=9,22,IF(Table15[[#This Row],[Rank]]=10,21,IF(Table15[[#This Row],[Rank]]=11,20,IF(Table15[[#This Row],[Rank]]=12,19,IF(Table15[[#This Row],[Rank]]=13,18,IF(Table15[[#This Row],[Rank]]=14,17,IF(Table15[[#This Row],[Rank]]=15,16,IF(Table15[[#This Row],[Rank]]=16,15,IF(Table15[[#This Row],[Rank]]=17,14,IF(Table15[[#This Row],[Rank]]=18,13,IF(Table15[[#This Row],[Rank]]=19,12,IF(Table15[[#This Row],[Rank]]=20,11,IF(Table15[[#This Row],[Rank]]=21,10,IF(Table15[[#This Row],[Rank]]=22,9,IF(Table15[[#This Row],[Rank]]=23,8,IF(Table15[[#This Row],[Rank]]=24,7,IF(Table15[[#This Row],[Rank]]=25,6,IF(Table15[[#This Row],[Rank]]=26,5,IF(Table15[[#This Row],[Rank]]=27,4,IF(Table15[[#This Row],[Rank]]=28,3,IF(Table15[[#This Row],[Rank]]=29,2,IF(Table15[[#This Row],[Rank]]=30,1,0)))))))))))))))))))))))))))))))</f>
        <v/>
      </c>
      <c r="D30" s="4" t="str">
        <f>IF(Table15[[#This Row],[Category]]="","",IF(Table15[[#This Row],[Category]]="M",COUNTIF($I$2:$I30,"M"),IF(Table15[[#This Row],[Category]]="F",COUNTIF($I$2:$I30,"F"),0)))</f>
        <v/>
      </c>
      <c r="E30" s="26"/>
      <c r="F30" s="27"/>
      <c r="G30" s="28"/>
      <c r="H30" s="28"/>
      <c r="I30" s="29"/>
      <c r="J30" s="63"/>
      <c r="K30" s="63"/>
      <c r="L30" s="63"/>
      <c r="M30" s="63"/>
      <c r="N30" s="63"/>
    </row>
    <row r="31" spans="1:14" x14ac:dyDescent="0.3">
      <c r="A31" s="19">
        <f>Table15[[#This Row],[Full Name]]</f>
        <v>0</v>
      </c>
      <c r="B31" s="21" t="str">
        <f>IF(Table15[[#This Row],[Full Name]]="","",IF(IFERROR(IFERROR(VLOOKUP(Table15[[#This Row],[Full Name]],'Mens League'!B:B,1,FALSE),VLOOKUP(Table15[[#This Row],[Full Name]],'Women''s League'!B:B,1,FALSE)),"NEEDS ADDING")="NEEDS ADDING","NEEDS ADDING","OK"))</f>
        <v/>
      </c>
      <c r="C31" s="21" t="str">
        <f>IF(Table15[[#This Row],[Position]]="","",IF(Table15[[#This Row],[Rank]]=1,30,IF(Table15[[#This Row],[Rank]]=2,29,IF(Table15[[#This Row],[Rank]]=3,28,IF(Table15[[#This Row],[Rank]]=4,27,IF(Table15[[#This Row],[Rank]]=5,26,IF(Table15[[#This Row],[Rank]]=6,25,IF(Table15[[#This Row],[Rank]]=7,24,IF(Table15[[#This Row],[Rank]]=8,23,IF(Table15[[#This Row],[Rank]]=9,22,IF(Table15[[#This Row],[Rank]]=10,21,IF(Table15[[#This Row],[Rank]]=11,20,IF(Table15[[#This Row],[Rank]]=12,19,IF(Table15[[#This Row],[Rank]]=13,18,IF(Table15[[#This Row],[Rank]]=14,17,IF(Table15[[#This Row],[Rank]]=15,16,IF(Table15[[#This Row],[Rank]]=16,15,IF(Table15[[#This Row],[Rank]]=17,14,IF(Table15[[#This Row],[Rank]]=18,13,IF(Table15[[#This Row],[Rank]]=19,12,IF(Table15[[#This Row],[Rank]]=20,11,IF(Table15[[#This Row],[Rank]]=21,10,IF(Table15[[#This Row],[Rank]]=22,9,IF(Table15[[#This Row],[Rank]]=23,8,IF(Table15[[#This Row],[Rank]]=24,7,IF(Table15[[#This Row],[Rank]]=25,6,IF(Table15[[#This Row],[Rank]]=26,5,IF(Table15[[#This Row],[Rank]]=27,4,IF(Table15[[#This Row],[Rank]]=28,3,IF(Table15[[#This Row],[Rank]]=29,2,IF(Table15[[#This Row],[Rank]]=30,1,0)))))))))))))))))))))))))))))))</f>
        <v/>
      </c>
      <c r="D31" s="4" t="str">
        <f>IF(Table15[[#This Row],[Category]]="","",IF(Table15[[#This Row],[Category]]="M",COUNTIF($I$2:$I31,"M"),IF(Table15[[#This Row],[Category]]="F",COUNTIF($I$2:$I31,"F"),0)))</f>
        <v/>
      </c>
      <c r="E31" s="26"/>
      <c r="F31" s="27"/>
      <c r="G31" s="28"/>
      <c r="H31" s="28"/>
      <c r="I31" s="29"/>
      <c r="J31" s="63"/>
      <c r="K31" s="63"/>
      <c r="L31" s="63"/>
      <c r="M31" s="63"/>
      <c r="N31" s="63"/>
    </row>
    <row r="32" spans="1:14" x14ac:dyDescent="0.3">
      <c r="A32" s="19">
        <f>Table15[[#This Row],[Full Name]]</f>
        <v>0</v>
      </c>
      <c r="B32" s="21" t="str">
        <f>IF(Table15[[#This Row],[Full Name]]="","",IF(IFERROR(IFERROR(VLOOKUP(Table15[[#This Row],[Full Name]],'Mens League'!B:B,1,FALSE),VLOOKUP(Table15[[#This Row],[Full Name]],'Women''s League'!B:B,1,FALSE)),"NEEDS ADDING")="NEEDS ADDING","NEEDS ADDING","OK"))</f>
        <v/>
      </c>
      <c r="C32" s="21" t="str">
        <f>IF(Table15[[#This Row],[Position]]="","",IF(Table15[[#This Row],[Rank]]=1,30,IF(Table15[[#This Row],[Rank]]=2,29,IF(Table15[[#This Row],[Rank]]=3,28,IF(Table15[[#This Row],[Rank]]=4,27,IF(Table15[[#This Row],[Rank]]=5,26,IF(Table15[[#This Row],[Rank]]=6,25,IF(Table15[[#This Row],[Rank]]=7,24,IF(Table15[[#This Row],[Rank]]=8,23,IF(Table15[[#This Row],[Rank]]=9,22,IF(Table15[[#This Row],[Rank]]=10,21,IF(Table15[[#This Row],[Rank]]=11,20,IF(Table15[[#This Row],[Rank]]=12,19,IF(Table15[[#This Row],[Rank]]=13,18,IF(Table15[[#This Row],[Rank]]=14,17,IF(Table15[[#This Row],[Rank]]=15,16,IF(Table15[[#This Row],[Rank]]=16,15,IF(Table15[[#This Row],[Rank]]=17,14,IF(Table15[[#This Row],[Rank]]=18,13,IF(Table15[[#This Row],[Rank]]=19,12,IF(Table15[[#This Row],[Rank]]=20,11,IF(Table15[[#This Row],[Rank]]=21,10,IF(Table15[[#This Row],[Rank]]=22,9,IF(Table15[[#This Row],[Rank]]=23,8,IF(Table15[[#This Row],[Rank]]=24,7,IF(Table15[[#This Row],[Rank]]=25,6,IF(Table15[[#This Row],[Rank]]=26,5,IF(Table15[[#This Row],[Rank]]=27,4,IF(Table15[[#This Row],[Rank]]=28,3,IF(Table15[[#This Row],[Rank]]=29,2,IF(Table15[[#This Row],[Rank]]=30,1,0)))))))))))))))))))))))))))))))</f>
        <v/>
      </c>
      <c r="D32" s="4" t="str">
        <f>IF(Table15[[#This Row],[Category]]="","",IF(Table15[[#This Row],[Category]]="M",COUNTIF($I$2:$I32,"M"),IF(Table15[[#This Row],[Category]]="F",COUNTIF($I$2:$I32,"F"),0)))</f>
        <v/>
      </c>
      <c r="E32" s="26"/>
      <c r="F32" s="27"/>
      <c r="G32" s="28"/>
      <c r="H32" s="28"/>
      <c r="I32" s="29"/>
      <c r="J32" s="63"/>
      <c r="K32" s="63"/>
      <c r="L32" s="63"/>
      <c r="M32" s="63"/>
      <c r="N32" s="63"/>
    </row>
    <row r="33" spans="1:14" x14ac:dyDescent="0.3">
      <c r="A33" s="19">
        <f>Table15[[#This Row],[Full Name]]</f>
        <v>0</v>
      </c>
      <c r="B33" s="21" t="str">
        <f>IF(Table15[[#This Row],[Full Name]]="","",IF(IFERROR(IFERROR(VLOOKUP(Table15[[#This Row],[Full Name]],'Mens League'!B:B,1,FALSE),VLOOKUP(Table15[[#This Row],[Full Name]],'Women''s League'!B:B,1,FALSE)),"NEEDS ADDING")="NEEDS ADDING","NEEDS ADDING","OK"))</f>
        <v/>
      </c>
      <c r="C33" s="21" t="str">
        <f>IF(Table15[[#This Row],[Position]]="","",IF(Table15[[#This Row],[Rank]]=1,30,IF(Table15[[#This Row],[Rank]]=2,29,IF(Table15[[#This Row],[Rank]]=3,28,IF(Table15[[#This Row],[Rank]]=4,27,IF(Table15[[#This Row],[Rank]]=5,26,IF(Table15[[#This Row],[Rank]]=6,25,IF(Table15[[#This Row],[Rank]]=7,24,IF(Table15[[#This Row],[Rank]]=8,23,IF(Table15[[#This Row],[Rank]]=9,22,IF(Table15[[#This Row],[Rank]]=10,21,IF(Table15[[#This Row],[Rank]]=11,20,IF(Table15[[#This Row],[Rank]]=12,19,IF(Table15[[#This Row],[Rank]]=13,18,IF(Table15[[#This Row],[Rank]]=14,17,IF(Table15[[#This Row],[Rank]]=15,16,IF(Table15[[#This Row],[Rank]]=16,15,IF(Table15[[#This Row],[Rank]]=17,14,IF(Table15[[#This Row],[Rank]]=18,13,IF(Table15[[#This Row],[Rank]]=19,12,IF(Table15[[#This Row],[Rank]]=20,11,IF(Table15[[#This Row],[Rank]]=21,10,IF(Table15[[#This Row],[Rank]]=22,9,IF(Table15[[#This Row],[Rank]]=23,8,IF(Table15[[#This Row],[Rank]]=24,7,IF(Table15[[#This Row],[Rank]]=25,6,IF(Table15[[#This Row],[Rank]]=26,5,IF(Table15[[#This Row],[Rank]]=27,4,IF(Table15[[#This Row],[Rank]]=28,3,IF(Table15[[#This Row],[Rank]]=29,2,IF(Table15[[#This Row],[Rank]]=30,1,0)))))))))))))))))))))))))))))))</f>
        <v/>
      </c>
      <c r="D33" s="4" t="str">
        <f>IF(Table15[[#This Row],[Category]]="","",IF(Table15[[#This Row],[Category]]="M",COUNTIF($I$2:$I33,"M"),IF(Table15[[#This Row],[Category]]="F",COUNTIF($I$2:$I33,"F"),0)))</f>
        <v/>
      </c>
      <c r="E33" s="26"/>
      <c r="F33" s="27"/>
      <c r="G33" s="28"/>
      <c r="H33" s="28"/>
      <c r="I33" s="29"/>
      <c r="J33" s="63"/>
      <c r="K33" s="63"/>
      <c r="L33" s="63"/>
      <c r="M33" s="63"/>
      <c r="N33" s="63"/>
    </row>
    <row r="34" spans="1:14" x14ac:dyDescent="0.3">
      <c r="A34" s="19">
        <f>Table15[[#This Row],[Full Name]]</f>
        <v>0</v>
      </c>
      <c r="B34" s="21" t="str">
        <f>IF(Table15[[#This Row],[Full Name]]="","",IF(IFERROR(IFERROR(VLOOKUP(Table15[[#This Row],[Full Name]],'Mens League'!B:B,1,FALSE),VLOOKUP(Table15[[#This Row],[Full Name]],'Women''s League'!B:B,1,FALSE)),"NEEDS ADDING")="NEEDS ADDING","NEEDS ADDING","OK"))</f>
        <v/>
      </c>
      <c r="C34" s="21" t="str">
        <f>IF(Table15[[#This Row],[Position]]="","",IF(Table15[[#This Row],[Rank]]=1,30,IF(Table15[[#This Row],[Rank]]=2,29,IF(Table15[[#This Row],[Rank]]=3,28,IF(Table15[[#This Row],[Rank]]=4,27,IF(Table15[[#This Row],[Rank]]=5,26,IF(Table15[[#This Row],[Rank]]=6,25,IF(Table15[[#This Row],[Rank]]=7,24,IF(Table15[[#This Row],[Rank]]=8,23,IF(Table15[[#This Row],[Rank]]=9,22,IF(Table15[[#This Row],[Rank]]=10,21,IF(Table15[[#This Row],[Rank]]=11,20,IF(Table15[[#This Row],[Rank]]=12,19,IF(Table15[[#This Row],[Rank]]=13,18,IF(Table15[[#This Row],[Rank]]=14,17,IF(Table15[[#This Row],[Rank]]=15,16,IF(Table15[[#This Row],[Rank]]=16,15,IF(Table15[[#This Row],[Rank]]=17,14,IF(Table15[[#This Row],[Rank]]=18,13,IF(Table15[[#This Row],[Rank]]=19,12,IF(Table15[[#This Row],[Rank]]=20,11,IF(Table15[[#This Row],[Rank]]=21,10,IF(Table15[[#This Row],[Rank]]=22,9,IF(Table15[[#This Row],[Rank]]=23,8,IF(Table15[[#This Row],[Rank]]=24,7,IF(Table15[[#This Row],[Rank]]=25,6,IF(Table15[[#This Row],[Rank]]=26,5,IF(Table15[[#This Row],[Rank]]=27,4,IF(Table15[[#This Row],[Rank]]=28,3,IF(Table15[[#This Row],[Rank]]=29,2,IF(Table15[[#This Row],[Rank]]=30,1,0)))))))))))))))))))))))))))))))</f>
        <v/>
      </c>
      <c r="D34" s="4" t="str">
        <f>IF(Table15[[#This Row],[Category]]="","",IF(Table15[[#This Row],[Category]]="M",COUNTIF($I$2:$I34,"M"),IF(Table15[[#This Row],[Category]]="F",COUNTIF($I$2:$I34,"F"),0)))</f>
        <v/>
      </c>
      <c r="E34" s="26"/>
      <c r="F34" s="27"/>
      <c r="G34" s="28"/>
      <c r="H34" s="28"/>
      <c r="I34" s="29"/>
      <c r="J34" s="63"/>
      <c r="K34" s="63"/>
      <c r="L34" s="63"/>
      <c r="M34" s="63"/>
      <c r="N34" s="63"/>
    </row>
    <row r="35" spans="1:14" x14ac:dyDescent="0.3">
      <c r="A35" s="19">
        <f>Table15[[#This Row],[Full Name]]</f>
        <v>0</v>
      </c>
      <c r="B35" s="21" t="str">
        <f>IF(Table15[[#This Row],[Full Name]]="","",IF(IFERROR(IFERROR(VLOOKUP(Table15[[#This Row],[Full Name]],'Mens League'!B:B,1,FALSE),VLOOKUP(Table15[[#This Row],[Full Name]],'Women''s League'!B:B,1,FALSE)),"NEEDS ADDING")="NEEDS ADDING","NEEDS ADDING","OK"))</f>
        <v/>
      </c>
      <c r="C35" s="21" t="str">
        <f>IF(Table15[[#This Row],[Position]]="","",IF(Table15[[#This Row],[Rank]]=1,30,IF(Table15[[#This Row],[Rank]]=2,29,IF(Table15[[#This Row],[Rank]]=3,28,IF(Table15[[#This Row],[Rank]]=4,27,IF(Table15[[#This Row],[Rank]]=5,26,IF(Table15[[#This Row],[Rank]]=6,25,IF(Table15[[#This Row],[Rank]]=7,24,IF(Table15[[#This Row],[Rank]]=8,23,IF(Table15[[#This Row],[Rank]]=9,22,IF(Table15[[#This Row],[Rank]]=10,21,IF(Table15[[#This Row],[Rank]]=11,20,IF(Table15[[#This Row],[Rank]]=12,19,IF(Table15[[#This Row],[Rank]]=13,18,IF(Table15[[#This Row],[Rank]]=14,17,IF(Table15[[#This Row],[Rank]]=15,16,IF(Table15[[#This Row],[Rank]]=16,15,IF(Table15[[#This Row],[Rank]]=17,14,IF(Table15[[#This Row],[Rank]]=18,13,IF(Table15[[#This Row],[Rank]]=19,12,IF(Table15[[#This Row],[Rank]]=20,11,IF(Table15[[#This Row],[Rank]]=21,10,IF(Table15[[#This Row],[Rank]]=22,9,IF(Table15[[#This Row],[Rank]]=23,8,IF(Table15[[#This Row],[Rank]]=24,7,IF(Table15[[#This Row],[Rank]]=25,6,IF(Table15[[#This Row],[Rank]]=26,5,IF(Table15[[#This Row],[Rank]]=27,4,IF(Table15[[#This Row],[Rank]]=28,3,IF(Table15[[#This Row],[Rank]]=29,2,IF(Table15[[#This Row],[Rank]]=30,1,0)))))))))))))))))))))))))))))))</f>
        <v/>
      </c>
      <c r="D35" s="4" t="str">
        <f>IF(Table15[[#This Row],[Category]]="","",IF(Table15[[#This Row],[Category]]="M",COUNTIF($I$2:$I35,"M"),IF(Table15[[#This Row],[Category]]="F",COUNTIF($I$2:$I35,"F"),0)))</f>
        <v/>
      </c>
      <c r="E35" s="26"/>
      <c r="F35" s="27"/>
      <c r="G35" s="28"/>
      <c r="H35" s="28"/>
      <c r="I35" s="29"/>
      <c r="J35" s="63"/>
      <c r="K35" s="63"/>
      <c r="L35" s="63"/>
      <c r="M35" s="63"/>
      <c r="N35" s="63"/>
    </row>
    <row r="36" spans="1:14" x14ac:dyDescent="0.3">
      <c r="A36" s="19">
        <f>Table15[[#This Row],[Full Name]]</f>
        <v>0</v>
      </c>
      <c r="B36" s="21" t="str">
        <f>IF(Table15[[#This Row],[Full Name]]="","",IF(IFERROR(IFERROR(VLOOKUP(Table15[[#This Row],[Full Name]],'Mens League'!B:B,1,FALSE),VLOOKUP(Table15[[#This Row],[Full Name]],'Women''s League'!B:B,1,FALSE)),"NEEDS ADDING")="NEEDS ADDING","NEEDS ADDING","OK"))</f>
        <v/>
      </c>
      <c r="C36" s="21" t="str">
        <f>IF(Table15[[#This Row],[Position]]="","",IF(Table15[[#This Row],[Rank]]=1,30,IF(Table15[[#This Row],[Rank]]=2,29,IF(Table15[[#This Row],[Rank]]=3,28,IF(Table15[[#This Row],[Rank]]=4,27,IF(Table15[[#This Row],[Rank]]=5,26,IF(Table15[[#This Row],[Rank]]=6,25,IF(Table15[[#This Row],[Rank]]=7,24,IF(Table15[[#This Row],[Rank]]=8,23,IF(Table15[[#This Row],[Rank]]=9,22,IF(Table15[[#This Row],[Rank]]=10,21,IF(Table15[[#This Row],[Rank]]=11,20,IF(Table15[[#This Row],[Rank]]=12,19,IF(Table15[[#This Row],[Rank]]=13,18,IF(Table15[[#This Row],[Rank]]=14,17,IF(Table15[[#This Row],[Rank]]=15,16,IF(Table15[[#This Row],[Rank]]=16,15,IF(Table15[[#This Row],[Rank]]=17,14,IF(Table15[[#This Row],[Rank]]=18,13,IF(Table15[[#This Row],[Rank]]=19,12,IF(Table15[[#This Row],[Rank]]=20,11,IF(Table15[[#This Row],[Rank]]=21,10,IF(Table15[[#This Row],[Rank]]=22,9,IF(Table15[[#This Row],[Rank]]=23,8,IF(Table15[[#This Row],[Rank]]=24,7,IF(Table15[[#This Row],[Rank]]=25,6,IF(Table15[[#This Row],[Rank]]=26,5,IF(Table15[[#This Row],[Rank]]=27,4,IF(Table15[[#This Row],[Rank]]=28,3,IF(Table15[[#This Row],[Rank]]=29,2,IF(Table15[[#This Row],[Rank]]=30,1,0)))))))))))))))))))))))))))))))</f>
        <v/>
      </c>
      <c r="D36" s="4" t="str">
        <f>IF(Table15[[#This Row],[Category]]="","",IF(Table15[[#This Row],[Category]]="M",COUNTIF($I$2:$I36,"M"),IF(Table15[[#This Row],[Category]]="F",COUNTIF($I$2:$I36,"F"),0)))</f>
        <v/>
      </c>
      <c r="E36" s="26"/>
      <c r="F36" s="27"/>
      <c r="G36" s="28"/>
      <c r="H36" s="28"/>
      <c r="I36" s="29"/>
      <c r="J36" s="63"/>
      <c r="K36" s="63"/>
      <c r="L36" s="63"/>
      <c r="M36" s="63"/>
      <c r="N36" s="63"/>
    </row>
    <row r="37" spans="1:14" x14ac:dyDescent="0.3">
      <c r="A37" s="19">
        <f>Table15[[#This Row],[Full Name]]</f>
        <v>0</v>
      </c>
      <c r="B37" s="21" t="str">
        <f>IF(Table15[[#This Row],[Full Name]]="","",IF(IFERROR(IFERROR(VLOOKUP(Table15[[#This Row],[Full Name]],'Mens League'!B:B,1,FALSE),VLOOKUP(Table15[[#This Row],[Full Name]],'Women''s League'!B:B,1,FALSE)),"NEEDS ADDING")="NEEDS ADDING","NEEDS ADDING","OK"))</f>
        <v/>
      </c>
      <c r="C37" s="21" t="str">
        <f>IF(Table15[[#This Row],[Position]]="","",IF(Table15[[#This Row],[Rank]]=1,30,IF(Table15[[#This Row],[Rank]]=2,29,IF(Table15[[#This Row],[Rank]]=3,28,IF(Table15[[#This Row],[Rank]]=4,27,IF(Table15[[#This Row],[Rank]]=5,26,IF(Table15[[#This Row],[Rank]]=6,25,IF(Table15[[#This Row],[Rank]]=7,24,IF(Table15[[#This Row],[Rank]]=8,23,IF(Table15[[#This Row],[Rank]]=9,22,IF(Table15[[#This Row],[Rank]]=10,21,IF(Table15[[#This Row],[Rank]]=11,20,IF(Table15[[#This Row],[Rank]]=12,19,IF(Table15[[#This Row],[Rank]]=13,18,IF(Table15[[#This Row],[Rank]]=14,17,IF(Table15[[#This Row],[Rank]]=15,16,IF(Table15[[#This Row],[Rank]]=16,15,IF(Table15[[#This Row],[Rank]]=17,14,IF(Table15[[#This Row],[Rank]]=18,13,IF(Table15[[#This Row],[Rank]]=19,12,IF(Table15[[#This Row],[Rank]]=20,11,IF(Table15[[#This Row],[Rank]]=21,10,IF(Table15[[#This Row],[Rank]]=22,9,IF(Table15[[#This Row],[Rank]]=23,8,IF(Table15[[#This Row],[Rank]]=24,7,IF(Table15[[#This Row],[Rank]]=25,6,IF(Table15[[#This Row],[Rank]]=26,5,IF(Table15[[#This Row],[Rank]]=27,4,IF(Table15[[#This Row],[Rank]]=28,3,IF(Table15[[#This Row],[Rank]]=29,2,IF(Table15[[#This Row],[Rank]]=30,1,0)))))))))))))))))))))))))))))))</f>
        <v/>
      </c>
      <c r="D37" s="4" t="str">
        <f>IF(Table15[[#This Row],[Category]]="","",IF(Table15[[#This Row],[Category]]="M",COUNTIF($I$2:$I37,"M"),IF(Table15[[#This Row],[Category]]="F",COUNTIF($I$2:$I37,"F"),0)))</f>
        <v/>
      </c>
      <c r="E37" s="26"/>
      <c r="F37" s="27"/>
      <c r="G37" s="28"/>
      <c r="H37" s="28"/>
      <c r="I37" s="29"/>
      <c r="J37" s="63"/>
      <c r="K37" s="63"/>
      <c r="L37" s="63"/>
      <c r="M37" s="63"/>
      <c r="N37" s="63"/>
    </row>
    <row r="38" spans="1:14" x14ac:dyDescent="0.3">
      <c r="A38" s="19">
        <f>Table15[[#This Row],[Full Name]]</f>
        <v>0</v>
      </c>
      <c r="B38" s="21" t="str">
        <f>IF(Table15[[#This Row],[Full Name]]="","",IF(IFERROR(IFERROR(VLOOKUP(Table15[[#This Row],[Full Name]],'Mens League'!B:B,1,FALSE),VLOOKUP(Table15[[#This Row],[Full Name]],'Women''s League'!B:B,1,FALSE)),"NEEDS ADDING")="NEEDS ADDING","NEEDS ADDING","OK"))</f>
        <v/>
      </c>
      <c r="C38" s="21" t="str">
        <f>IF(Table15[[#This Row],[Position]]="","",IF(Table15[[#This Row],[Rank]]=1,30,IF(Table15[[#This Row],[Rank]]=2,29,IF(Table15[[#This Row],[Rank]]=3,28,IF(Table15[[#This Row],[Rank]]=4,27,IF(Table15[[#This Row],[Rank]]=5,26,IF(Table15[[#This Row],[Rank]]=6,25,IF(Table15[[#This Row],[Rank]]=7,24,IF(Table15[[#This Row],[Rank]]=8,23,IF(Table15[[#This Row],[Rank]]=9,22,IF(Table15[[#This Row],[Rank]]=10,21,IF(Table15[[#This Row],[Rank]]=11,20,IF(Table15[[#This Row],[Rank]]=12,19,IF(Table15[[#This Row],[Rank]]=13,18,IF(Table15[[#This Row],[Rank]]=14,17,IF(Table15[[#This Row],[Rank]]=15,16,IF(Table15[[#This Row],[Rank]]=16,15,IF(Table15[[#This Row],[Rank]]=17,14,IF(Table15[[#This Row],[Rank]]=18,13,IF(Table15[[#This Row],[Rank]]=19,12,IF(Table15[[#This Row],[Rank]]=20,11,IF(Table15[[#This Row],[Rank]]=21,10,IF(Table15[[#This Row],[Rank]]=22,9,IF(Table15[[#This Row],[Rank]]=23,8,IF(Table15[[#This Row],[Rank]]=24,7,IF(Table15[[#This Row],[Rank]]=25,6,IF(Table15[[#This Row],[Rank]]=26,5,IF(Table15[[#This Row],[Rank]]=27,4,IF(Table15[[#This Row],[Rank]]=28,3,IF(Table15[[#This Row],[Rank]]=29,2,IF(Table15[[#This Row],[Rank]]=30,1,0)))))))))))))))))))))))))))))))</f>
        <v/>
      </c>
      <c r="D38" s="4" t="str">
        <f>IF(Table15[[#This Row],[Category]]="","",IF(Table15[[#This Row],[Category]]="M",COUNTIF($I$2:$I38,"M"),IF(Table15[[#This Row],[Category]]="F",COUNTIF($I$2:$I38,"F"),0)))</f>
        <v/>
      </c>
      <c r="E38" s="26"/>
      <c r="F38" s="27"/>
      <c r="G38" s="28"/>
      <c r="H38" s="28"/>
      <c r="I38" s="29"/>
      <c r="J38" s="63"/>
      <c r="K38" s="63"/>
      <c r="L38" s="63"/>
      <c r="M38" s="63"/>
      <c r="N38" s="63"/>
    </row>
    <row r="39" spans="1:14" x14ac:dyDescent="0.3">
      <c r="A39" s="19">
        <f>Table15[[#This Row],[Full Name]]</f>
        <v>0</v>
      </c>
      <c r="B39" s="21" t="str">
        <f>IF(Table15[[#This Row],[Full Name]]="","",IF(IFERROR(IFERROR(VLOOKUP(Table15[[#This Row],[Full Name]],'Mens League'!B:B,1,FALSE),VLOOKUP(Table15[[#This Row],[Full Name]],'Women''s League'!B:B,1,FALSE)),"NEEDS ADDING")="NEEDS ADDING","NEEDS ADDING","OK"))</f>
        <v/>
      </c>
      <c r="C39" s="21" t="str">
        <f>IF(Table15[[#This Row],[Position]]="","",IF(Table15[[#This Row],[Rank]]=1,30,IF(Table15[[#This Row],[Rank]]=2,29,IF(Table15[[#This Row],[Rank]]=3,28,IF(Table15[[#This Row],[Rank]]=4,27,IF(Table15[[#This Row],[Rank]]=5,26,IF(Table15[[#This Row],[Rank]]=6,25,IF(Table15[[#This Row],[Rank]]=7,24,IF(Table15[[#This Row],[Rank]]=8,23,IF(Table15[[#This Row],[Rank]]=9,22,IF(Table15[[#This Row],[Rank]]=10,21,IF(Table15[[#This Row],[Rank]]=11,20,IF(Table15[[#This Row],[Rank]]=12,19,IF(Table15[[#This Row],[Rank]]=13,18,IF(Table15[[#This Row],[Rank]]=14,17,IF(Table15[[#This Row],[Rank]]=15,16,IF(Table15[[#This Row],[Rank]]=16,15,IF(Table15[[#This Row],[Rank]]=17,14,IF(Table15[[#This Row],[Rank]]=18,13,IF(Table15[[#This Row],[Rank]]=19,12,IF(Table15[[#This Row],[Rank]]=20,11,IF(Table15[[#This Row],[Rank]]=21,10,IF(Table15[[#This Row],[Rank]]=22,9,IF(Table15[[#This Row],[Rank]]=23,8,IF(Table15[[#This Row],[Rank]]=24,7,IF(Table15[[#This Row],[Rank]]=25,6,IF(Table15[[#This Row],[Rank]]=26,5,IF(Table15[[#This Row],[Rank]]=27,4,IF(Table15[[#This Row],[Rank]]=28,3,IF(Table15[[#This Row],[Rank]]=29,2,IF(Table15[[#This Row],[Rank]]=30,1,0)))))))))))))))))))))))))))))))</f>
        <v/>
      </c>
      <c r="D39" s="4" t="str">
        <f>IF(Table15[[#This Row],[Category]]="","",IF(Table15[[#This Row],[Category]]="M",COUNTIF($I$2:$I39,"M"),IF(Table15[[#This Row],[Category]]="F",COUNTIF($I$2:$I39,"F"),0)))</f>
        <v/>
      </c>
      <c r="E39" s="26"/>
      <c r="F39" s="27"/>
      <c r="G39" s="28"/>
      <c r="H39" s="28"/>
      <c r="I39" s="29"/>
      <c r="J39" s="63"/>
      <c r="K39" s="63"/>
      <c r="L39" s="63"/>
      <c r="M39" s="63"/>
      <c r="N39" s="63"/>
    </row>
    <row r="40" spans="1:14" x14ac:dyDescent="0.3">
      <c r="A40" s="19">
        <f>Table15[[#This Row],[Full Name]]</f>
        <v>0</v>
      </c>
      <c r="B40" s="21" t="str">
        <f>IF(Table15[[#This Row],[Full Name]]="","",IF(IFERROR(IFERROR(VLOOKUP(Table15[[#This Row],[Full Name]],'Mens League'!B:B,1,FALSE),VLOOKUP(Table15[[#This Row],[Full Name]],'Women''s League'!B:B,1,FALSE)),"NEEDS ADDING")="NEEDS ADDING","NEEDS ADDING","OK"))</f>
        <v/>
      </c>
      <c r="C40" s="21" t="str">
        <f>IF(Table15[[#This Row],[Position]]="","",IF(Table15[[#This Row],[Rank]]=1,30,IF(Table15[[#This Row],[Rank]]=2,29,IF(Table15[[#This Row],[Rank]]=3,28,IF(Table15[[#This Row],[Rank]]=4,27,IF(Table15[[#This Row],[Rank]]=5,26,IF(Table15[[#This Row],[Rank]]=6,25,IF(Table15[[#This Row],[Rank]]=7,24,IF(Table15[[#This Row],[Rank]]=8,23,IF(Table15[[#This Row],[Rank]]=9,22,IF(Table15[[#This Row],[Rank]]=10,21,IF(Table15[[#This Row],[Rank]]=11,20,IF(Table15[[#This Row],[Rank]]=12,19,IF(Table15[[#This Row],[Rank]]=13,18,IF(Table15[[#This Row],[Rank]]=14,17,IF(Table15[[#This Row],[Rank]]=15,16,IF(Table15[[#This Row],[Rank]]=16,15,IF(Table15[[#This Row],[Rank]]=17,14,IF(Table15[[#This Row],[Rank]]=18,13,IF(Table15[[#This Row],[Rank]]=19,12,IF(Table15[[#This Row],[Rank]]=20,11,IF(Table15[[#This Row],[Rank]]=21,10,IF(Table15[[#This Row],[Rank]]=22,9,IF(Table15[[#This Row],[Rank]]=23,8,IF(Table15[[#This Row],[Rank]]=24,7,IF(Table15[[#This Row],[Rank]]=25,6,IF(Table15[[#This Row],[Rank]]=26,5,IF(Table15[[#This Row],[Rank]]=27,4,IF(Table15[[#This Row],[Rank]]=28,3,IF(Table15[[#This Row],[Rank]]=29,2,IF(Table15[[#This Row],[Rank]]=30,1,0)))))))))))))))))))))))))))))))</f>
        <v/>
      </c>
      <c r="D40" s="4" t="str">
        <f>IF(Table15[[#This Row],[Category]]="","",IF(Table15[[#This Row],[Category]]="M",COUNTIF($I$2:$I40,"M"),IF(Table15[[#This Row],[Category]]="F",COUNTIF($I$2:$I40,"F"),0)))</f>
        <v/>
      </c>
      <c r="E40" s="26"/>
      <c r="F40" s="27"/>
      <c r="G40" s="28"/>
      <c r="H40" s="28"/>
      <c r="I40" s="29"/>
      <c r="J40" s="63"/>
      <c r="K40" s="63"/>
      <c r="L40" s="63"/>
      <c r="M40" s="63"/>
      <c r="N40" s="63"/>
    </row>
    <row r="41" spans="1:14" x14ac:dyDescent="0.3">
      <c r="A41" s="19">
        <f>Table15[[#This Row],[Full Name]]</f>
        <v>0</v>
      </c>
      <c r="B41" s="21" t="str">
        <f>IF(Table15[[#This Row],[Full Name]]="","",IF(IFERROR(IFERROR(VLOOKUP(Table15[[#This Row],[Full Name]],'Mens League'!B:B,1,FALSE),VLOOKUP(Table15[[#This Row],[Full Name]],'Women''s League'!B:B,1,FALSE)),"NEEDS ADDING")="NEEDS ADDING","NEEDS ADDING","OK"))</f>
        <v/>
      </c>
      <c r="C41" s="21" t="str">
        <f>IF(Table15[[#This Row],[Position]]="","",IF(Table15[[#This Row],[Rank]]=1,30,IF(Table15[[#This Row],[Rank]]=2,29,IF(Table15[[#This Row],[Rank]]=3,28,IF(Table15[[#This Row],[Rank]]=4,27,IF(Table15[[#This Row],[Rank]]=5,26,IF(Table15[[#This Row],[Rank]]=6,25,IF(Table15[[#This Row],[Rank]]=7,24,IF(Table15[[#This Row],[Rank]]=8,23,IF(Table15[[#This Row],[Rank]]=9,22,IF(Table15[[#This Row],[Rank]]=10,21,IF(Table15[[#This Row],[Rank]]=11,20,IF(Table15[[#This Row],[Rank]]=12,19,IF(Table15[[#This Row],[Rank]]=13,18,IF(Table15[[#This Row],[Rank]]=14,17,IF(Table15[[#This Row],[Rank]]=15,16,IF(Table15[[#This Row],[Rank]]=16,15,IF(Table15[[#This Row],[Rank]]=17,14,IF(Table15[[#This Row],[Rank]]=18,13,IF(Table15[[#This Row],[Rank]]=19,12,IF(Table15[[#This Row],[Rank]]=20,11,IF(Table15[[#This Row],[Rank]]=21,10,IF(Table15[[#This Row],[Rank]]=22,9,IF(Table15[[#This Row],[Rank]]=23,8,IF(Table15[[#This Row],[Rank]]=24,7,IF(Table15[[#This Row],[Rank]]=25,6,IF(Table15[[#This Row],[Rank]]=26,5,IF(Table15[[#This Row],[Rank]]=27,4,IF(Table15[[#This Row],[Rank]]=28,3,IF(Table15[[#This Row],[Rank]]=29,2,IF(Table15[[#This Row],[Rank]]=30,1,0)))))))))))))))))))))))))))))))</f>
        <v/>
      </c>
      <c r="D41" s="4" t="str">
        <f>IF(Table15[[#This Row],[Category]]="","",IF(Table15[[#This Row],[Category]]="M",COUNTIF($I$2:$I41,"M"),IF(Table15[[#This Row],[Category]]="F",COUNTIF($I$2:$I41,"F"),0)))</f>
        <v/>
      </c>
      <c r="E41" s="26"/>
      <c r="F41" s="27"/>
      <c r="G41" s="28"/>
      <c r="H41" s="28"/>
      <c r="I41" s="29"/>
      <c r="J41" s="63"/>
      <c r="K41" s="63"/>
      <c r="L41" s="63"/>
      <c r="M41" s="63"/>
      <c r="N41" s="63"/>
    </row>
    <row r="42" spans="1:14" x14ac:dyDescent="0.3">
      <c r="A42" s="19">
        <f>Table15[[#This Row],[Full Name]]</f>
        <v>0</v>
      </c>
      <c r="B42" s="21" t="str">
        <f>IF(Table15[[#This Row],[Full Name]]="","",IF(IFERROR(IFERROR(VLOOKUP(Table15[[#This Row],[Full Name]],'Mens League'!B:B,1,FALSE),VLOOKUP(Table15[[#This Row],[Full Name]],'Women''s League'!B:B,1,FALSE)),"NEEDS ADDING")="NEEDS ADDING","NEEDS ADDING","OK"))</f>
        <v/>
      </c>
      <c r="C42" s="21" t="str">
        <f>IF(Table15[[#This Row],[Position]]="","",IF(Table15[[#This Row],[Rank]]=1,30,IF(Table15[[#This Row],[Rank]]=2,29,IF(Table15[[#This Row],[Rank]]=3,28,IF(Table15[[#This Row],[Rank]]=4,27,IF(Table15[[#This Row],[Rank]]=5,26,IF(Table15[[#This Row],[Rank]]=6,25,IF(Table15[[#This Row],[Rank]]=7,24,IF(Table15[[#This Row],[Rank]]=8,23,IF(Table15[[#This Row],[Rank]]=9,22,IF(Table15[[#This Row],[Rank]]=10,21,IF(Table15[[#This Row],[Rank]]=11,20,IF(Table15[[#This Row],[Rank]]=12,19,IF(Table15[[#This Row],[Rank]]=13,18,IF(Table15[[#This Row],[Rank]]=14,17,IF(Table15[[#This Row],[Rank]]=15,16,IF(Table15[[#This Row],[Rank]]=16,15,IF(Table15[[#This Row],[Rank]]=17,14,IF(Table15[[#This Row],[Rank]]=18,13,IF(Table15[[#This Row],[Rank]]=19,12,IF(Table15[[#This Row],[Rank]]=20,11,IF(Table15[[#This Row],[Rank]]=21,10,IF(Table15[[#This Row],[Rank]]=22,9,IF(Table15[[#This Row],[Rank]]=23,8,IF(Table15[[#This Row],[Rank]]=24,7,IF(Table15[[#This Row],[Rank]]=25,6,IF(Table15[[#This Row],[Rank]]=26,5,IF(Table15[[#This Row],[Rank]]=27,4,IF(Table15[[#This Row],[Rank]]=28,3,IF(Table15[[#This Row],[Rank]]=29,2,IF(Table15[[#This Row],[Rank]]=30,1,0)))))))))))))))))))))))))))))))</f>
        <v/>
      </c>
      <c r="D42" s="4" t="str">
        <f>IF(Table15[[#This Row],[Category]]="","",IF(Table15[[#This Row],[Category]]="M",COUNTIF($I$2:$I42,"M"),IF(Table15[[#This Row],[Category]]="F",COUNTIF($I$2:$I42,"F"),0)))</f>
        <v/>
      </c>
      <c r="E42" s="26"/>
      <c r="F42" s="27"/>
      <c r="G42" s="28"/>
      <c r="H42" s="28"/>
      <c r="I42" s="29"/>
      <c r="J42" s="63"/>
      <c r="K42" s="63"/>
      <c r="L42" s="63"/>
      <c r="M42" s="63"/>
      <c r="N42" s="63"/>
    </row>
    <row r="43" spans="1:14" x14ac:dyDescent="0.3">
      <c r="A43" s="19">
        <f>Table15[[#This Row],[Full Name]]</f>
        <v>0</v>
      </c>
      <c r="B43" s="21" t="str">
        <f>IF(Table15[[#This Row],[Full Name]]="","",IF(IFERROR(IFERROR(VLOOKUP(Table15[[#This Row],[Full Name]],'Mens League'!B:B,1,FALSE),VLOOKUP(Table15[[#This Row],[Full Name]],'Women''s League'!B:B,1,FALSE)),"NEEDS ADDING")="NEEDS ADDING","NEEDS ADDING","OK"))</f>
        <v/>
      </c>
      <c r="C43" s="21" t="str">
        <f>IF(Table15[[#This Row],[Position]]="","",IF(Table15[[#This Row],[Rank]]=1,30,IF(Table15[[#This Row],[Rank]]=2,29,IF(Table15[[#This Row],[Rank]]=3,28,IF(Table15[[#This Row],[Rank]]=4,27,IF(Table15[[#This Row],[Rank]]=5,26,IF(Table15[[#This Row],[Rank]]=6,25,IF(Table15[[#This Row],[Rank]]=7,24,IF(Table15[[#This Row],[Rank]]=8,23,IF(Table15[[#This Row],[Rank]]=9,22,IF(Table15[[#This Row],[Rank]]=10,21,IF(Table15[[#This Row],[Rank]]=11,20,IF(Table15[[#This Row],[Rank]]=12,19,IF(Table15[[#This Row],[Rank]]=13,18,IF(Table15[[#This Row],[Rank]]=14,17,IF(Table15[[#This Row],[Rank]]=15,16,IF(Table15[[#This Row],[Rank]]=16,15,IF(Table15[[#This Row],[Rank]]=17,14,IF(Table15[[#This Row],[Rank]]=18,13,IF(Table15[[#This Row],[Rank]]=19,12,IF(Table15[[#This Row],[Rank]]=20,11,IF(Table15[[#This Row],[Rank]]=21,10,IF(Table15[[#This Row],[Rank]]=22,9,IF(Table15[[#This Row],[Rank]]=23,8,IF(Table15[[#This Row],[Rank]]=24,7,IF(Table15[[#This Row],[Rank]]=25,6,IF(Table15[[#This Row],[Rank]]=26,5,IF(Table15[[#This Row],[Rank]]=27,4,IF(Table15[[#This Row],[Rank]]=28,3,IF(Table15[[#This Row],[Rank]]=29,2,IF(Table15[[#This Row],[Rank]]=30,1,0)))))))))))))))))))))))))))))))</f>
        <v/>
      </c>
      <c r="D43" s="4" t="str">
        <f>IF(Table15[[#This Row],[Category]]="","",IF(Table15[[#This Row],[Category]]="M",COUNTIF($I$2:$I43,"M"),IF(Table15[[#This Row],[Category]]="F",COUNTIF($I$2:$I43,"F"),0)))</f>
        <v/>
      </c>
      <c r="E43" s="26"/>
      <c r="F43" s="27"/>
      <c r="G43" s="28"/>
      <c r="H43" s="28"/>
      <c r="I43" s="29"/>
      <c r="J43" s="63"/>
      <c r="K43" s="63"/>
      <c r="L43" s="63"/>
      <c r="M43" s="63"/>
      <c r="N43" s="63"/>
    </row>
    <row r="44" spans="1:14" x14ac:dyDescent="0.3">
      <c r="A44" s="19">
        <f>Table15[[#This Row],[Full Name]]</f>
        <v>0</v>
      </c>
      <c r="B44" s="21" t="str">
        <f>IF(Table15[[#This Row],[Full Name]]="","",IF(IFERROR(IFERROR(VLOOKUP(Table15[[#This Row],[Full Name]],'Mens League'!B:B,1,FALSE),VLOOKUP(Table15[[#This Row],[Full Name]],'Women''s League'!B:B,1,FALSE)),"NEEDS ADDING")="NEEDS ADDING","NEEDS ADDING","OK"))</f>
        <v/>
      </c>
      <c r="C44" s="21" t="str">
        <f>IF(Table15[[#This Row],[Position]]="","",IF(Table15[[#This Row],[Rank]]=1,30,IF(Table15[[#This Row],[Rank]]=2,29,IF(Table15[[#This Row],[Rank]]=3,28,IF(Table15[[#This Row],[Rank]]=4,27,IF(Table15[[#This Row],[Rank]]=5,26,IF(Table15[[#This Row],[Rank]]=6,25,IF(Table15[[#This Row],[Rank]]=7,24,IF(Table15[[#This Row],[Rank]]=8,23,IF(Table15[[#This Row],[Rank]]=9,22,IF(Table15[[#This Row],[Rank]]=10,21,IF(Table15[[#This Row],[Rank]]=11,20,IF(Table15[[#This Row],[Rank]]=12,19,IF(Table15[[#This Row],[Rank]]=13,18,IF(Table15[[#This Row],[Rank]]=14,17,IF(Table15[[#This Row],[Rank]]=15,16,IF(Table15[[#This Row],[Rank]]=16,15,IF(Table15[[#This Row],[Rank]]=17,14,IF(Table15[[#This Row],[Rank]]=18,13,IF(Table15[[#This Row],[Rank]]=19,12,IF(Table15[[#This Row],[Rank]]=20,11,IF(Table15[[#This Row],[Rank]]=21,10,IF(Table15[[#This Row],[Rank]]=22,9,IF(Table15[[#This Row],[Rank]]=23,8,IF(Table15[[#This Row],[Rank]]=24,7,IF(Table15[[#This Row],[Rank]]=25,6,IF(Table15[[#This Row],[Rank]]=26,5,IF(Table15[[#This Row],[Rank]]=27,4,IF(Table15[[#This Row],[Rank]]=28,3,IF(Table15[[#This Row],[Rank]]=29,2,IF(Table15[[#This Row],[Rank]]=30,1,0)))))))))))))))))))))))))))))))</f>
        <v/>
      </c>
      <c r="D44" s="4" t="str">
        <f>IF(Table15[[#This Row],[Category]]="","",IF(Table15[[#This Row],[Category]]="M",COUNTIF($I$2:$I44,"M"),IF(Table15[[#This Row],[Category]]="F",COUNTIF($I$2:$I44,"F"),0)))</f>
        <v/>
      </c>
      <c r="E44" s="26"/>
      <c r="F44" s="27"/>
      <c r="G44" s="28"/>
      <c r="H44" s="28"/>
      <c r="I44" s="29"/>
      <c r="J44" s="63"/>
      <c r="K44" s="63"/>
      <c r="L44" s="63"/>
      <c r="M44" s="63"/>
      <c r="N44" s="63"/>
    </row>
    <row r="45" spans="1:14" x14ac:dyDescent="0.3">
      <c r="A45" s="19">
        <f>Table15[[#This Row],[Full Name]]</f>
        <v>0</v>
      </c>
      <c r="B45" s="21" t="str">
        <f>IF(Table15[[#This Row],[Full Name]]="","",IF(IFERROR(IFERROR(VLOOKUP(Table15[[#This Row],[Full Name]],'Mens League'!B:B,1,FALSE),VLOOKUP(Table15[[#This Row],[Full Name]],'Women''s League'!B:B,1,FALSE)),"NEEDS ADDING")="NEEDS ADDING","NEEDS ADDING","OK"))</f>
        <v/>
      </c>
      <c r="C45" s="21" t="str">
        <f>IF(Table15[[#This Row],[Position]]="","",IF(Table15[[#This Row],[Rank]]=1,30,IF(Table15[[#This Row],[Rank]]=2,29,IF(Table15[[#This Row],[Rank]]=3,28,IF(Table15[[#This Row],[Rank]]=4,27,IF(Table15[[#This Row],[Rank]]=5,26,IF(Table15[[#This Row],[Rank]]=6,25,IF(Table15[[#This Row],[Rank]]=7,24,IF(Table15[[#This Row],[Rank]]=8,23,IF(Table15[[#This Row],[Rank]]=9,22,IF(Table15[[#This Row],[Rank]]=10,21,IF(Table15[[#This Row],[Rank]]=11,20,IF(Table15[[#This Row],[Rank]]=12,19,IF(Table15[[#This Row],[Rank]]=13,18,IF(Table15[[#This Row],[Rank]]=14,17,IF(Table15[[#This Row],[Rank]]=15,16,IF(Table15[[#This Row],[Rank]]=16,15,IF(Table15[[#This Row],[Rank]]=17,14,IF(Table15[[#This Row],[Rank]]=18,13,IF(Table15[[#This Row],[Rank]]=19,12,IF(Table15[[#This Row],[Rank]]=20,11,IF(Table15[[#This Row],[Rank]]=21,10,IF(Table15[[#This Row],[Rank]]=22,9,IF(Table15[[#This Row],[Rank]]=23,8,IF(Table15[[#This Row],[Rank]]=24,7,IF(Table15[[#This Row],[Rank]]=25,6,IF(Table15[[#This Row],[Rank]]=26,5,IF(Table15[[#This Row],[Rank]]=27,4,IF(Table15[[#This Row],[Rank]]=28,3,IF(Table15[[#This Row],[Rank]]=29,2,IF(Table15[[#This Row],[Rank]]=30,1,0)))))))))))))))))))))))))))))))</f>
        <v/>
      </c>
      <c r="D45" s="4" t="str">
        <f>IF(Table15[[#This Row],[Category]]="","",IF(Table15[[#This Row],[Category]]="M",COUNTIF($I$2:$I45,"M"),IF(Table15[[#This Row],[Category]]="F",COUNTIF($I$2:$I45,"F"),0)))</f>
        <v/>
      </c>
      <c r="E45" s="26"/>
      <c r="F45" s="27"/>
      <c r="G45" s="28"/>
      <c r="H45" s="28"/>
      <c r="I45" s="29"/>
      <c r="J45" s="63"/>
      <c r="K45" s="63"/>
      <c r="L45" s="63"/>
      <c r="M45" s="63"/>
      <c r="N45" s="63"/>
    </row>
    <row r="46" spans="1:14" x14ac:dyDescent="0.3">
      <c r="A46" s="19">
        <f>Table15[[#This Row],[Full Name]]</f>
        <v>0</v>
      </c>
      <c r="B46" s="21" t="str">
        <f>IF(Table15[[#This Row],[Full Name]]="","",IF(IFERROR(IFERROR(VLOOKUP(Table15[[#This Row],[Full Name]],'Mens League'!B:B,1,FALSE),VLOOKUP(Table15[[#This Row],[Full Name]],'Women''s League'!B:B,1,FALSE)),"NEEDS ADDING")="NEEDS ADDING","NEEDS ADDING","OK"))</f>
        <v/>
      </c>
      <c r="C46" s="21" t="str">
        <f>IF(Table15[[#This Row],[Position]]="","",IF(Table15[[#This Row],[Rank]]=1,30,IF(Table15[[#This Row],[Rank]]=2,29,IF(Table15[[#This Row],[Rank]]=3,28,IF(Table15[[#This Row],[Rank]]=4,27,IF(Table15[[#This Row],[Rank]]=5,26,IF(Table15[[#This Row],[Rank]]=6,25,IF(Table15[[#This Row],[Rank]]=7,24,IF(Table15[[#This Row],[Rank]]=8,23,IF(Table15[[#This Row],[Rank]]=9,22,IF(Table15[[#This Row],[Rank]]=10,21,IF(Table15[[#This Row],[Rank]]=11,20,IF(Table15[[#This Row],[Rank]]=12,19,IF(Table15[[#This Row],[Rank]]=13,18,IF(Table15[[#This Row],[Rank]]=14,17,IF(Table15[[#This Row],[Rank]]=15,16,IF(Table15[[#This Row],[Rank]]=16,15,IF(Table15[[#This Row],[Rank]]=17,14,IF(Table15[[#This Row],[Rank]]=18,13,IF(Table15[[#This Row],[Rank]]=19,12,IF(Table15[[#This Row],[Rank]]=20,11,IF(Table15[[#This Row],[Rank]]=21,10,IF(Table15[[#This Row],[Rank]]=22,9,IF(Table15[[#This Row],[Rank]]=23,8,IF(Table15[[#This Row],[Rank]]=24,7,IF(Table15[[#This Row],[Rank]]=25,6,IF(Table15[[#This Row],[Rank]]=26,5,IF(Table15[[#This Row],[Rank]]=27,4,IF(Table15[[#This Row],[Rank]]=28,3,IF(Table15[[#This Row],[Rank]]=29,2,IF(Table15[[#This Row],[Rank]]=30,1,0)))))))))))))))))))))))))))))))</f>
        <v/>
      </c>
      <c r="D46" s="4" t="str">
        <f>IF(Table15[[#This Row],[Category]]="","",IF(Table15[[#This Row],[Category]]="M",COUNTIF($I$2:$I46,"M"),IF(Table15[[#This Row],[Category]]="F",COUNTIF($I$2:$I46,"F"),0)))</f>
        <v/>
      </c>
      <c r="E46" s="26"/>
      <c r="F46" s="27"/>
      <c r="G46" s="28"/>
      <c r="H46" s="28"/>
      <c r="I46" s="29"/>
      <c r="J46" s="63"/>
      <c r="K46" s="63"/>
      <c r="L46" s="63"/>
      <c r="M46" s="63"/>
      <c r="N46" s="63"/>
    </row>
    <row r="47" spans="1:14" x14ac:dyDescent="0.3">
      <c r="A47" s="19">
        <f>Table15[[#This Row],[Full Name]]</f>
        <v>0</v>
      </c>
      <c r="B47" s="21" t="str">
        <f>IF(Table15[[#This Row],[Full Name]]="","",IF(IFERROR(IFERROR(VLOOKUP(Table15[[#This Row],[Full Name]],'Mens League'!B:B,1,FALSE),VLOOKUP(Table15[[#This Row],[Full Name]],'Women''s League'!B:B,1,FALSE)),"NEEDS ADDING")="NEEDS ADDING","NEEDS ADDING","OK"))</f>
        <v/>
      </c>
      <c r="C47" s="21" t="str">
        <f>IF(Table15[[#This Row],[Position]]="","",IF(Table15[[#This Row],[Rank]]=1,30,IF(Table15[[#This Row],[Rank]]=2,29,IF(Table15[[#This Row],[Rank]]=3,28,IF(Table15[[#This Row],[Rank]]=4,27,IF(Table15[[#This Row],[Rank]]=5,26,IF(Table15[[#This Row],[Rank]]=6,25,IF(Table15[[#This Row],[Rank]]=7,24,IF(Table15[[#This Row],[Rank]]=8,23,IF(Table15[[#This Row],[Rank]]=9,22,IF(Table15[[#This Row],[Rank]]=10,21,IF(Table15[[#This Row],[Rank]]=11,20,IF(Table15[[#This Row],[Rank]]=12,19,IF(Table15[[#This Row],[Rank]]=13,18,IF(Table15[[#This Row],[Rank]]=14,17,IF(Table15[[#This Row],[Rank]]=15,16,IF(Table15[[#This Row],[Rank]]=16,15,IF(Table15[[#This Row],[Rank]]=17,14,IF(Table15[[#This Row],[Rank]]=18,13,IF(Table15[[#This Row],[Rank]]=19,12,IF(Table15[[#This Row],[Rank]]=20,11,IF(Table15[[#This Row],[Rank]]=21,10,IF(Table15[[#This Row],[Rank]]=22,9,IF(Table15[[#This Row],[Rank]]=23,8,IF(Table15[[#This Row],[Rank]]=24,7,IF(Table15[[#This Row],[Rank]]=25,6,IF(Table15[[#This Row],[Rank]]=26,5,IF(Table15[[#This Row],[Rank]]=27,4,IF(Table15[[#This Row],[Rank]]=28,3,IF(Table15[[#This Row],[Rank]]=29,2,IF(Table15[[#This Row],[Rank]]=30,1,0)))))))))))))))))))))))))))))))</f>
        <v/>
      </c>
      <c r="D47" s="4" t="str">
        <f>IF(Table15[[#This Row],[Category]]="","",IF(Table15[[#This Row],[Category]]="M",COUNTIF($I$2:$I47,"M"),IF(Table15[[#This Row],[Category]]="F",COUNTIF($I$2:$I47,"F"),0)))</f>
        <v/>
      </c>
      <c r="E47" s="26"/>
      <c r="F47" s="27"/>
      <c r="G47" s="28"/>
      <c r="H47" s="28"/>
      <c r="I47" s="29"/>
      <c r="J47" s="63"/>
      <c r="K47" s="63"/>
      <c r="L47" s="63"/>
      <c r="M47" s="63"/>
      <c r="N47" s="63"/>
    </row>
    <row r="48" spans="1:14" x14ac:dyDescent="0.3">
      <c r="A48" s="19">
        <f>Table15[[#This Row],[Full Name]]</f>
        <v>0</v>
      </c>
      <c r="B48" s="21" t="str">
        <f>IF(Table15[[#This Row],[Full Name]]="","",IF(IFERROR(IFERROR(VLOOKUP(Table15[[#This Row],[Full Name]],'Mens League'!B:B,1,FALSE),VLOOKUP(Table15[[#This Row],[Full Name]],'Women''s League'!B:B,1,FALSE)),"NEEDS ADDING")="NEEDS ADDING","NEEDS ADDING","OK"))</f>
        <v/>
      </c>
      <c r="C48" s="21" t="str">
        <f>IF(Table15[[#This Row],[Position]]="","",IF(Table15[[#This Row],[Rank]]=1,30,IF(Table15[[#This Row],[Rank]]=2,29,IF(Table15[[#This Row],[Rank]]=3,28,IF(Table15[[#This Row],[Rank]]=4,27,IF(Table15[[#This Row],[Rank]]=5,26,IF(Table15[[#This Row],[Rank]]=6,25,IF(Table15[[#This Row],[Rank]]=7,24,IF(Table15[[#This Row],[Rank]]=8,23,IF(Table15[[#This Row],[Rank]]=9,22,IF(Table15[[#This Row],[Rank]]=10,21,IF(Table15[[#This Row],[Rank]]=11,20,IF(Table15[[#This Row],[Rank]]=12,19,IF(Table15[[#This Row],[Rank]]=13,18,IF(Table15[[#This Row],[Rank]]=14,17,IF(Table15[[#This Row],[Rank]]=15,16,IF(Table15[[#This Row],[Rank]]=16,15,IF(Table15[[#This Row],[Rank]]=17,14,IF(Table15[[#This Row],[Rank]]=18,13,IF(Table15[[#This Row],[Rank]]=19,12,IF(Table15[[#This Row],[Rank]]=20,11,IF(Table15[[#This Row],[Rank]]=21,10,IF(Table15[[#This Row],[Rank]]=22,9,IF(Table15[[#This Row],[Rank]]=23,8,IF(Table15[[#This Row],[Rank]]=24,7,IF(Table15[[#This Row],[Rank]]=25,6,IF(Table15[[#This Row],[Rank]]=26,5,IF(Table15[[#This Row],[Rank]]=27,4,IF(Table15[[#This Row],[Rank]]=28,3,IF(Table15[[#This Row],[Rank]]=29,2,IF(Table15[[#This Row],[Rank]]=30,1,0)))))))))))))))))))))))))))))))</f>
        <v/>
      </c>
      <c r="D48" s="4" t="str">
        <f>IF(Table15[[#This Row],[Category]]="","",IF(Table15[[#This Row],[Category]]="M",COUNTIF($I$2:$I48,"M"),IF(Table15[[#This Row],[Category]]="F",COUNTIF($I$2:$I48,"F"),0)))</f>
        <v/>
      </c>
      <c r="E48" s="26"/>
      <c r="F48" s="27"/>
      <c r="G48" s="28"/>
      <c r="H48" s="28"/>
      <c r="I48" s="29"/>
      <c r="J48" s="63"/>
      <c r="K48" s="63"/>
      <c r="L48" s="63"/>
      <c r="M48" s="63"/>
      <c r="N48" s="63"/>
    </row>
  </sheetData>
  <phoneticPr fontId="5" type="noConversion"/>
  <conditionalFormatting sqref="B2:B48">
    <cfRule type="containsText" dxfId="45" priority="1" operator="containsText" text="OK">
      <formula>NOT(ISERROR(SEARCH("OK",B2)))</formula>
    </cfRule>
    <cfRule type="containsText" dxfId="44" priority="2" operator="containsText" text="NEEDS ADDING">
      <formula>NOT(ISERROR(SEARCH("NEEDS ADDING",B2)))</formula>
    </cfRule>
  </conditionalFormatting>
  <pageMargins left="0.7" right="0.7" top="0.75" bottom="0.75" header="0.3" footer="0.3"/>
  <pageSetup paperSize="9" orientation="portrait" horizontalDpi="4294967293" verticalDpi="0" r:id="rId1"/>
  <tableParts count="1">
    <tablePart r:id="rId2"/>
  </tableParts>
</worksheet>
</file>

<file path=docMetadata/LabelInfo.xml><?xml version="1.0" encoding="utf-8"?>
<clbl:labelList xmlns:clbl="http://schemas.microsoft.com/office/2020/mipLabelMetadata">
  <clbl:label id="{87ba5c36-b7cf-4793-bbc2-bd5b3a9f95ca}" enabled="1" method="Privileged" siteId="{72f988bf-86f1-41af-91ab-2d7cd011db47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31</vt:i4>
      </vt:variant>
    </vt:vector>
  </HeadingPairs>
  <TitlesOfParts>
    <vt:vector size="31" baseType="lpstr">
      <vt:lpstr>2025 CURRENT STANDINGS</vt:lpstr>
      <vt:lpstr>Women's League</vt:lpstr>
      <vt:lpstr>Mens League</vt:lpstr>
      <vt:lpstr>Holly Hayes XC</vt:lpstr>
      <vt:lpstr>Kibworth 6</vt:lpstr>
      <vt:lpstr>Bosworth XC</vt:lpstr>
      <vt:lpstr>Grace Dieu XC</vt:lpstr>
      <vt:lpstr>Ivanhoe 20</vt:lpstr>
      <vt:lpstr>Desford 6</vt:lpstr>
      <vt:lpstr>Run In The Forest 5</vt:lpstr>
      <vt:lpstr>Uttoxeter HM</vt:lpstr>
      <vt:lpstr>Bosworth HM</vt:lpstr>
      <vt:lpstr>Watermead 10k</vt:lpstr>
      <vt:lpstr>West End 8</vt:lpstr>
      <vt:lpstr>Swithland 6</vt:lpstr>
      <vt:lpstr>Washlands Relays</vt:lpstr>
      <vt:lpstr>Gate Gallop 10k</vt:lpstr>
      <vt:lpstr>Steve Morris 5</vt:lpstr>
      <vt:lpstr>Worthington 6</vt:lpstr>
      <vt:lpstr>Joy Cann 5</vt:lpstr>
      <vt:lpstr>Burton 10k</vt:lpstr>
      <vt:lpstr>Hermitage 5</vt:lpstr>
      <vt:lpstr>Lichfield 10k</vt:lpstr>
      <vt:lpstr>Tamworth 5</vt:lpstr>
      <vt:lpstr>Markfield 10k</vt:lpstr>
      <vt:lpstr>Rotherby 8</vt:lpstr>
      <vt:lpstr>Adrian Smith</vt:lpstr>
      <vt:lpstr>parkrun 5k</vt:lpstr>
      <vt:lpstr>Shepshed 7</vt:lpstr>
      <vt:lpstr>Derby 10</vt:lpstr>
      <vt:lpstr>Bagworth XC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</dc:creator>
  <cp:lastModifiedBy>Ian Bolton</cp:lastModifiedBy>
  <dcterms:created xsi:type="dcterms:W3CDTF">2019-03-02T20:07:12Z</dcterms:created>
  <dcterms:modified xsi:type="dcterms:W3CDTF">2026-04-13T16:08:34Z</dcterms:modified>
</cp:coreProperties>
</file>