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olton\Downloads\"/>
    </mc:Choice>
  </mc:AlternateContent>
  <xr:revisionPtr revIDLastSave="0" documentId="13_ncr:1_{02A70B01-9825-4292-8CCC-B47B37E201A3}" xr6:coauthVersionLast="47" xr6:coauthVersionMax="47" xr10:uidLastSave="{00000000-0000-0000-0000-000000000000}"/>
  <bookViews>
    <workbookView xWindow="7476" yWindow="3576" windowWidth="24144" windowHeight="17640" xr2:uid="{00000000-000D-0000-FFFF-FFFF00000000}"/>
  </bookViews>
  <sheets>
    <sheet name="2025 CURRENT STANDINGS" sheetId="40" r:id="rId1"/>
    <sheet name="Women's League" sheetId="58" r:id="rId2"/>
    <sheet name="Mens League" sheetId="4" r:id="rId3"/>
    <sheet name="Bosworth XC" sheetId="59" r:id="rId4"/>
    <sheet name="Ivanhoe 20" sheetId="18" r:id="rId5"/>
    <sheet name="Desford 6" sheetId="41" r:id="rId6"/>
    <sheet name="Run In The Forest 5" sheetId="42" r:id="rId7"/>
    <sheet name="Uttoxeter HM" sheetId="43" r:id="rId8"/>
    <sheet name="Watermead 10k" sheetId="60" r:id="rId9"/>
    <sheet name="West End 8" sheetId="44" r:id="rId10"/>
    <sheet name="Swithland 6" sheetId="46" r:id="rId11"/>
    <sheet name="Washlands Relays" sheetId="45" r:id="rId12"/>
    <sheet name="Gate Gallop 10k" sheetId="47" r:id="rId13"/>
    <sheet name="Worthington 6" sheetId="48" r:id="rId14"/>
    <sheet name="Joy Cann 5" sheetId="50" r:id="rId15"/>
    <sheet name="Burton 10k" sheetId="49" r:id="rId16"/>
    <sheet name="Lichfield 10k" sheetId="51" r:id="rId17"/>
    <sheet name="Tamworth 5" sheetId="52" r:id="rId18"/>
    <sheet name="Markfield 10k" sheetId="55" r:id="rId19"/>
    <sheet name="Rotherby 8" sheetId="56" r:id="rId20"/>
    <sheet name="Adrian Smith" sheetId="57" r:id="rId21"/>
    <sheet name="parkrun 5k" sheetId="53" r:id="rId22"/>
    <sheet name="Shepshed 7" sheetId="54" r:id="rId23"/>
    <sheet name="Derby 10" sheetId="61" r:id="rId24"/>
    <sheet name="Bagworth XC" sheetId="62" r:id="rId25"/>
  </sheets>
  <definedNames>
    <definedName name="_xlnm._FilterDatabase" localSheetId="20" hidden="1">'Adrian Smith'!$F$1:$I$7</definedName>
    <definedName name="_xlnm._FilterDatabase" localSheetId="24" hidden="1">'Bagworth XC'!$F$1:$I$5</definedName>
    <definedName name="_xlnm._FilterDatabase" localSheetId="3" hidden="1">'Bosworth XC'!$F$1:$I$8</definedName>
    <definedName name="_xlnm._FilterDatabase" localSheetId="15" hidden="1">'Burton 10k'!$F$1:$I$6</definedName>
    <definedName name="_xlnm._FilterDatabase" localSheetId="23" hidden="1">'Derby 10'!$F$1:$I$5</definedName>
    <definedName name="_xlnm._FilterDatabase" localSheetId="5" hidden="1">'Desford 6'!$F$1:$I$6</definedName>
    <definedName name="_xlnm._FilterDatabase" localSheetId="12" hidden="1">'Gate Gallop 10k'!$F$1:$I$5</definedName>
    <definedName name="_xlnm._FilterDatabase" localSheetId="4" hidden="1">'Ivanhoe 20'!$F$1:$I$6</definedName>
    <definedName name="_xlnm._FilterDatabase" localSheetId="14" hidden="1">'Joy Cann 5'!$F$1:$I$6</definedName>
    <definedName name="_xlnm._FilterDatabase" localSheetId="16" hidden="1">'Lichfield 10k'!$F$1:$I$5</definedName>
    <definedName name="_xlnm._FilterDatabase" localSheetId="18" hidden="1">'Markfield 10k'!$F$1:$I$6</definedName>
    <definedName name="_xlnm._FilterDatabase" localSheetId="2" hidden="1">'Mens League'!$A$2:$Y$53</definedName>
    <definedName name="_xlnm._FilterDatabase" localSheetId="21" hidden="1">'parkrun 5k'!$F$1:$I$4</definedName>
    <definedName name="_xlnm._FilterDatabase" localSheetId="19" hidden="1">'Rotherby 8'!$F$1:$I$6</definedName>
    <definedName name="_xlnm._FilterDatabase" localSheetId="6" hidden="1">'Run In The Forest 5'!$F$1:$I$6</definedName>
    <definedName name="_xlnm._FilterDatabase" localSheetId="22" hidden="1">'Shepshed 7'!$F$1:$I$8</definedName>
    <definedName name="_xlnm._FilterDatabase" localSheetId="10" hidden="1">'Swithland 6'!$F$1:$I$5</definedName>
    <definedName name="_xlnm._FilterDatabase" localSheetId="17" hidden="1">'Tamworth 5'!$F$1:$I$6</definedName>
    <definedName name="_xlnm._FilterDatabase" localSheetId="7" hidden="1">'Uttoxeter HM'!$F$1:$I$7</definedName>
    <definedName name="_xlnm._FilterDatabase" localSheetId="11" hidden="1">'Washlands Relays'!$F$1:$I$6</definedName>
    <definedName name="_xlnm._FilterDatabase" localSheetId="8" hidden="1">'Watermead 10k'!$F$1:$I$7</definedName>
    <definedName name="_xlnm._FilterDatabase" localSheetId="9" hidden="1">'West End 8'!$F$1:$I$7</definedName>
    <definedName name="_xlnm._FilterDatabase" localSheetId="1" hidden="1">'Women''s League'!$A$2:$Y$50</definedName>
    <definedName name="_xlnm._FilterDatabase" localSheetId="13" hidden="1">'Worthington 6'!$F$1:$I$8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8" l="1"/>
  <c r="G15" i="58"/>
  <c r="H15" i="58"/>
  <c r="J15" i="58"/>
  <c r="K15" i="58"/>
  <c r="L15" i="58"/>
  <c r="M15" i="58"/>
  <c r="N15" i="58"/>
  <c r="O15" i="58"/>
  <c r="P15" i="58"/>
  <c r="Q15" i="58"/>
  <c r="R15" i="58"/>
  <c r="S15" i="58"/>
  <c r="T15" i="58"/>
  <c r="U15" i="58"/>
  <c r="V15" i="58"/>
  <c r="W15" i="58"/>
  <c r="X15" i="58"/>
  <c r="Y15" i="58"/>
  <c r="Z15" i="58"/>
  <c r="AA15" i="58"/>
  <c r="AA18" i="4"/>
  <c r="A65" i="48"/>
  <c r="A66" i="48"/>
  <c r="A67" i="48"/>
  <c r="B65" i="48"/>
  <c r="B66" i="48"/>
  <c r="B67" i="48"/>
  <c r="D65" i="48"/>
  <c r="C65" i="48" s="1"/>
  <c r="D66" i="48"/>
  <c r="C66" i="48" s="1"/>
  <c r="D67" i="48"/>
  <c r="C67" i="48" s="1"/>
  <c r="D64" i="48"/>
  <c r="A13" i="46"/>
  <c r="B13" i="46"/>
  <c r="D13" i="46"/>
  <c r="C13" i="46" s="1"/>
  <c r="D47" i="62"/>
  <c r="C47" i="62"/>
  <c r="B47" i="62"/>
  <c r="A47" i="62"/>
  <c r="D46" i="62"/>
  <c r="C46" i="62"/>
  <c r="B46" i="62"/>
  <c r="A46" i="62"/>
  <c r="D45" i="62"/>
  <c r="C45" i="62"/>
  <c r="B45" i="62"/>
  <c r="A45" i="62"/>
  <c r="D44" i="62"/>
  <c r="C44" i="62"/>
  <c r="B44" i="62"/>
  <c r="A44" i="62"/>
  <c r="D43" i="62"/>
  <c r="C43" i="62"/>
  <c r="B43" i="62"/>
  <c r="A43" i="62"/>
  <c r="D42" i="62"/>
  <c r="C42" i="62"/>
  <c r="B42" i="62"/>
  <c r="A42" i="62"/>
  <c r="D41" i="62"/>
  <c r="C41" i="62"/>
  <c r="B41" i="62"/>
  <c r="A41" i="62"/>
  <c r="D40" i="62"/>
  <c r="C40" i="62"/>
  <c r="B40" i="62"/>
  <c r="A40" i="62"/>
  <c r="D39" i="62"/>
  <c r="C39" i="62"/>
  <c r="B39" i="62"/>
  <c r="A39" i="62"/>
  <c r="D38" i="62"/>
  <c r="C38" i="62"/>
  <c r="B38" i="62"/>
  <c r="A38" i="62"/>
  <c r="D37" i="62"/>
  <c r="C37" i="62"/>
  <c r="B37" i="62"/>
  <c r="A37" i="62"/>
  <c r="D36" i="62"/>
  <c r="C36" i="62"/>
  <c r="B36" i="62"/>
  <c r="A36" i="62"/>
  <c r="D35" i="62"/>
  <c r="C35" i="62"/>
  <c r="B35" i="62"/>
  <c r="A35" i="62"/>
  <c r="D34" i="62"/>
  <c r="C34" i="62"/>
  <c r="B34" i="62"/>
  <c r="A34" i="62"/>
  <c r="D33" i="62"/>
  <c r="C33" i="62"/>
  <c r="B33" i="62"/>
  <c r="A33" i="62"/>
  <c r="D32" i="62"/>
  <c r="C32" i="62"/>
  <c r="B32" i="62"/>
  <c r="A32" i="62"/>
  <c r="D31" i="62"/>
  <c r="C31" i="62"/>
  <c r="B31" i="62"/>
  <c r="A31" i="62"/>
  <c r="D30" i="62"/>
  <c r="C30" i="62" s="1"/>
  <c r="B30" i="62"/>
  <c r="A30" i="62"/>
  <c r="D29" i="62"/>
  <c r="C29" i="62" s="1"/>
  <c r="B29" i="62"/>
  <c r="A29" i="62"/>
  <c r="D28" i="62"/>
  <c r="C28" i="62" s="1"/>
  <c r="B28" i="62"/>
  <c r="A28" i="62"/>
  <c r="D27" i="62"/>
  <c r="C27" i="62" s="1"/>
  <c r="B27" i="62"/>
  <c r="A27" i="62"/>
  <c r="D26" i="62"/>
  <c r="C26" i="62" s="1"/>
  <c r="B26" i="62"/>
  <c r="A26" i="62"/>
  <c r="D25" i="62"/>
  <c r="C25" i="62" s="1"/>
  <c r="B25" i="62"/>
  <c r="A25" i="62"/>
  <c r="D24" i="62"/>
  <c r="C24" i="62" s="1"/>
  <c r="B24" i="62"/>
  <c r="A24" i="62"/>
  <c r="D23" i="62"/>
  <c r="C23" i="62" s="1"/>
  <c r="B23" i="62"/>
  <c r="A23" i="62"/>
  <c r="D22" i="62"/>
  <c r="C22" i="62" s="1"/>
  <c r="B22" i="62"/>
  <c r="A22" i="62"/>
  <c r="D21" i="62"/>
  <c r="C21" i="62" s="1"/>
  <c r="B21" i="62"/>
  <c r="A21" i="62"/>
  <c r="D20" i="62"/>
  <c r="C20" i="62" s="1"/>
  <c r="B20" i="62"/>
  <c r="A20" i="62"/>
  <c r="D19" i="62"/>
  <c r="C19" i="62" s="1"/>
  <c r="B19" i="62"/>
  <c r="A19" i="62"/>
  <c r="D18" i="62"/>
  <c r="C18" i="62" s="1"/>
  <c r="B18" i="62"/>
  <c r="A18" i="62"/>
  <c r="D17" i="62"/>
  <c r="C17" i="62" s="1"/>
  <c r="B17" i="62"/>
  <c r="A17" i="62"/>
  <c r="D16" i="62"/>
  <c r="C16" i="62" s="1"/>
  <c r="B16" i="62"/>
  <c r="A16" i="62"/>
  <c r="D15" i="62"/>
  <c r="C15" i="62" s="1"/>
  <c r="B15" i="62"/>
  <c r="A15" i="62"/>
  <c r="D14" i="62"/>
  <c r="C14" i="62" s="1"/>
  <c r="B14" i="62"/>
  <c r="A14" i="62"/>
  <c r="D13" i="62"/>
  <c r="C13" i="62" s="1"/>
  <c r="B13" i="62"/>
  <c r="A13" i="62"/>
  <c r="D12" i="62"/>
  <c r="C12" i="62" s="1"/>
  <c r="B12" i="62"/>
  <c r="A12" i="62"/>
  <c r="D11" i="62"/>
  <c r="C11" i="62" s="1"/>
  <c r="B11" i="62"/>
  <c r="A11" i="62"/>
  <c r="D10" i="62"/>
  <c r="C10" i="62" s="1"/>
  <c r="B10" i="62"/>
  <c r="A10" i="62"/>
  <c r="D9" i="62"/>
  <c r="C9" i="62" s="1"/>
  <c r="B9" i="62"/>
  <c r="A9" i="62"/>
  <c r="D8" i="62"/>
  <c r="C8" i="62" s="1"/>
  <c r="B8" i="62"/>
  <c r="A8" i="62"/>
  <c r="D7" i="62"/>
  <c r="C7" i="62" s="1"/>
  <c r="B7" i="62"/>
  <c r="A7" i="62"/>
  <c r="D6" i="62"/>
  <c r="C6" i="62" s="1"/>
  <c r="B6" i="62"/>
  <c r="A6" i="62"/>
  <c r="D5" i="62"/>
  <c r="C5" i="62" s="1"/>
  <c r="B5" i="62"/>
  <c r="A5" i="62"/>
  <c r="D4" i="62"/>
  <c r="C4" i="62" s="1"/>
  <c r="B4" i="62"/>
  <c r="A4" i="62"/>
  <c r="D3" i="62"/>
  <c r="C3" i="62" s="1"/>
  <c r="B3" i="62"/>
  <c r="A3" i="62"/>
  <c r="D2" i="62"/>
  <c r="C2" i="62" s="1"/>
  <c r="B2" i="62"/>
  <c r="A2" i="62"/>
  <c r="D47" i="61"/>
  <c r="C47" i="61"/>
  <c r="B47" i="61"/>
  <c r="A47" i="61"/>
  <c r="D46" i="61"/>
  <c r="C46" i="61"/>
  <c r="B46" i="61"/>
  <c r="A46" i="61"/>
  <c r="D45" i="61"/>
  <c r="C45" i="61"/>
  <c r="B45" i="61"/>
  <c r="A45" i="61"/>
  <c r="D44" i="61"/>
  <c r="C44" i="61"/>
  <c r="B44" i="61"/>
  <c r="A44" i="61"/>
  <c r="D43" i="61"/>
  <c r="C43" i="61"/>
  <c r="B43" i="61"/>
  <c r="A43" i="61"/>
  <c r="D42" i="61"/>
  <c r="C42" i="61"/>
  <c r="B42" i="61"/>
  <c r="A42" i="61"/>
  <c r="D41" i="61"/>
  <c r="C41" i="61"/>
  <c r="B41" i="61"/>
  <c r="A41" i="61"/>
  <c r="D40" i="61"/>
  <c r="C40" i="61"/>
  <c r="B40" i="61"/>
  <c r="A40" i="61"/>
  <c r="D39" i="61"/>
  <c r="C39" i="61"/>
  <c r="B39" i="61"/>
  <c r="A39" i="61"/>
  <c r="D38" i="61"/>
  <c r="C38" i="61"/>
  <c r="B38" i="61"/>
  <c r="A38" i="61"/>
  <c r="D37" i="61"/>
  <c r="C37" i="61"/>
  <c r="B37" i="61"/>
  <c r="A37" i="61"/>
  <c r="D36" i="61"/>
  <c r="C36" i="61"/>
  <c r="B36" i="61"/>
  <c r="A36" i="61"/>
  <c r="D35" i="61"/>
  <c r="C35" i="61"/>
  <c r="B35" i="61"/>
  <c r="A35" i="61"/>
  <c r="D34" i="61"/>
  <c r="C34" i="61"/>
  <c r="B34" i="61"/>
  <c r="A34" i="61"/>
  <c r="D33" i="61"/>
  <c r="C33" i="61"/>
  <c r="B33" i="61"/>
  <c r="A33" i="61"/>
  <c r="D32" i="61"/>
  <c r="C32" i="61"/>
  <c r="B32" i="61"/>
  <c r="A32" i="61"/>
  <c r="D31" i="61"/>
  <c r="C31" i="61"/>
  <c r="B31" i="61"/>
  <c r="A31" i="61"/>
  <c r="D30" i="61"/>
  <c r="C30" i="61" s="1"/>
  <c r="B30" i="61"/>
  <c r="A30" i="61"/>
  <c r="D29" i="61"/>
  <c r="C29" i="61" s="1"/>
  <c r="B29" i="61"/>
  <c r="A29" i="61"/>
  <c r="D28" i="61"/>
  <c r="C28" i="61" s="1"/>
  <c r="B28" i="61"/>
  <c r="A28" i="61"/>
  <c r="D27" i="61"/>
  <c r="C27" i="61" s="1"/>
  <c r="B27" i="61"/>
  <c r="A27" i="61"/>
  <c r="D26" i="61"/>
  <c r="C26" i="61" s="1"/>
  <c r="B26" i="61"/>
  <c r="A26" i="61"/>
  <c r="D25" i="61"/>
  <c r="C25" i="61" s="1"/>
  <c r="B25" i="61"/>
  <c r="A25" i="61"/>
  <c r="D24" i="61"/>
  <c r="C24" i="61" s="1"/>
  <c r="B24" i="61"/>
  <c r="A24" i="61"/>
  <c r="D23" i="61"/>
  <c r="C23" i="61" s="1"/>
  <c r="B23" i="61"/>
  <c r="A23" i="61"/>
  <c r="D22" i="61"/>
  <c r="C22" i="61" s="1"/>
  <c r="B22" i="61"/>
  <c r="A22" i="61"/>
  <c r="D21" i="61"/>
  <c r="C21" i="61" s="1"/>
  <c r="B21" i="61"/>
  <c r="A21" i="61"/>
  <c r="D20" i="61"/>
  <c r="C20" i="61" s="1"/>
  <c r="B20" i="61"/>
  <c r="A20" i="61"/>
  <c r="D19" i="61"/>
  <c r="C19" i="61" s="1"/>
  <c r="B19" i="61"/>
  <c r="A19" i="61"/>
  <c r="D18" i="61"/>
  <c r="C18" i="61" s="1"/>
  <c r="B18" i="61"/>
  <c r="A18" i="61"/>
  <c r="D17" i="61"/>
  <c r="C17" i="61" s="1"/>
  <c r="B17" i="61"/>
  <c r="A17" i="61"/>
  <c r="D16" i="61"/>
  <c r="C16" i="61" s="1"/>
  <c r="B16" i="61"/>
  <c r="A16" i="61"/>
  <c r="D15" i="61"/>
  <c r="C15" i="61" s="1"/>
  <c r="B15" i="61"/>
  <c r="A15" i="61"/>
  <c r="D14" i="61"/>
  <c r="C14" i="61" s="1"/>
  <c r="B14" i="61"/>
  <c r="A14" i="61"/>
  <c r="D13" i="61"/>
  <c r="C13" i="61" s="1"/>
  <c r="B13" i="61"/>
  <c r="A13" i="61"/>
  <c r="D12" i="61"/>
  <c r="C12" i="61" s="1"/>
  <c r="B12" i="61"/>
  <c r="A12" i="61"/>
  <c r="D11" i="61"/>
  <c r="C11" i="61" s="1"/>
  <c r="B11" i="61"/>
  <c r="A11" i="61"/>
  <c r="D10" i="61"/>
  <c r="C10" i="61" s="1"/>
  <c r="B10" i="61"/>
  <c r="A10" i="61"/>
  <c r="D9" i="61"/>
  <c r="C9" i="61" s="1"/>
  <c r="B9" i="61"/>
  <c r="A9" i="61"/>
  <c r="D8" i="61"/>
  <c r="C8" i="61" s="1"/>
  <c r="B8" i="61"/>
  <c r="A8" i="61"/>
  <c r="D7" i="61"/>
  <c r="C7" i="61" s="1"/>
  <c r="B7" i="61"/>
  <c r="A7" i="61"/>
  <c r="D6" i="61"/>
  <c r="C6" i="61" s="1"/>
  <c r="B6" i="61"/>
  <c r="A6" i="61"/>
  <c r="D5" i="61"/>
  <c r="C5" i="61" s="1"/>
  <c r="B5" i="61"/>
  <c r="A5" i="61"/>
  <c r="D4" i="61"/>
  <c r="C4" i="61" s="1"/>
  <c r="B4" i="61"/>
  <c r="A4" i="61"/>
  <c r="D3" i="61"/>
  <c r="C3" i="61" s="1"/>
  <c r="B3" i="61"/>
  <c r="A3" i="61"/>
  <c r="D2" i="61"/>
  <c r="C2" i="61" s="1"/>
  <c r="B2" i="61"/>
  <c r="A2" i="61"/>
  <c r="Z18" i="4" s="1"/>
  <c r="D48" i="60"/>
  <c r="C48" i="60"/>
  <c r="B48" i="60"/>
  <c r="A48" i="60"/>
  <c r="D47" i="60"/>
  <c r="C47" i="60"/>
  <c r="B47" i="60"/>
  <c r="A47" i="60"/>
  <c r="D46" i="60"/>
  <c r="C46" i="60"/>
  <c r="B46" i="60"/>
  <c r="A46" i="60"/>
  <c r="D45" i="60"/>
  <c r="C45" i="60"/>
  <c r="B45" i="60"/>
  <c r="A45" i="60"/>
  <c r="D44" i="60"/>
  <c r="C44" i="60"/>
  <c r="B44" i="60"/>
  <c r="A44" i="60"/>
  <c r="D43" i="60"/>
  <c r="C43" i="60"/>
  <c r="B43" i="60"/>
  <c r="A43" i="60"/>
  <c r="D42" i="60"/>
  <c r="C42" i="60"/>
  <c r="B42" i="60"/>
  <c r="A42" i="60"/>
  <c r="D41" i="60"/>
  <c r="C41" i="60"/>
  <c r="B41" i="60"/>
  <c r="A41" i="60"/>
  <c r="D40" i="60"/>
  <c r="C40" i="60"/>
  <c r="B40" i="60"/>
  <c r="A40" i="60"/>
  <c r="D39" i="60"/>
  <c r="C39" i="60"/>
  <c r="B39" i="60"/>
  <c r="A39" i="60"/>
  <c r="D38" i="60"/>
  <c r="C38" i="60"/>
  <c r="B38" i="60"/>
  <c r="A38" i="60"/>
  <c r="D37" i="60"/>
  <c r="C37" i="60"/>
  <c r="B37" i="60"/>
  <c r="A37" i="60"/>
  <c r="D36" i="60"/>
  <c r="C36" i="60"/>
  <c r="B36" i="60"/>
  <c r="A36" i="60"/>
  <c r="D35" i="60"/>
  <c r="C35" i="60"/>
  <c r="B35" i="60"/>
  <c r="A35" i="60"/>
  <c r="D34" i="60"/>
  <c r="C34" i="60"/>
  <c r="B34" i="60"/>
  <c r="A34" i="60"/>
  <c r="D33" i="60"/>
  <c r="C33" i="60"/>
  <c r="B33" i="60"/>
  <c r="A33" i="60"/>
  <c r="D32" i="60"/>
  <c r="C32" i="60" s="1"/>
  <c r="B32" i="60"/>
  <c r="A32" i="60"/>
  <c r="D31" i="60"/>
  <c r="C31" i="60"/>
  <c r="B31" i="60"/>
  <c r="A31" i="60"/>
  <c r="D30" i="60"/>
  <c r="C30" i="60"/>
  <c r="B30" i="60"/>
  <c r="A30" i="60"/>
  <c r="D29" i="60"/>
  <c r="C29" i="60"/>
  <c r="B29" i="60"/>
  <c r="A29" i="60"/>
  <c r="D28" i="60"/>
  <c r="C28" i="60"/>
  <c r="B28" i="60"/>
  <c r="A28" i="60"/>
  <c r="D27" i="60"/>
  <c r="C27" i="60"/>
  <c r="B27" i="60"/>
  <c r="A27" i="60"/>
  <c r="D26" i="60"/>
  <c r="C26" i="60"/>
  <c r="B26" i="60"/>
  <c r="A26" i="60"/>
  <c r="D25" i="60"/>
  <c r="C25" i="60"/>
  <c r="B25" i="60"/>
  <c r="A25" i="60"/>
  <c r="D24" i="60"/>
  <c r="C24" i="60"/>
  <c r="B24" i="60"/>
  <c r="A24" i="60"/>
  <c r="D23" i="60"/>
  <c r="C23" i="60"/>
  <c r="B23" i="60"/>
  <c r="A23" i="60"/>
  <c r="D22" i="60"/>
  <c r="C22" i="60"/>
  <c r="B22" i="60"/>
  <c r="A22" i="60"/>
  <c r="D21" i="60"/>
  <c r="C21" i="60"/>
  <c r="B21" i="60"/>
  <c r="A21" i="60"/>
  <c r="D20" i="60"/>
  <c r="C20" i="60"/>
  <c r="B20" i="60"/>
  <c r="A20" i="60"/>
  <c r="D19" i="60"/>
  <c r="C19" i="60"/>
  <c r="B19" i="60"/>
  <c r="A19" i="60"/>
  <c r="D18" i="60"/>
  <c r="C18" i="60"/>
  <c r="B18" i="60"/>
  <c r="A18" i="60"/>
  <c r="D17" i="60"/>
  <c r="C17" i="60"/>
  <c r="B17" i="60"/>
  <c r="A17" i="60"/>
  <c r="D16" i="60"/>
  <c r="C16" i="60"/>
  <c r="B16" i="60"/>
  <c r="A16" i="60"/>
  <c r="D15" i="60"/>
  <c r="C15" i="60"/>
  <c r="B15" i="60"/>
  <c r="A15" i="60"/>
  <c r="D14" i="60"/>
  <c r="C14" i="60"/>
  <c r="B14" i="60"/>
  <c r="A14" i="60"/>
  <c r="D13" i="60"/>
  <c r="C13" i="60"/>
  <c r="B13" i="60"/>
  <c r="A13" i="60"/>
  <c r="D12" i="60"/>
  <c r="C12" i="60" s="1"/>
  <c r="B12" i="60"/>
  <c r="A12" i="60"/>
  <c r="D11" i="60"/>
  <c r="C11" i="60" s="1"/>
  <c r="B11" i="60"/>
  <c r="A11" i="60"/>
  <c r="D10" i="60"/>
  <c r="C10" i="60" s="1"/>
  <c r="B10" i="60"/>
  <c r="A10" i="60"/>
  <c r="D9" i="60"/>
  <c r="C9" i="60" s="1"/>
  <c r="B9" i="60"/>
  <c r="A9" i="60"/>
  <c r="D8" i="60"/>
  <c r="C8" i="60" s="1"/>
  <c r="B8" i="60"/>
  <c r="A8" i="60"/>
  <c r="D7" i="60"/>
  <c r="C7" i="60" s="1"/>
  <c r="B7" i="60"/>
  <c r="A7" i="60"/>
  <c r="D6" i="60"/>
  <c r="C6" i="60" s="1"/>
  <c r="B6" i="60"/>
  <c r="A6" i="60"/>
  <c r="D5" i="60"/>
  <c r="C5" i="60" s="1"/>
  <c r="B5" i="60"/>
  <c r="A5" i="60"/>
  <c r="D4" i="60"/>
  <c r="C4" i="60" s="1"/>
  <c r="B4" i="60"/>
  <c r="A4" i="60"/>
  <c r="D3" i="60"/>
  <c r="C3" i="60" s="1"/>
  <c r="B3" i="60"/>
  <c r="A3" i="60"/>
  <c r="D2" i="60"/>
  <c r="C2" i="60" s="1"/>
  <c r="B2" i="60"/>
  <c r="A2" i="60"/>
  <c r="D50" i="59"/>
  <c r="C50" i="59"/>
  <c r="B50" i="59"/>
  <c r="A50" i="59"/>
  <c r="D49" i="59"/>
  <c r="C49" i="59"/>
  <c r="B49" i="59"/>
  <c r="A49" i="59"/>
  <c r="D48" i="59"/>
  <c r="C48" i="59"/>
  <c r="B48" i="59"/>
  <c r="A48" i="59"/>
  <c r="D47" i="59"/>
  <c r="C47" i="59"/>
  <c r="B47" i="59"/>
  <c r="A47" i="59"/>
  <c r="D46" i="59"/>
  <c r="C46" i="59"/>
  <c r="B46" i="59"/>
  <c r="A46" i="59"/>
  <c r="D45" i="59"/>
  <c r="C45" i="59"/>
  <c r="B45" i="59"/>
  <c r="A45" i="59"/>
  <c r="D44" i="59"/>
  <c r="C44" i="59"/>
  <c r="B44" i="59"/>
  <c r="A44" i="59"/>
  <c r="D43" i="59"/>
  <c r="C43" i="59"/>
  <c r="B43" i="59"/>
  <c r="A43" i="59"/>
  <c r="D42" i="59"/>
  <c r="C42" i="59"/>
  <c r="B42" i="59"/>
  <c r="A42" i="59"/>
  <c r="D41" i="59"/>
  <c r="C41" i="59"/>
  <c r="B41" i="59"/>
  <c r="A41" i="59"/>
  <c r="D40" i="59"/>
  <c r="C40" i="59"/>
  <c r="B40" i="59"/>
  <c r="A40" i="59"/>
  <c r="D39" i="59"/>
  <c r="C39" i="59"/>
  <c r="B39" i="59"/>
  <c r="A39" i="59"/>
  <c r="D38" i="59"/>
  <c r="C38" i="59"/>
  <c r="B38" i="59"/>
  <c r="A38" i="59"/>
  <c r="D37" i="59"/>
  <c r="C37" i="59"/>
  <c r="B37" i="59"/>
  <c r="A37" i="59"/>
  <c r="D36" i="59"/>
  <c r="C36" i="59"/>
  <c r="B36" i="59"/>
  <c r="A36" i="59"/>
  <c r="D35" i="59"/>
  <c r="C35" i="59"/>
  <c r="B35" i="59"/>
  <c r="A35" i="59"/>
  <c r="D34" i="59"/>
  <c r="C34" i="59"/>
  <c r="B34" i="59"/>
  <c r="A34" i="59"/>
  <c r="D33" i="59"/>
  <c r="C33" i="59"/>
  <c r="B33" i="59"/>
  <c r="A33" i="59"/>
  <c r="D32" i="59"/>
  <c r="C32" i="59" s="1"/>
  <c r="B32" i="59"/>
  <c r="A32" i="59"/>
  <c r="D31" i="59"/>
  <c r="C31" i="59" s="1"/>
  <c r="B31" i="59"/>
  <c r="A31" i="59"/>
  <c r="D30" i="59"/>
  <c r="C30" i="59" s="1"/>
  <c r="B30" i="59"/>
  <c r="A30" i="59"/>
  <c r="D29" i="59"/>
  <c r="C29" i="59" s="1"/>
  <c r="B29" i="59"/>
  <c r="A29" i="59"/>
  <c r="D28" i="59"/>
  <c r="C28" i="59" s="1"/>
  <c r="B28" i="59"/>
  <c r="A28" i="59"/>
  <c r="D27" i="59"/>
  <c r="C27" i="59" s="1"/>
  <c r="B27" i="59"/>
  <c r="A27" i="59"/>
  <c r="D26" i="59"/>
  <c r="C26" i="59" s="1"/>
  <c r="B26" i="59"/>
  <c r="A26" i="59"/>
  <c r="D25" i="59"/>
  <c r="C25" i="59" s="1"/>
  <c r="B25" i="59"/>
  <c r="A25" i="59"/>
  <c r="D24" i="59"/>
  <c r="C24" i="59" s="1"/>
  <c r="B24" i="59"/>
  <c r="A24" i="59"/>
  <c r="D23" i="59"/>
  <c r="C23" i="59" s="1"/>
  <c r="B23" i="59"/>
  <c r="A23" i="59"/>
  <c r="D22" i="59"/>
  <c r="C22" i="59" s="1"/>
  <c r="B22" i="59"/>
  <c r="A22" i="59"/>
  <c r="D21" i="59"/>
  <c r="C21" i="59" s="1"/>
  <c r="B21" i="59"/>
  <c r="A21" i="59"/>
  <c r="D20" i="59"/>
  <c r="C20" i="59" s="1"/>
  <c r="B20" i="59"/>
  <c r="A20" i="59"/>
  <c r="D19" i="59"/>
  <c r="C19" i="59" s="1"/>
  <c r="B19" i="59"/>
  <c r="A19" i="59"/>
  <c r="D18" i="59"/>
  <c r="C18" i="59" s="1"/>
  <c r="B18" i="59"/>
  <c r="A18" i="59"/>
  <c r="D17" i="59"/>
  <c r="C17" i="59" s="1"/>
  <c r="B17" i="59"/>
  <c r="A17" i="59"/>
  <c r="D16" i="59"/>
  <c r="C16" i="59" s="1"/>
  <c r="B16" i="59"/>
  <c r="A16" i="59"/>
  <c r="D15" i="59"/>
  <c r="C15" i="59" s="1"/>
  <c r="B15" i="59"/>
  <c r="A15" i="59"/>
  <c r="D14" i="59"/>
  <c r="C14" i="59" s="1"/>
  <c r="B14" i="59"/>
  <c r="A14" i="59"/>
  <c r="D13" i="59"/>
  <c r="C13" i="59" s="1"/>
  <c r="B13" i="59"/>
  <c r="A13" i="59"/>
  <c r="D12" i="59"/>
  <c r="C12" i="59" s="1"/>
  <c r="B12" i="59"/>
  <c r="A12" i="59"/>
  <c r="D11" i="59"/>
  <c r="C11" i="59" s="1"/>
  <c r="B11" i="59"/>
  <c r="A11" i="59"/>
  <c r="D10" i="59"/>
  <c r="C10" i="59" s="1"/>
  <c r="B10" i="59"/>
  <c r="A10" i="59"/>
  <c r="D9" i="59"/>
  <c r="C9" i="59" s="1"/>
  <c r="B9" i="59"/>
  <c r="A9" i="59"/>
  <c r="D8" i="59"/>
  <c r="C8" i="59" s="1"/>
  <c r="B8" i="59"/>
  <c r="A8" i="59"/>
  <c r="D7" i="59"/>
  <c r="C7" i="59" s="1"/>
  <c r="B7" i="59"/>
  <c r="A7" i="59"/>
  <c r="D6" i="59"/>
  <c r="C6" i="59" s="1"/>
  <c r="B6" i="59"/>
  <c r="A6" i="59"/>
  <c r="D5" i="59"/>
  <c r="C5" i="59" s="1"/>
  <c r="B5" i="59"/>
  <c r="A5" i="59"/>
  <c r="D4" i="59"/>
  <c r="C4" i="59" s="1"/>
  <c r="B4" i="59"/>
  <c r="A4" i="59"/>
  <c r="D3" i="59"/>
  <c r="C3" i="59" s="1"/>
  <c r="B3" i="59"/>
  <c r="A3" i="59"/>
  <c r="D2" i="59"/>
  <c r="C2" i="59" s="1"/>
  <c r="B2" i="59"/>
  <c r="A2" i="59"/>
  <c r="F18" i="4" l="1"/>
  <c r="K18" i="4"/>
  <c r="AA23" i="58"/>
  <c r="AA26" i="4"/>
  <c r="AA13" i="4"/>
  <c r="Z23" i="58"/>
  <c r="Z13" i="4"/>
  <c r="Z26" i="4"/>
  <c r="K23" i="58"/>
  <c r="K13" i="4"/>
  <c r="K26" i="4"/>
  <c r="F23" i="58"/>
  <c r="F13" i="4"/>
  <c r="F26" i="4"/>
  <c r="AA4" i="4"/>
  <c r="AA34" i="4"/>
  <c r="AA33" i="4"/>
  <c r="AA7" i="4"/>
  <c r="AA8" i="4"/>
  <c r="AA35" i="4"/>
  <c r="Z38" i="58"/>
  <c r="K66" i="4"/>
  <c r="AA8" i="58"/>
  <c r="F8" i="58"/>
  <c r="AA58" i="4"/>
  <c r="F58" i="4"/>
  <c r="AA71" i="4"/>
  <c r="F70" i="4"/>
  <c r="K69" i="4"/>
  <c r="Z68" i="4"/>
  <c r="AA12" i="4"/>
  <c r="F67" i="4"/>
  <c r="F38" i="58"/>
  <c r="K8" i="58"/>
  <c r="Z39" i="58"/>
  <c r="Z58" i="4"/>
  <c r="K62" i="4"/>
  <c r="Z71" i="4"/>
  <c r="AA70" i="4"/>
  <c r="F69" i="4"/>
  <c r="K68" i="4"/>
  <c r="Z12" i="4"/>
  <c r="AA67" i="4"/>
  <c r="F66" i="4"/>
  <c r="AA62" i="4"/>
  <c r="F62" i="4"/>
  <c r="K71" i="4"/>
  <c r="Z70" i="4"/>
  <c r="AA69" i="4"/>
  <c r="F68" i="4"/>
  <c r="K12" i="4"/>
  <c r="Z67" i="4"/>
  <c r="AA66" i="4"/>
  <c r="K58" i="4"/>
  <c r="Z62" i="4"/>
  <c r="F71" i="4"/>
  <c r="K70" i="4"/>
  <c r="Z69" i="4"/>
  <c r="AA68" i="4"/>
  <c r="F12" i="4"/>
  <c r="K67" i="4"/>
  <c r="Z66" i="4"/>
  <c r="AA38" i="58"/>
  <c r="K38" i="58"/>
  <c r="Z8" i="58"/>
  <c r="AA39" i="58"/>
  <c r="K39" i="58"/>
  <c r="F39" i="58"/>
  <c r="K52" i="58"/>
  <c r="AA52" i="58"/>
  <c r="F52" i="58"/>
  <c r="Z56" i="4"/>
  <c r="Z37" i="4"/>
  <c r="K55" i="4"/>
  <c r="Z52" i="58"/>
  <c r="AA55" i="4"/>
  <c r="F55" i="4"/>
  <c r="AA20" i="4"/>
  <c r="K20" i="4"/>
  <c r="K37" i="4"/>
  <c r="Z55" i="4"/>
  <c r="Z20" i="4"/>
  <c r="F20" i="4"/>
  <c r="AA37" i="4"/>
  <c r="F37" i="4"/>
  <c r="K56" i="4"/>
  <c r="AA53" i="4"/>
  <c r="F46" i="4"/>
  <c r="Z46" i="4"/>
  <c r="K53" i="4"/>
  <c r="F56" i="4"/>
  <c r="AA13" i="58"/>
  <c r="K46" i="4"/>
  <c r="Z53" i="4"/>
  <c r="AA56" i="4"/>
  <c r="AA46" i="4"/>
  <c r="F53" i="4"/>
  <c r="F13" i="58"/>
  <c r="K27" i="4"/>
  <c r="Z27" i="4"/>
  <c r="AA9" i="4"/>
  <c r="F14" i="4"/>
  <c r="Z9" i="4"/>
  <c r="F31" i="58"/>
  <c r="Z14" i="4"/>
  <c r="AA27" i="4"/>
  <c r="Z13" i="58"/>
  <c r="AA31" i="58"/>
  <c r="F27" i="4"/>
  <c r="F9" i="4"/>
  <c r="Z31" i="58"/>
  <c r="AA14" i="4"/>
  <c r="K31" i="58"/>
  <c r="K9" i="4"/>
  <c r="K13" i="58"/>
  <c r="K14" i="4"/>
  <c r="K60" i="4"/>
  <c r="K35" i="58"/>
  <c r="Z60" i="4"/>
  <c r="F60" i="4"/>
  <c r="AA60" i="4"/>
  <c r="AA47" i="58"/>
  <c r="K47" i="58"/>
  <c r="F47" i="58"/>
  <c r="AA44" i="4"/>
  <c r="Z47" i="58"/>
  <c r="AA43" i="58"/>
  <c r="K43" i="58"/>
  <c r="K4" i="4"/>
  <c r="F4" i="4"/>
  <c r="Z43" i="58"/>
  <c r="F43" i="58"/>
  <c r="Z4" i="4"/>
  <c r="K44" i="4"/>
  <c r="F44" i="4"/>
  <c r="Z29" i="58"/>
  <c r="AA16" i="58"/>
  <c r="K16" i="58"/>
  <c r="Z16" i="58"/>
  <c r="F16" i="58"/>
  <c r="Z44" i="4"/>
  <c r="F38" i="4"/>
  <c r="F5" i="58"/>
  <c r="F33" i="4"/>
  <c r="F65" i="58"/>
  <c r="F51" i="58"/>
  <c r="F10" i="58"/>
  <c r="F62" i="58"/>
  <c r="F9" i="58"/>
  <c r="F36" i="58"/>
  <c r="F4" i="58"/>
  <c r="F21" i="58"/>
  <c r="F44" i="58"/>
  <c r="F27" i="58"/>
  <c r="F24" i="58"/>
  <c r="F12" i="58"/>
  <c r="F29" i="58"/>
  <c r="F25" i="58"/>
  <c r="F59" i="58"/>
  <c r="F7" i="58"/>
  <c r="F46" i="58"/>
  <c r="F50" i="58"/>
  <c r="F54" i="4"/>
  <c r="F63" i="4"/>
  <c r="F19" i="4"/>
  <c r="F15" i="4"/>
  <c r="F5" i="4"/>
  <c r="F48" i="4"/>
  <c r="F8" i="4"/>
  <c r="F42" i="4"/>
  <c r="F21" i="4"/>
  <c r="F47" i="4"/>
  <c r="F31" i="4"/>
  <c r="F61" i="4"/>
  <c r="F30" i="4"/>
  <c r="F16" i="4"/>
  <c r="F28" i="4"/>
  <c r="F59" i="4"/>
  <c r="F41" i="4"/>
  <c r="F36" i="4"/>
  <c r="F22" i="4"/>
  <c r="AA29" i="58"/>
  <c r="F22" i="58"/>
  <c r="F14" i="58"/>
  <c r="F63" i="58"/>
  <c r="F61" i="58"/>
  <c r="F45" i="58"/>
  <c r="F33" i="58"/>
  <c r="F42" i="58"/>
  <c r="F41" i="58"/>
  <c r="F3" i="58"/>
  <c r="F11" i="58"/>
  <c r="F20" i="58"/>
  <c r="F54" i="58"/>
  <c r="F17" i="58"/>
  <c r="F49" i="58"/>
  <c r="F40" i="58"/>
  <c r="F58" i="58"/>
  <c r="F56" i="58"/>
  <c r="F18" i="58"/>
  <c r="F19" i="58"/>
  <c r="F32" i="58"/>
  <c r="F28" i="58"/>
  <c r="F29" i="4"/>
  <c r="F64" i="4"/>
  <c r="F23" i="4"/>
  <c r="K28" i="58"/>
  <c r="F50" i="4"/>
  <c r="F43" i="4"/>
  <c r="F65" i="4"/>
  <c r="F51" i="4"/>
  <c r="F25" i="4"/>
  <c r="F10" i="4"/>
  <c r="F24" i="4"/>
  <c r="F11" i="4"/>
  <c r="F52" i="4"/>
  <c r="F7" i="4"/>
  <c r="F35" i="4"/>
  <c r="F57" i="4"/>
  <c r="Z20" i="58"/>
  <c r="F53" i="58"/>
  <c r="F64" i="58"/>
  <c r="F35" i="58"/>
  <c r="F60" i="58"/>
  <c r="F48" i="58"/>
  <c r="F30" i="58"/>
  <c r="F57" i="58"/>
  <c r="F55" i="58"/>
  <c r="F6" i="58"/>
  <c r="F37" i="58"/>
  <c r="F26" i="58"/>
  <c r="F34" i="58"/>
  <c r="F72" i="4"/>
  <c r="F32" i="4"/>
  <c r="F49" i="4"/>
  <c r="F45" i="4"/>
  <c r="F40" i="4"/>
  <c r="F39" i="4"/>
  <c r="F3" i="4"/>
  <c r="F17" i="4"/>
  <c r="F6" i="4"/>
  <c r="F34" i="4"/>
  <c r="AA42" i="4"/>
  <c r="AA21" i="4"/>
  <c r="AA47" i="4"/>
  <c r="AA31" i="4"/>
  <c r="AA61" i="4"/>
  <c r="AA30" i="4"/>
  <c r="AA16" i="4"/>
  <c r="AA28" i="4"/>
  <c r="AA59" i="4"/>
  <c r="AA41" i="4"/>
  <c r="AA36" i="4"/>
  <c r="AA22" i="4"/>
  <c r="AA22" i="58"/>
  <c r="AA14" i="58"/>
  <c r="AA63" i="58"/>
  <c r="AA61" i="58"/>
  <c r="AA45" i="58"/>
  <c r="AA33" i="58"/>
  <c r="AA42" i="58"/>
  <c r="AA41" i="58"/>
  <c r="AA3" i="58"/>
  <c r="AA11" i="58"/>
  <c r="AA20" i="58"/>
  <c r="AA54" i="58"/>
  <c r="AA17" i="58"/>
  <c r="AA50" i="4"/>
  <c r="AA43" i="4"/>
  <c r="AA65" i="4"/>
  <c r="AA51" i="4"/>
  <c r="AA25" i="4"/>
  <c r="AA10" i="4"/>
  <c r="AA24" i="4"/>
  <c r="AA11" i="4"/>
  <c r="AA52" i="4"/>
  <c r="AA57" i="4"/>
  <c r="AA53" i="58"/>
  <c r="AA64" i="58"/>
  <c r="AA35" i="58"/>
  <c r="AA60" i="58"/>
  <c r="AA48" i="58"/>
  <c r="AA30" i="58"/>
  <c r="AA57" i="58"/>
  <c r="AA55" i="58"/>
  <c r="AA6" i="58"/>
  <c r="AA37" i="58"/>
  <c r="AA26" i="58"/>
  <c r="AA34" i="58"/>
  <c r="AA5" i="58"/>
  <c r="AA72" i="4"/>
  <c r="AA32" i="4"/>
  <c r="AA49" i="4"/>
  <c r="AA45" i="4"/>
  <c r="AA40" i="4"/>
  <c r="AA39" i="4"/>
  <c r="AA3" i="4"/>
  <c r="AA17" i="4"/>
  <c r="AA6" i="4"/>
  <c r="AA49" i="58"/>
  <c r="AA25" i="58"/>
  <c r="AA40" i="58"/>
  <c r="AA59" i="58"/>
  <c r="AA58" i="58"/>
  <c r="AA7" i="58"/>
  <c r="AA56" i="58"/>
  <c r="AA46" i="58"/>
  <c r="AA18" i="58"/>
  <c r="AA19" i="58"/>
  <c r="AA50" i="58"/>
  <c r="AA32" i="58"/>
  <c r="AA28" i="58"/>
  <c r="AA29" i="4"/>
  <c r="AA54" i="4"/>
  <c r="AA64" i="4"/>
  <c r="AA63" i="4"/>
  <c r="AA19" i="4"/>
  <c r="AA23" i="4"/>
  <c r="AA15" i="4"/>
  <c r="AA5" i="4"/>
  <c r="AA38" i="4"/>
  <c r="AA48" i="4"/>
  <c r="AA65" i="58"/>
  <c r="AA51" i="58"/>
  <c r="AA10" i="58"/>
  <c r="AA62" i="58"/>
  <c r="AA9" i="58"/>
  <c r="AA36" i="58"/>
  <c r="AA4" i="58"/>
  <c r="AA21" i="58"/>
  <c r="AA44" i="58"/>
  <c r="AA27" i="58"/>
  <c r="AA24" i="58"/>
  <c r="AA12" i="58"/>
  <c r="Z43" i="4"/>
  <c r="Z51" i="4"/>
  <c r="Z24" i="4"/>
  <c r="Z7" i="4"/>
  <c r="Z14" i="58"/>
  <c r="Z45" i="58"/>
  <c r="Z41" i="58"/>
  <c r="Z11" i="58"/>
  <c r="Z17" i="58"/>
  <c r="Z72" i="4"/>
  <c r="Z32" i="4"/>
  <c r="Z49" i="4"/>
  <c r="Z45" i="4"/>
  <c r="Z40" i="4"/>
  <c r="Z39" i="4"/>
  <c r="Z3" i="4"/>
  <c r="Z17" i="4"/>
  <c r="Z6" i="4"/>
  <c r="Z34" i="4"/>
  <c r="Z33" i="4"/>
  <c r="Z53" i="58"/>
  <c r="Z64" i="58"/>
  <c r="Z35" i="58"/>
  <c r="Z60" i="58"/>
  <c r="Z48" i="58"/>
  <c r="Z30" i="58"/>
  <c r="Z57" i="58"/>
  <c r="Z55" i="58"/>
  <c r="Z6" i="58"/>
  <c r="Z37" i="58"/>
  <c r="Z26" i="58"/>
  <c r="Z34" i="58"/>
  <c r="Z5" i="58"/>
  <c r="Z50" i="4"/>
  <c r="Z65" i="4"/>
  <c r="Z25" i="4"/>
  <c r="Z11" i="4"/>
  <c r="Z35" i="4"/>
  <c r="Z22" i="58"/>
  <c r="Z61" i="58"/>
  <c r="Z42" i="58"/>
  <c r="Z3" i="58"/>
  <c r="Z54" i="58"/>
  <c r="Z29" i="4"/>
  <c r="Z54" i="4"/>
  <c r="Z64" i="4"/>
  <c r="Z63" i="4"/>
  <c r="Z19" i="4"/>
  <c r="Z23" i="4"/>
  <c r="Z15" i="4"/>
  <c r="Z5" i="4"/>
  <c r="Z38" i="4"/>
  <c r="Z48" i="4"/>
  <c r="Z8" i="4"/>
  <c r="Z49" i="58"/>
  <c r="Z25" i="58"/>
  <c r="Z40" i="58"/>
  <c r="Z59" i="58"/>
  <c r="Z58" i="58"/>
  <c r="Z7" i="58"/>
  <c r="Z56" i="58"/>
  <c r="Z46" i="58"/>
  <c r="Z18" i="58"/>
  <c r="Z19" i="58"/>
  <c r="Z50" i="58"/>
  <c r="Z32" i="58"/>
  <c r="Z28" i="58"/>
  <c r="Z10" i="4"/>
  <c r="Z52" i="4"/>
  <c r="Z57" i="4"/>
  <c r="Z63" i="58"/>
  <c r="Z33" i="58"/>
  <c r="Z42" i="4"/>
  <c r="Z21" i="4"/>
  <c r="Z47" i="4"/>
  <c r="Z31" i="4"/>
  <c r="Z61" i="4"/>
  <c r="Z30" i="4"/>
  <c r="Z16" i="4"/>
  <c r="Z28" i="4"/>
  <c r="Z59" i="4"/>
  <c r="Z41" i="4"/>
  <c r="Z36" i="4"/>
  <c r="Z22" i="4"/>
  <c r="Z65" i="58"/>
  <c r="Z51" i="58"/>
  <c r="Z10" i="58"/>
  <c r="Z62" i="58"/>
  <c r="Z9" i="58"/>
  <c r="Z36" i="58"/>
  <c r="Z4" i="58"/>
  <c r="Z21" i="58"/>
  <c r="Z44" i="58"/>
  <c r="Z27" i="58"/>
  <c r="Z24" i="58"/>
  <c r="Z12" i="58"/>
  <c r="K50" i="4"/>
  <c r="K43" i="4"/>
  <c r="K65" i="4"/>
  <c r="K51" i="4"/>
  <c r="K25" i="4"/>
  <c r="K10" i="4"/>
  <c r="K24" i="4"/>
  <c r="K11" i="4"/>
  <c r="K52" i="4"/>
  <c r="K7" i="4"/>
  <c r="K35" i="4"/>
  <c r="K57" i="4"/>
  <c r="K65" i="58"/>
  <c r="K51" i="58"/>
  <c r="K10" i="58"/>
  <c r="K62" i="58"/>
  <c r="K9" i="58"/>
  <c r="K36" i="58"/>
  <c r="K4" i="58"/>
  <c r="K21" i="58"/>
  <c r="K44" i="58"/>
  <c r="K27" i="58"/>
  <c r="K24" i="58"/>
  <c r="K12" i="58"/>
  <c r="K29" i="58"/>
  <c r="K72" i="4"/>
  <c r="K32" i="4"/>
  <c r="K49" i="4"/>
  <c r="K45" i="4"/>
  <c r="K40" i="4"/>
  <c r="K39" i="4"/>
  <c r="K3" i="4"/>
  <c r="K17" i="4"/>
  <c r="K6" i="4"/>
  <c r="K34" i="4"/>
  <c r="K33" i="4"/>
  <c r="K22" i="58"/>
  <c r="K14" i="58"/>
  <c r="K63" i="58"/>
  <c r="K61" i="58"/>
  <c r="K45" i="58"/>
  <c r="K33" i="58"/>
  <c r="K42" i="58"/>
  <c r="K41" i="58"/>
  <c r="K3" i="58"/>
  <c r="K11" i="58"/>
  <c r="K20" i="58"/>
  <c r="K54" i="58"/>
  <c r="K17" i="58"/>
  <c r="K60" i="58"/>
  <c r="K48" i="58"/>
  <c r="K30" i="58"/>
  <c r="K57" i="58"/>
  <c r="K55" i="58"/>
  <c r="K6" i="58"/>
  <c r="K37" i="58"/>
  <c r="K26" i="58"/>
  <c r="K34" i="58"/>
  <c r="K5" i="58"/>
  <c r="K29" i="4"/>
  <c r="K54" i="4"/>
  <c r="K64" i="4"/>
  <c r="K63" i="4"/>
  <c r="K19" i="4"/>
  <c r="K23" i="4"/>
  <c r="K15" i="4"/>
  <c r="K5" i="4"/>
  <c r="K38" i="4"/>
  <c r="K48" i="4"/>
  <c r="K8" i="4"/>
  <c r="K53" i="58"/>
  <c r="K64" i="58"/>
  <c r="K42" i="4"/>
  <c r="K21" i="4"/>
  <c r="K47" i="4"/>
  <c r="K31" i="4"/>
  <c r="K61" i="4"/>
  <c r="K30" i="4"/>
  <c r="K16" i="4"/>
  <c r="K28" i="4"/>
  <c r="K59" i="4"/>
  <c r="K41" i="4"/>
  <c r="K36" i="4"/>
  <c r="K22" i="4"/>
  <c r="K49" i="58"/>
  <c r="K25" i="58"/>
  <c r="K40" i="58"/>
  <c r="K59" i="58"/>
  <c r="K58" i="58"/>
  <c r="K7" i="58"/>
  <c r="K56" i="58"/>
  <c r="K46" i="58"/>
  <c r="K18" i="58"/>
  <c r="K19" i="58"/>
  <c r="K50" i="58"/>
  <c r="K32" i="58"/>
  <c r="A10" i="53"/>
  <c r="B10" i="53"/>
  <c r="D10" i="53"/>
  <c r="C10" i="53" s="1"/>
  <c r="D50" i="48"/>
  <c r="C50" i="48" s="1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D51" i="48"/>
  <c r="C51" i="48" s="1"/>
  <c r="D52" i="48"/>
  <c r="C52" i="48" s="1"/>
  <c r="D53" i="48"/>
  <c r="C53" i="48" s="1"/>
  <c r="D54" i="48"/>
  <c r="C54" i="48" s="1"/>
  <c r="D55" i="48"/>
  <c r="C55" i="48" s="1"/>
  <c r="D56" i="48"/>
  <c r="C56" i="48" s="1"/>
  <c r="D57" i="48"/>
  <c r="C57" i="48" s="1"/>
  <c r="D58" i="48"/>
  <c r="C58" i="48" s="1"/>
  <c r="D59" i="48"/>
  <c r="C59" i="48" s="1"/>
  <c r="D60" i="48"/>
  <c r="C60" i="48" s="1"/>
  <c r="D61" i="48"/>
  <c r="C61" i="48" s="1"/>
  <c r="D62" i="48"/>
  <c r="C62" i="48" s="1"/>
  <c r="D63" i="48"/>
  <c r="C63" i="48" s="1"/>
  <c r="C64" i="48"/>
  <c r="B2" i="47"/>
  <c r="D2" i="47"/>
  <c r="C2" i="47" s="1"/>
  <c r="B3" i="47"/>
  <c r="D3" i="47"/>
  <c r="C3" i="47" s="1"/>
  <c r="B4" i="47"/>
  <c r="D4" i="47"/>
  <c r="C4" i="47" s="1"/>
  <c r="B5" i="47"/>
  <c r="D5" i="47"/>
  <c r="C5" i="47" s="1"/>
  <c r="B6" i="47"/>
  <c r="D6" i="47"/>
  <c r="C6" i="47" s="1"/>
  <c r="B7" i="47"/>
  <c r="D7" i="47"/>
  <c r="C7" i="47" s="1"/>
  <c r="B8" i="47"/>
  <c r="D8" i="47"/>
  <c r="C8" i="47" s="1"/>
  <c r="B9" i="47"/>
  <c r="D9" i="47"/>
  <c r="C9" i="47" s="1"/>
  <c r="B10" i="47"/>
  <c r="D10" i="47"/>
  <c r="C10" i="47" s="1"/>
  <c r="B11" i="47"/>
  <c r="D11" i="47"/>
  <c r="C11" i="47" s="1"/>
  <c r="B12" i="47"/>
  <c r="D12" i="47"/>
  <c r="C12" i="47" s="1"/>
  <c r="B13" i="47"/>
  <c r="D13" i="47"/>
  <c r="C13" i="47" s="1"/>
  <c r="B14" i="47"/>
  <c r="D14" i="47"/>
  <c r="C14" i="47" s="1"/>
  <c r="B15" i="47"/>
  <c r="D15" i="47"/>
  <c r="C15" i="47" s="1"/>
  <c r="B16" i="47"/>
  <c r="D16" i="47"/>
  <c r="C16" i="47" s="1"/>
  <c r="B17" i="47"/>
  <c r="D17" i="47"/>
  <c r="C17" i="47" s="1"/>
  <c r="B18" i="47"/>
  <c r="D18" i="47"/>
  <c r="C18" i="47" s="1"/>
  <c r="B19" i="47"/>
  <c r="D19" i="47"/>
  <c r="C19" i="47" s="1"/>
  <c r="B20" i="47"/>
  <c r="D20" i="47"/>
  <c r="C20" i="47" s="1"/>
  <c r="B21" i="47"/>
  <c r="D21" i="47"/>
  <c r="C21" i="47" s="1"/>
  <c r="B22" i="47"/>
  <c r="D22" i="47"/>
  <c r="C22" i="47" s="1"/>
  <c r="B23" i="47"/>
  <c r="D23" i="47"/>
  <c r="C23" i="47" s="1"/>
  <c r="B24" i="47"/>
  <c r="D24" i="47"/>
  <c r="C24" i="47" s="1"/>
  <c r="B25" i="47"/>
  <c r="D25" i="47"/>
  <c r="C25" i="47" s="1"/>
  <c r="B26" i="47"/>
  <c r="D26" i="47"/>
  <c r="C26" i="47" s="1"/>
  <c r="B27" i="47"/>
  <c r="D27" i="47"/>
  <c r="C27" i="47" s="1"/>
  <c r="B2" i="54"/>
  <c r="B3" i="54"/>
  <c r="B4" i="54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2" i="53"/>
  <c r="B3" i="53"/>
  <c r="B4" i="53"/>
  <c r="B5" i="53"/>
  <c r="B6" i="53"/>
  <c r="B7" i="53"/>
  <c r="B8" i="53"/>
  <c r="B9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2" i="57"/>
  <c r="B3" i="57"/>
  <c r="B4" i="57"/>
  <c r="B5" i="57"/>
  <c r="B6" i="57"/>
  <c r="B7" i="57"/>
  <c r="B8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2" i="56"/>
  <c r="B3" i="56"/>
  <c r="B4" i="56"/>
  <c r="B5" i="56"/>
  <c r="B6" i="56"/>
  <c r="B7" i="56"/>
  <c r="B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2" i="55"/>
  <c r="B3" i="55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2" i="52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2" i="51"/>
  <c r="B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2" i="50"/>
  <c r="B3" i="50"/>
  <c r="B4" i="50"/>
  <c r="B5" i="50"/>
  <c r="B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2" i="49"/>
  <c r="B3" i="49"/>
  <c r="B4" i="49"/>
  <c r="B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2" i="48"/>
  <c r="B3" i="48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2" i="46"/>
  <c r="B3" i="46"/>
  <c r="B4" i="46"/>
  <c r="B5" i="46"/>
  <c r="B6" i="46"/>
  <c r="B7" i="46"/>
  <c r="B8" i="46"/>
  <c r="B9" i="46"/>
  <c r="B10" i="46"/>
  <c r="B11" i="46"/>
  <c r="B12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2" i="45"/>
  <c r="B3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2" i="44"/>
  <c r="B3" i="44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2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2" i="42"/>
  <c r="B3" i="42"/>
  <c r="B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2" i="41"/>
  <c r="B3" i="41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2" i="18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D49" i="57"/>
  <c r="C49" i="57"/>
  <c r="A49" i="57"/>
  <c r="D48" i="57"/>
  <c r="C48" i="57"/>
  <c r="A48" i="57"/>
  <c r="D47" i="57"/>
  <c r="C47" i="57"/>
  <c r="A47" i="57"/>
  <c r="D46" i="57"/>
  <c r="C46" i="57"/>
  <c r="A46" i="57"/>
  <c r="D45" i="57"/>
  <c r="C45" i="57"/>
  <c r="A45" i="57"/>
  <c r="D44" i="57"/>
  <c r="C44" i="57"/>
  <c r="A44" i="57"/>
  <c r="D43" i="57"/>
  <c r="C43" i="57"/>
  <c r="A43" i="57"/>
  <c r="D42" i="57"/>
  <c r="C42" i="57"/>
  <c r="A42" i="57"/>
  <c r="D41" i="57"/>
  <c r="C41" i="57"/>
  <c r="A41" i="57"/>
  <c r="D40" i="57"/>
  <c r="C40" i="57"/>
  <c r="A40" i="57"/>
  <c r="D39" i="57"/>
  <c r="C39" i="57"/>
  <c r="A39" i="57"/>
  <c r="D38" i="57"/>
  <c r="C38" i="57"/>
  <c r="A38" i="57"/>
  <c r="D37" i="57"/>
  <c r="C37" i="57"/>
  <c r="A37" i="57"/>
  <c r="D36" i="57"/>
  <c r="C36" i="57"/>
  <c r="A36" i="57"/>
  <c r="D35" i="57"/>
  <c r="C35" i="57"/>
  <c r="A35" i="57"/>
  <c r="D34" i="57"/>
  <c r="C34" i="57"/>
  <c r="A34" i="57"/>
  <c r="D33" i="57"/>
  <c r="C33" i="57"/>
  <c r="A33" i="57"/>
  <c r="D32" i="57"/>
  <c r="C32" i="57"/>
  <c r="A32" i="57"/>
  <c r="D31" i="57"/>
  <c r="C31" i="57" s="1"/>
  <c r="A31" i="57"/>
  <c r="D30" i="57"/>
  <c r="C30" i="57" s="1"/>
  <c r="A30" i="57"/>
  <c r="D29" i="57"/>
  <c r="C29" i="57"/>
  <c r="A29" i="57"/>
  <c r="D28" i="57"/>
  <c r="C28" i="57" s="1"/>
  <c r="A28" i="57"/>
  <c r="D27" i="57"/>
  <c r="C27" i="57" s="1"/>
  <c r="A27" i="57"/>
  <c r="D26" i="57"/>
  <c r="C26" i="57"/>
  <c r="A26" i="57"/>
  <c r="D25" i="57"/>
  <c r="C25" i="57" s="1"/>
  <c r="A25" i="57"/>
  <c r="D24" i="57"/>
  <c r="C24" i="57" s="1"/>
  <c r="A24" i="57"/>
  <c r="D23" i="57"/>
  <c r="C23" i="57" s="1"/>
  <c r="A23" i="57"/>
  <c r="D22" i="57"/>
  <c r="C22" i="57" s="1"/>
  <c r="A22" i="57"/>
  <c r="D21" i="57"/>
  <c r="C21" i="57" s="1"/>
  <c r="A21" i="57"/>
  <c r="D20" i="57"/>
  <c r="C20" i="57" s="1"/>
  <c r="A20" i="57"/>
  <c r="D19" i="57"/>
  <c r="C19" i="57" s="1"/>
  <c r="A19" i="57"/>
  <c r="D18" i="57"/>
  <c r="C18" i="57" s="1"/>
  <c r="A18" i="57"/>
  <c r="D17" i="57"/>
  <c r="C17" i="57" s="1"/>
  <c r="A17" i="57"/>
  <c r="D16" i="57"/>
  <c r="C16" i="57" s="1"/>
  <c r="A16" i="57"/>
  <c r="D15" i="57"/>
  <c r="C15" i="57" s="1"/>
  <c r="A15" i="57"/>
  <c r="D14" i="57"/>
  <c r="C14" i="57" s="1"/>
  <c r="A14" i="57"/>
  <c r="D13" i="57"/>
  <c r="C13" i="57" s="1"/>
  <c r="A13" i="57"/>
  <c r="D12" i="57"/>
  <c r="C12" i="57" s="1"/>
  <c r="A12" i="57"/>
  <c r="D11" i="57"/>
  <c r="C11" i="57" s="1"/>
  <c r="A11" i="57"/>
  <c r="D10" i="57"/>
  <c r="C10" i="57" s="1"/>
  <c r="A10" i="57"/>
  <c r="D9" i="57"/>
  <c r="C9" i="57" s="1"/>
  <c r="A9" i="57"/>
  <c r="D8" i="57"/>
  <c r="C8" i="57" s="1"/>
  <c r="A8" i="57"/>
  <c r="D7" i="57"/>
  <c r="C7" i="57" s="1"/>
  <c r="A7" i="57"/>
  <c r="D6" i="57"/>
  <c r="C6" i="57" s="1"/>
  <c r="A6" i="57"/>
  <c r="D5" i="57"/>
  <c r="C5" i="57" s="1"/>
  <c r="A5" i="57"/>
  <c r="D4" i="57"/>
  <c r="C4" i="57" s="1"/>
  <c r="A4" i="57"/>
  <c r="D3" i="57"/>
  <c r="C3" i="57" s="1"/>
  <c r="A3" i="57"/>
  <c r="D2" i="57"/>
  <c r="C2" i="57" s="1"/>
  <c r="A2" i="57"/>
  <c r="D48" i="56"/>
  <c r="C48" i="56"/>
  <c r="A48" i="56"/>
  <c r="D47" i="56"/>
  <c r="C47" i="56"/>
  <c r="A47" i="56"/>
  <c r="D46" i="56"/>
  <c r="C46" i="56"/>
  <c r="A46" i="56"/>
  <c r="D45" i="56"/>
  <c r="C45" i="56"/>
  <c r="A45" i="56"/>
  <c r="D44" i="56"/>
  <c r="C44" i="56"/>
  <c r="A44" i="56"/>
  <c r="D43" i="56"/>
  <c r="C43" i="56"/>
  <c r="A43" i="56"/>
  <c r="D42" i="56"/>
  <c r="C42" i="56"/>
  <c r="A42" i="56"/>
  <c r="D41" i="56"/>
  <c r="C41" i="56"/>
  <c r="A41" i="56"/>
  <c r="D40" i="56"/>
  <c r="C40" i="56"/>
  <c r="A40" i="56"/>
  <c r="D39" i="56"/>
  <c r="C39" i="56"/>
  <c r="A39" i="56"/>
  <c r="D38" i="56"/>
  <c r="C38" i="56"/>
  <c r="A38" i="56"/>
  <c r="D37" i="56"/>
  <c r="C37" i="56"/>
  <c r="A37" i="56"/>
  <c r="D36" i="56"/>
  <c r="C36" i="56"/>
  <c r="A36" i="56"/>
  <c r="D35" i="56"/>
  <c r="C35" i="56"/>
  <c r="A35" i="56"/>
  <c r="D34" i="56"/>
  <c r="C34" i="56"/>
  <c r="A34" i="56"/>
  <c r="D33" i="56"/>
  <c r="C33" i="56"/>
  <c r="A33" i="56"/>
  <c r="D32" i="56"/>
  <c r="C32" i="56"/>
  <c r="A32" i="56"/>
  <c r="D31" i="56"/>
  <c r="C31" i="56"/>
  <c r="A31" i="56"/>
  <c r="D30" i="56"/>
  <c r="C30" i="56"/>
  <c r="A30" i="56"/>
  <c r="D29" i="56"/>
  <c r="C29" i="56"/>
  <c r="A29" i="56"/>
  <c r="D28" i="56"/>
  <c r="C28" i="56"/>
  <c r="A28" i="56"/>
  <c r="D27" i="56"/>
  <c r="C27" i="56"/>
  <c r="A27" i="56"/>
  <c r="D26" i="56"/>
  <c r="C26" i="56"/>
  <c r="A26" i="56"/>
  <c r="D25" i="56"/>
  <c r="C25" i="56"/>
  <c r="A25" i="56"/>
  <c r="D24" i="56"/>
  <c r="C24" i="56"/>
  <c r="A24" i="56"/>
  <c r="D23" i="56"/>
  <c r="C23" i="56"/>
  <c r="A23" i="56"/>
  <c r="D22" i="56"/>
  <c r="C22" i="56"/>
  <c r="A22" i="56"/>
  <c r="D21" i="56"/>
  <c r="C21" i="56"/>
  <c r="A21" i="56"/>
  <c r="D20" i="56"/>
  <c r="C20" i="56"/>
  <c r="A20" i="56"/>
  <c r="D19" i="56"/>
  <c r="C19" i="56" s="1"/>
  <c r="A19" i="56"/>
  <c r="D18" i="56"/>
  <c r="C18" i="56" s="1"/>
  <c r="A18" i="56"/>
  <c r="D17" i="56"/>
  <c r="C17" i="56" s="1"/>
  <c r="A17" i="56"/>
  <c r="D16" i="56"/>
  <c r="C16" i="56"/>
  <c r="A16" i="56"/>
  <c r="D15" i="56"/>
  <c r="C15" i="56" s="1"/>
  <c r="A15" i="56"/>
  <c r="D14" i="56"/>
  <c r="C14" i="56" s="1"/>
  <c r="A14" i="56"/>
  <c r="D13" i="56"/>
  <c r="C13" i="56" s="1"/>
  <c r="A13" i="56"/>
  <c r="D12" i="56"/>
  <c r="C12" i="56" s="1"/>
  <c r="A12" i="56"/>
  <c r="D11" i="56"/>
  <c r="C11" i="56" s="1"/>
  <c r="A11" i="56"/>
  <c r="D10" i="56"/>
  <c r="C10" i="56" s="1"/>
  <c r="A10" i="56"/>
  <c r="D9" i="56"/>
  <c r="C9" i="56" s="1"/>
  <c r="A9" i="56"/>
  <c r="D8" i="56"/>
  <c r="C8" i="56" s="1"/>
  <c r="A8" i="56"/>
  <c r="D7" i="56"/>
  <c r="C7" i="56" s="1"/>
  <c r="A7" i="56"/>
  <c r="D6" i="56"/>
  <c r="C6" i="56" s="1"/>
  <c r="A6" i="56"/>
  <c r="D5" i="56"/>
  <c r="C5" i="56" s="1"/>
  <c r="A5" i="56"/>
  <c r="D4" i="56"/>
  <c r="C4" i="56" s="1"/>
  <c r="A4" i="56"/>
  <c r="D3" i="56"/>
  <c r="C3" i="56" s="1"/>
  <c r="A3" i="56"/>
  <c r="D2" i="56"/>
  <c r="C2" i="56" s="1"/>
  <c r="A2" i="56"/>
  <c r="D48" i="55"/>
  <c r="C48" i="55"/>
  <c r="A48" i="55"/>
  <c r="D47" i="55"/>
  <c r="C47" i="55"/>
  <c r="A47" i="55"/>
  <c r="D46" i="55"/>
  <c r="C46" i="55"/>
  <c r="A46" i="55"/>
  <c r="D45" i="55"/>
  <c r="C45" i="55"/>
  <c r="A45" i="55"/>
  <c r="D44" i="55"/>
  <c r="C44" i="55"/>
  <c r="A44" i="55"/>
  <c r="D43" i="55"/>
  <c r="C43" i="55"/>
  <c r="A43" i="55"/>
  <c r="D42" i="55"/>
  <c r="C42" i="55"/>
  <c r="A42" i="55"/>
  <c r="D41" i="55"/>
  <c r="C41" i="55"/>
  <c r="A41" i="55"/>
  <c r="D40" i="55"/>
  <c r="C40" i="55"/>
  <c r="A40" i="55"/>
  <c r="D39" i="55"/>
  <c r="C39" i="55"/>
  <c r="A39" i="55"/>
  <c r="D38" i="55"/>
  <c r="C38" i="55"/>
  <c r="A38" i="55"/>
  <c r="D37" i="55"/>
  <c r="C37" i="55"/>
  <c r="A37" i="55"/>
  <c r="D36" i="55"/>
  <c r="C36" i="55"/>
  <c r="A36" i="55"/>
  <c r="D35" i="55"/>
  <c r="C35" i="55"/>
  <c r="A35" i="55"/>
  <c r="D34" i="55"/>
  <c r="C34" i="55"/>
  <c r="A34" i="55"/>
  <c r="D33" i="55"/>
  <c r="C33" i="55"/>
  <c r="A33" i="55"/>
  <c r="D32" i="55"/>
  <c r="C32" i="55"/>
  <c r="A32" i="55"/>
  <c r="D31" i="55"/>
  <c r="C31" i="55"/>
  <c r="A31" i="55"/>
  <c r="D30" i="55"/>
  <c r="C30" i="55"/>
  <c r="A30" i="55"/>
  <c r="D29" i="55"/>
  <c r="C29" i="55"/>
  <c r="A29" i="55"/>
  <c r="D28" i="55"/>
  <c r="C28" i="55"/>
  <c r="A28" i="55"/>
  <c r="D27" i="55"/>
  <c r="C27" i="55"/>
  <c r="A27" i="55"/>
  <c r="D26" i="55"/>
  <c r="C26" i="55"/>
  <c r="A26" i="55"/>
  <c r="D25" i="55"/>
  <c r="C25" i="55" s="1"/>
  <c r="A25" i="55"/>
  <c r="D24" i="55"/>
  <c r="C24" i="55" s="1"/>
  <c r="A24" i="55"/>
  <c r="D23" i="55"/>
  <c r="C23" i="55" s="1"/>
  <c r="A23" i="55"/>
  <c r="D22" i="55"/>
  <c r="C22" i="55" s="1"/>
  <c r="A22" i="55"/>
  <c r="D21" i="55"/>
  <c r="C21" i="55" s="1"/>
  <c r="A21" i="55"/>
  <c r="D20" i="55"/>
  <c r="C20" i="55" s="1"/>
  <c r="A20" i="55"/>
  <c r="D19" i="55"/>
  <c r="C19" i="55" s="1"/>
  <c r="A19" i="55"/>
  <c r="D18" i="55"/>
  <c r="C18" i="55" s="1"/>
  <c r="A18" i="55"/>
  <c r="D17" i="55"/>
  <c r="C17" i="55" s="1"/>
  <c r="A17" i="55"/>
  <c r="D16" i="55"/>
  <c r="C16" i="55" s="1"/>
  <c r="A16" i="55"/>
  <c r="D15" i="55"/>
  <c r="C15" i="55" s="1"/>
  <c r="A15" i="55"/>
  <c r="D14" i="55"/>
  <c r="C14" i="55" s="1"/>
  <c r="A14" i="55"/>
  <c r="D13" i="55"/>
  <c r="C13" i="55" s="1"/>
  <c r="A13" i="55"/>
  <c r="D12" i="55"/>
  <c r="C12" i="55" s="1"/>
  <c r="A12" i="55"/>
  <c r="D11" i="55"/>
  <c r="C11" i="55" s="1"/>
  <c r="A11" i="55"/>
  <c r="D10" i="55"/>
  <c r="C10" i="55" s="1"/>
  <c r="A10" i="55"/>
  <c r="D9" i="55"/>
  <c r="C9" i="55" s="1"/>
  <c r="A9" i="55"/>
  <c r="D8" i="55"/>
  <c r="C8" i="55" s="1"/>
  <c r="A8" i="55"/>
  <c r="D7" i="55"/>
  <c r="C7" i="55" s="1"/>
  <c r="A7" i="55"/>
  <c r="D6" i="55"/>
  <c r="C6" i="55" s="1"/>
  <c r="A6" i="55"/>
  <c r="D5" i="55"/>
  <c r="C5" i="55" s="1"/>
  <c r="A5" i="55"/>
  <c r="D4" i="55"/>
  <c r="C4" i="55" s="1"/>
  <c r="A4" i="55"/>
  <c r="D3" i="55"/>
  <c r="C3" i="55" s="1"/>
  <c r="A3" i="55"/>
  <c r="D2" i="55"/>
  <c r="C2" i="55" s="1"/>
  <c r="A2" i="55"/>
  <c r="D50" i="54"/>
  <c r="C50" i="54"/>
  <c r="A50" i="54"/>
  <c r="D49" i="54"/>
  <c r="C49" i="54"/>
  <c r="A49" i="54"/>
  <c r="D48" i="54"/>
  <c r="C48" i="54"/>
  <c r="A48" i="54"/>
  <c r="D47" i="54"/>
  <c r="C47" i="54"/>
  <c r="A47" i="54"/>
  <c r="D46" i="54"/>
  <c r="C46" i="54"/>
  <c r="A46" i="54"/>
  <c r="D45" i="54"/>
  <c r="C45" i="54"/>
  <c r="A45" i="54"/>
  <c r="D44" i="54"/>
  <c r="C44" i="54"/>
  <c r="A44" i="54"/>
  <c r="D43" i="54"/>
  <c r="C43" i="54"/>
  <c r="A43" i="54"/>
  <c r="D42" i="54"/>
  <c r="C42" i="54"/>
  <c r="A42" i="54"/>
  <c r="D41" i="54"/>
  <c r="C41" i="54"/>
  <c r="A41" i="54"/>
  <c r="D40" i="54"/>
  <c r="C40" i="54"/>
  <c r="A40" i="54"/>
  <c r="D39" i="54"/>
  <c r="C39" i="54"/>
  <c r="A39" i="54"/>
  <c r="D38" i="54"/>
  <c r="C38" i="54"/>
  <c r="A38" i="54"/>
  <c r="D37" i="54"/>
  <c r="C37" i="54"/>
  <c r="A37" i="54"/>
  <c r="D36" i="54"/>
  <c r="C36" i="54"/>
  <c r="A36" i="54"/>
  <c r="D35" i="54"/>
  <c r="C35" i="54"/>
  <c r="A35" i="54"/>
  <c r="D34" i="54"/>
  <c r="C34" i="54" s="1"/>
  <c r="A34" i="54"/>
  <c r="D33" i="54"/>
  <c r="C33" i="54" s="1"/>
  <c r="A33" i="54"/>
  <c r="D32" i="54"/>
  <c r="C32" i="54" s="1"/>
  <c r="A32" i="54"/>
  <c r="D31" i="54"/>
  <c r="C31" i="54" s="1"/>
  <c r="A31" i="54"/>
  <c r="D30" i="54"/>
  <c r="C30" i="54" s="1"/>
  <c r="A30" i="54"/>
  <c r="D29" i="54"/>
  <c r="C29" i="54" s="1"/>
  <c r="A29" i="54"/>
  <c r="D28" i="54"/>
  <c r="C28" i="54" s="1"/>
  <c r="A28" i="54"/>
  <c r="D27" i="54"/>
  <c r="C27" i="54" s="1"/>
  <c r="A27" i="54"/>
  <c r="D26" i="54"/>
  <c r="C26" i="54" s="1"/>
  <c r="A26" i="54"/>
  <c r="D25" i="54"/>
  <c r="C25" i="54" s="1"/>
  <c r="A25" i="54"/>
  <c r="D24" i="54"/>
  <c r="C24" i="54" s="1"/>
  <c r="A24" i="54"/>
  <c r="D23" i="54"/>
  <c r="C23" i="54" s="1"/>
  <c r="A23" i="54"/>
  <c r="D22" i="54"/>
  <c r="C22" i="54" s="1"/>
  <c r="A22" i="54"/>
  <c r="D21" i="54"/>
  <c r="C21" i="54" s="1"/>
  <c r="A21" i="54"/>
  <c r="D20" i="54"/>
  <c r="C20" i="54" s="1"/>
  <c r="A20" i="54"/>
  <c r="D19" i="54"/>
  <c r="C19" i="54" s="1"/>
  <c r="A19" i="54"/>
  <c r="D18" i="54"/>
  <c r="C18" i="54" s="1"/>
  <c r="A18" i="54"/>
  <c r="D17" i="54"/>
  <c r="C17" i="54" s="1"/>
  <c r="A17" i="54"/>
  <c r="D16" i="54"/>
  <c r="C16" i="54" s="1"/>
  <c r="A16" i="54"/>
  <c r="D15" i="54"/>
  <c r="C15" i="54" s="1"/>
  <c r="A15" i="54"/>
  <c r="D14" i="54"/>
  <c r="C14" i="54" s="1"/>
  <c r="A14" i="54"/>
  <c r="D13" i="54"/>
  <c r="C13" i="54" s="1"/>
  <c r="A13" i="54"/>
  <c r="D12" i="54"/>
  <c r="C12" i="54" s="1"/>
  <c r="A12" i="54"/>
  <c r="D11" i="54"/>
  <c r="C11" i="54" s="1"/>
  <c r="A11" i="54"/>
  <c r="D10" i="54"/>
  <c r="C10" i="54" s="1"/>
  <c r="A10" i="54"/>
  <c r="D9" i="54"/>
  <c r="C9" i="54" s="1"/>
  <c r="A9" i="54"/>
  <c r="D8" i="54"/>
  <c r="C8" i="54" s="1"/>
  <c r="A8" i="54"/>
  <c r="D7" i="54"/>
  <c r="C7" i="54" s="1"/>
  <c r="A7" i="54"/>
  <c r="D6" i="54"/>
  <c r="C6" i="54" s="1"/>
  <c r="A6" i="54"/>
  <c r="D5" i="54"/>
  <c r="C5" i="54" s="1"/>
  <c r="A5" i="54"/>
  <c r="D4" i="54"/>
  <c r="C4" i="54" s="1"/>
  <c r="A4" i="54"/>
  <c r="D3" i="54"/>
  <c r="C3" i="54" s="1"/>
  <c r="A3" i="54"/>
  <c r="D2" i="54"/>
  <c r="C2" i="54" s="1"/>
  <c r="A2" i="54"/>
  <c r="D46" i="53"/>
  <c r="C46" i="53"/>
  <c r="A46" i="53"/>
  <c r="D45" i="53"/>
  <c r="C45" i="53"/>
  <c r="A45" i="53"/>
  <c r="D44" i="53"/>
  <c r="C44" i="53"/>
  <c r="A44" i="53"/>
  <c r="D43" i="53"/>
  <c r="C43" i="53"/>
  <c r="A43" i="53"/>
  <c r="D42" i="53"/>
  <c r="C42" i="53"/>
  <c r="A42" i="53"/>
  <c r="D41" i="53"/>
  <c r="C41" i="53"/>
  <c r="A41" i="53"/>
  <c r="D40" i="53"/>
  <c r="C40" i="53"/>
  <c r="A40" i="53"/>
  <c r="D39" i="53"/>
  <c r="C39" i="53"/>
  <c r="A39" i="53"/>
  <c r="D38" i="53"/>
  <c r="C38" i="53"/>
  <c r="A38" i="53"/>
  <c r="D37" i="53"/>
  <c r="C37" i="53"/>
  <c r="A37" i="53"/>
  <c r="D36" i="53"/>
  <c r="C36" i="53"/>
  <c r="A36" i="53"/>
  <c r="D35" i="53"/>
  <c r="C35" i="53"/>
  <c r="A35" i="53"/>
  <c r="D34" i="53"/>
  <c r="C34" i="53"/>
  <c r="A34" i="53"/>
  <c r="D33" i="53"/>
  <c r="C33" i="53"/>
  <c r="A33" i="53"/>
  <c r="D32" i="53"/>
  <c r="C32" i="53"/>
  <c r="A32" i="53"/>
  <c r="D31" i="53"/>
  <c r="C31" i="53"/>
  <c r="A31" i="53"/>
  <c r="D30" i="53"/>
  <c r="C30" i="53"/>
  <c r="A30" i="53"/>
  <c r="D29" i="53"/>
  <c r="C29" i="53" s="1"/>
  <c r="A29" i="53"/>
  <c r="D28" i="53"/>
  <c r="C28" i="53" s="1"/>
  <c r="A28" i="53"/>
  <c r="D27" i="53"/>
  <c r="C27" i="53" s="1"/>
  <c r="A27" i="53"/>
  <c r="D26" i="53"/>
  <c r="C26" i="53" s="1"/>
  <c r="A26" i="53"/>
  <c r="D25" i="53"/>
  <c r="C25" i="53" s="1"/>
  <c r="A25" i="53"/>
  <c r="D24" i="53"/>
  <c r="C24" i="53" s="1"/>
  <c r="A24" i="53"/>
  <c r="D23" i="53"/>
  <c r="C23" i="53" s="1"/>
  <c r="A23" i="53"/>
  <c r="D22" i="53"/>
  <c r="C22" i="53" s="1"/>
  <c r="A22" i="53"/>
  <c r="D21" i="53"/>
  <c r="C21" i="53" s="1"/>
  <c r="A21" i="53"/>
  <c r="D20" i="53"/>
  <c r="C20" i="53" s="1"/>
  <c r="A20" i="53"/>
  <c r="D19" i="53"/>
  <c r="C19" i="53" s="1"/>
  <c r="A19" i="53"/>
  <c r="D18" i="53"/>
  <c r="C18" i="53" s="1"/>
  <c r="A18" i="53"/>
  <c r="D17" i="53"/>
  <c r="C17" i="53" s="1"/>
  <c r="A17" i="53"/>
  <c r="D16" i="53"/>
  <c r="C16" i="53" s="1"/>
  <c r="A16" i="53"/>
  <c r="D15" i="53"/>
  <c r="C15" i="53" s="1"/>
  <c r="A15" i="53"/>
  <c r="D14" i="53"/>
  <c r="C14" i="53" s="1"/>
  <c r="A14" i="53"/>
  <c r="D13" i="53"/>
  <c r="C13" i="53" s="1"/>
  <c r="A13" i="53"/>
  <c r="D12" i="53"/>
  <c r="C12" i="53" s="1"/>
  <c r="A12" i="53"/>
  <c r="D11" i="53"/>
  <c r="C11" i="53" s="1"/>
  <c r="A11" i="53"/>
  <c r="D9" i="53"/>
  <c r="C9" i="53" s="1"/>
  <c r="A9" i="53"/>
  <c r="D8" i="53"/>
  <c r="C8" i="53" s="1"/>
  <c r="A8" i="53"/>
  <c r="D7" i="53"/>
  <c r="C7" i="53" s="1"/>
  <c r="A7" i="53"/>
  <c r="D6" i="53"/>
  <c r="C6" i="53" s="1"/>
  <c r="A6" i="53"/>
  <c r="D5" i="53"/>
  <c r="C5" i="53" s="1"/>
  <c r="A5" i="53"/>
  <c r="D4" i="53"/>
  <c r="C4" i="53" s="1"/>
  <c r="A4" i="53"/>
  <c r="D3" i="53"/>
  <c r="C3" i="53" s="1"/>
  <c r="A3" i="53"/>
  <c r="D2" i="53"/>
  <c r="C2" i="53" s="1"/>
  <c r="A2" i="53"/>
  <c r="D48" i="52"/>
  <c r="C48" i="52"/>
  <c r="A48" i="52"/>
  <c r="D47" i="52"/>
  <c r="C47" i="52"/>
  <c r="A47" i="52"/>
  <c r="D46" i="52"/>
  <c r="C46" i="52"/>
  <c r="A46" i="52"/>
  <c r="D45" i="52"/>
  <c r="C45" i="52"/>
  <c r="A45" i="52"/>
  <c r="D44" i="52"/>
  <c r="C44" i="52"/>
  <c r="A44" i="52"/>
  <c r="D43" i="52"/>
  <c r="C43" i="52"/>
  <c r="A43" i="52"/>
  <c r="D42" i="52"/>
  <c r="C42" i="52"/>
  <c r="A42" i="52"/>
  <c r="D41" i="52"/>
  <c r="C41" i="52"/>
  <c r="A41" i="52"/>
  <c r="D40" i="52"/>
  <c r="C40" i="52"/>
  <c r="A40" i="52"/>
  <c r="D39" i="52"/>
  <c r="C39" i="52"/>
  <c r="A39" i="52"/>
  <c r="D38" i="52"/>
  <c r="C38" i="52"/>
  <c r="A38" i="52"/>
  <c r="D37" i="52"/>
  <c r="C37" i="52"/>
  <c r="A37" i="52"/>
  <c r="D36" i="52"/>
  <c r="C36" i="52"/>
  <c r="A36" i="52"/>
  <c r="D35" i="52"/>
  <c r="C35" i="52"/>
  <c r="A35" i="52"/>
  <c r="D34" i="52"/>
  <c r="C34" i="52"/>
  <c r="A34" i="52"/>
  <c r="D33" i="52"/>
  <c r="C33" i="52"/>
  <c r="A33" i="52"/>
  <c r="D32" i="52"/>
  <c r="C32" i="52"/>
  <c r="A32" i="52"/>
  <c r="D31" i="52"/>
  <c r="C31" i="52"/>
  <c r="A31" i="52"/>
  <c r="D30" i="52"/>
  <c r="C30" i="52"/>
  <c r="A30" i="52"/>
  <c r="D29" i="52"/>
  <c r="C29" i="52"/>
  <c r="A29" i="52"/>
  <c r="D28" i="52"/>
  <c r="C28" i="52"/>
  <c r="A28" i="52"/>
  <c r="D27" i="52"/>
  <c r="C27" i="52" s="1"/>
  <c r="A27" i="52"/>
  <c r="D26" i="52"/>
  <c r="C26" i="52" s="1"/>
  <c r="A26" i="52"/>
  <c r="D25" i="52"/>
  <c r="C25" i="52" s="1"/>
  <c r="A25" i="52"/>
  <c r="D24" i="52"/>
  <c r="C24" i="52" s="1"/>
  <c r="A24" i="52"/>
  <c r="D23" i="52"/>
  <c r="C23" i="52" s="1"/>
  <c r="A23" i="52"/>
  <c r="D22" i="52"/>
  <c r="C22" i="52" s="1"/>
  <c r="A22" i="52"/>
  <c r="D21" i="52"/>
  <c r="C21" i="52" s="1"/>
  <c r="A21" i="52"/>
  <c r="D20" i="52"/>
  <c r="C20" i="52" s="1"/>
  <c r="A20" i="52"/>
  <c r="D19" i="52"/>
  <c r="C19" i="52" s="1"/>
  <c r="A19" i="52"/>
  <c r="D18" i="52"/>
  <c r="C18" i="52" s="1"/>
  <c r="A18" i="52"/>
  <c r="D17" i="52"/>
  <c r="C17" i="52" s="1"/>
  <c r="A17" i="52"/>
  <c r="D16" i="52"/>
  <c r="C16" i="52" s="1"/>
  <c r="A16" i="52"/>
  <c r="D15" i="52"/>
  <c r="C15" i="52" s="1"/>
  <c r="A15" i="52"/>
  <c r="D14" i="52"/>
  <c r="C14" i="52" s="1"/>
  <c r="A14" i="52"/>
  <c r="D13" i="52"/>
  <c r="C13" i="52" s="1"/>
  <c r="A13" i="52"/>
  <c r="D12" i="52"/>
  <c r="C12" i="52" s="1"/>
  <c r="A12" i="52"/>
  <c r="D11" i="52"/>
  <c r="C11" i="52" s="1"/>
  <c r="A11" i="52"/>
  <c r="D10" i="52"/>
  <c r="C10" i="52" s="1"/>
  <c r="A10" i="52"/>
  <c r="D9" i="52"/>
  <c r="C9" i="52" s="1"/>
  <c r="A9" i="52"/>
  <c r="D8" i="52"/>
  <c r="C8" i="52" s="1"/>
  <c r="A8" i="52"/>
  <c r="D7" i="52"/>
  <c r="C7" i="52" s="1"/>
  <c r="A7" i="52"/>
  <c r="D6" i="52"/>
  <c r="C6" i="52" s="1"/>
  <c r="A6" i="52"/>
  <c r="D5" i="52"/>
  <c r="C5" i="52" s="1"/>
  <c r="A5" i="52"/>
  <c r="D4" i="52"/>
  <c r="C4" i="52" s="1"/>
  <c r="A4" i="52"/>
  <c r="D3" i="52"/>
  <c r="C3" i="52" s="1"/>
  <c r="A3" i="52"/>
  <c r="D2" i="52"/>
  <c r="C2" i="52" s="1"/>
  <c r="A2" i="52"/>
  <c r="T18" i="4" s="1"/>
  <c r="D47" i="51"/>
  <c r="C47" i="51"/>
  <c r="A47" i="51"/>
  <c r="D46" i="51"/>
  <c r="C46" i="51"/>
  <c r="A46" i="51"/>
  <c r="D45" i="51"/>
  <c r="C45" i="51"/>
  <c r="A45" i="51"/>
  <c r="D44" i="51"/>
  <c r="C44" i="51"/>
  <c r="A44" i="51"/>
  <c r="D43" i="51"/>
  <c r="C43" i="51"/>
  <c r="A43" i="51"/>
  <c r="D42" i="51"/>
  <c r="C42" i="51"/>
  <c r="A42" i="51"/>
  <c r="D41" i="51"/>
  <c r="C41" i="51"/>
  <c r="A41" i="51"/>
  <c r="D40" i="51"/>
  <c r="C40" i="51"/>
  <c r="A40" i="51"/>
  <c r="D39" i="51"/>
  <c r="C39" i="51"/>
  <c r="A39" i="51"/>
  <c r="D38" i="51"/>
  <c r="C38" i="51"/>
  <c r="A38" i="51"/>
  <c r="D37" i="51"/>
  <c r="C37" i="51"/>
  <c r="A37" i="51"/>
  <c r="D36" i="51"/>
  <c r="C36" i="51"/>
  <c r="A36" i="51"/>
  <c r="D35" i="51"/>
  <c r="C35" i="51"/>
  <c r="A35" i="51"/>
  <c r="D34" i="51"/>
  <c r="C34" i="51"/>
  <c r="A34" i="51"/>
  <c r="D33" i="51"/>
  <c r="C33" i="51"/>
  <c r="A33" i="51"/>
  <c r="D32" i="51"/>
  <c r="C32" i="51"/>
  <c r="A32" i="51"/>
  <c r="D31" i="51"/>
  <c r="C31" i="51"/>
  <c r="A31" i="51"/>
  <c r="D30" i="51"/>
  <c r="C30" i="51"/>
  <c r="A30" i="51"/>
  <c r="D29" i="51"/>
  <c r="C29" i="51"/>
  <c r="A29" i="51"/>
  <c r="D28" i="51"/>
  <c r="C28" i="51"/>
  <c r="A28" i="51"/>
  <c r="D27" i="51"/>
  <c r="C27" i="51"/>
  <c r="A27" i="51"/>
  <c r="D26" i="51"/>
  <c r="C26" i="51"/>
  <c r="A26" i="51"/>
  <c r="D25" i="51"/>
  <c r="C25" i="51"/>
  <c r="A25" i="51"/>
  <c r="D24" i="51"/>
  <c r="C24" i="51"/>
  <c r="A24" i="51"/>
  <c r="D23" i="51"/>
  <c r="C23" i="51" s="1"/>
  <c r="A23" i="51"/>
  <c r="D22" i="51"/>
  <c r="C22" i="51" s="1"/>
  <c r="A22" i="51"/>
  <c r="D21" i="51"/>
  <c r="C21" i="51" s="1"/>
  <c r="A21" i="51"/>
  <c r="D20" i="51"/>
  <c r="C20" i="51" s="1"/>
  <c r="A20" i="51"/>
  <c r="D19" i="51"/>
  <c r="C19" i="51" s="1"/>
  <c r="A19" i="51"/>
  <c r="D18" i="51"/>
  <c r="C18" i="51" s="1"/>
  <c r="A18" i="51"/>
  <c r="D17" i="51"/>
  <c r="C17" i="51" s="1"/>
  <c r="A17" i="51"/>
  <c r="D16" i="51"/>
  <c r="C16" i="51" s="1"/>
  <c r="A16" i="51"/>
  <c r="D15" i="51"/>
  <c r="C15" i="51" s="1"/>
  <c r="A15" i="51"/>
  <c r="D14" i="51"/>
  <c r="C14" i="51" s="1"/>
  <c r="A14" i="51"/>
  <c r="D13" i="51"/>
  <c r="C13" i="51" s="1"/>
  <c r="A13" i="51"/>
  <c r="D12" i="51"/>
  <c r="C12" i="51" s="1"/>
  <c r="A12" i="51"/>
  <c r="D11" i="51"/>
  <c r="C11" i="51" s="1"/>
  <c r="A11" i="51"/>
  <c r="D10" i="51"/>
  <c r="C10" i="51" s="1"/>
  <c r="A10" i="51"/>
  <c r="D9" i="51"/>
  <c r="C9" i="51" s="1"/>
  <c r="A9" i="51"/>
  <c r="D8" i="51"/>
  <c r="C8" i="51" s="1"/>
  <c r="A8" i="51"/>
  <c r="D7" i="51"/>
  <c r="C7" i="51" s="1"/>
  <c r="A7" i="51"/>
  <c r="D6" i="51"/>
  <c r="C6" i="51" s="1"/>
  <c r="A6" i="51"/>
  <c r="D5" i="51"/>
  <c r="C5" i="51" s="1"/>
  <c r="A5" i="51"/>
  <c r="D4" i="51"/>
  <c r="C4" i="51" s="1"/>
  <c r="A4" i="51"/>
  <c r="D3" i="51"/>
  <c r="C3" i="51" s="1"/>
  <c r="A3" i="51"/>
  <c r="D2" i="51"/>
  <c r="C2" i="51" s="1"/>
  <c r="A2" i="51"/>
  <c r="D48" i="50"/>
  <c r="C48" i="50"/>
  <c r="A48" i="50"/>
  <c r="D47" i="50"/>
  <c r="C47" i="50"/>
  <c r="A47" i="50"/>
  <c r="D46" i="50"/>
  <c r="C46" i="50"/>
  <c r="A46" i="50"/>
  <c r="D45" i="50"/>
  <c r="C45" i="50"/>
  <c r="A45" i="50"/>
  <c r="D44" i="50"/>
  <c r="C44" i="50"/>
  <c r="A44" i="50"/>
  <c r="D43" i="50"/>
  <c r="C43" i="50"/>
  <c r="A43" i="50"/>
  <c r="D42" i="50"/>
  <c r="C42" i="50"/>
  <c r="A42" i="50"/>
  <c r="D41" i="50"/>
  <c r="C41" i="50"/>
  <c r="A41" i="50"/>
  <c r="D40" i="50"/>
  <c r="C40" i="50"/>
  <c r="A40" i="50"/>
  <c r="D39" i="50"/>
  <c r="C39" i="50"/>
  <c r="A39" i="50"/>
  <c r="D38" i="50"/>
  <c r="C38" i="50"/>
  <c r="A38" i="50"/>
  <c r="D37" i="50"/>
  <c r="C37" i="50"/>
  <c r="A37" i="50"/>
  <c r="D36" i="50"/>
  <c r="C36" i="50"/>
  <c r="A36" i="50"/>
  <c r="D35" i="50"/>
  <c r="C35" i="50"/>
  <c r="A35" i="50"/>
  <c r="D34" i="50"/>
  <c r="C34" i="50" s="1"/>
  <c r="A34" i="50"/>
  <c r="D33" i="50"/>
  <c r="C33" i="50" s="1"/>
  <c r="A33" i="50"/>
  <c r="D32" i="50"/>
  <c r="C32" i="50" s="1"/>
  <c r="A32" i="50"/>
  <c r="D31" i="50"/>
  <c r="C31" i="50" s="1"/>
  <c r="A31" i="50"/>
  <c r="D30" i="50"/>
  <c r="C30" i="50" s="1"/>
  <c r="A30" i="50"/>
  <c r="D29" i="50"/>
  <c r="C29" i="50" s="1"/>
  <c r="A29" i="50"/>
  <c r="D28" i="50"/>
  <c r="C28" i="50" s="1"/>
  <c r="A28" i="50"/>
  <c r="D27" i="50"/>
  <c r="C27" i="50" s="1"/>
  <c r="A27" i="50"/>
  <c r="D26" i="50"/>
  <c r="C26" i="50" s="1"/>
  <c r="A26" i="50"/>
  <c r="D25" i="50"/>
  <c r="C25" i="50" s="1"/>
  <c r="A25" i="50"/>
  <c r="D24" i="50"/>
  <c r="C24" i="50" s="1"/>
  <c r="A24" i="50"/>
  <c r="D23" i="50"/>
  <c r="C23" i="50" s="1"/>
  <c r="A23" i="50"/>
  <c r="D22" i="50"/>
  <c r="C22" i="50" s="1"/>
  <c r="A22" i="50"/>
  <c r="D21" i="50"/>
  <c r="C21" i="50" s="1"/>
  <c r="A21" i="50"/>
  <c r="D20" i="50"/>
  <c r="C20" i="50" s="1"/>
  <c r="A20" i="50"/>
  <c r="D19" i="50"/>
  <c r="C19" i="50" s="1"/>
  <c r="A19" i="50"/>
  <c r="D18" i="50"/>
  <c r="C18" i="50" s="1"/>
  <c r="A18" i="50"/>
  <c r="D17" i="50"/>
  <c r="C17" i="50" s="1"/>
  <c r="A17" i="50"/>
  <c r="D16" i="50"/>
  <c r="C16" i="50" s="1"/>
  <c r="A16" i="50"/>
  <c r="D15" i="50"/>
  <c r="C15" i="50" s="1"/>
  <c r="A15" i="50"/>
  <c r="D14" i="50"/>
  <c r="C14" i="50" s="1"/>
  <c r="A14" i="50"/>
  <c r="D13" i="50"/>
  <c r="C13" i="50" s="1"/>
  <c r="A13" i="50"/>
  <c r="D12" i="50"/>
  <c r="C12" i="50" s="1"/>
  <c r="A12" i="50"/>
  <c r="D11" i="50"/>
  <c r="C11" i="50" s="1"/>
  <c r="A11" i="50"/>
  <c r="D10" i="50"/>
  <c r="C10" i="50" s="1"/>
  <c r="A10" i="50"/>
  <c r="D9" i="50"/>
  <c r="C9" i="50" s="1"/>
  <c r="A9" i="50"/>
  <c r="D8" i="50"/>
  <c r="C8" i="50" s="1"/>
  <c r="A8" i="50"/>
  <c r="D7" i="50"/>
  <c r="C7" i="50" s="1"/>
  <c r="A7" i="50"/>
  <c r="D6" i="50"/>
  <c r="C6" i="50" s="1"/>
  <c r="A6" i="50"/>
  <c r="D5" i="50"/>
  <c r="C5" i="50" s="1"/>
  <c r="A5" i="50"/>
  <c r="D4" i="50"/>
  <c r="C4" i="50" s="1"/>
  <c r="A4" i="50"/>
  <c r="D3" i="50"/>
  <c r="C3" i="50" s="1"/>
  <c r="A3" i="50"/>
  <c r="D2" i="50"/>
  <c r="C2" i="50" s="1"/>
  <c r="A2" i="50"/>
  <c r="D48" i="49"/>
  <c r="C48" i="49"/>
  <c r="A48" i="49"/>
  <c r="D47" i="49"/>
  <c r="C47" i="49"/>
  <c r="A47" i="49"/>
  <c r="D46" i="49"/>
  <c r="C46" i="49"/>
  <c r="A46" i="49"/>
  <c r="D45" i="49"/>
  <c r="C45" i="49"/>
  <c r="A45" i="49"/>
  <c r="D44" i="49"/>
  <c r="C44" i="49"/>
  <c r="A44" i="49"/>
  <c r="D43" i="49"/>
  <c r="C43" i="49"/>
  <c r="A43" i="49"/>
  <c r="D42" i="49"/>
  <c r="C42" i="49"/>
  <c r="A42" i="49"/>
  <c r="D41" i="49"/>
  <c r="C41" i="49"/>
  <c r="A41" i="49"/>
  <c r="D40" i="49"/>
  <c r="C40" i="49"/>
  <c r="A40" i="49"/>
  <c r="D39" i="49"/>
  <c r="C39" i="49"/>
  <c r="A39" i="49"/>
  <c r="D38" i="49"/>
  <c r="C38" i="49"/>
  <c r="A38" i="49"/>
  <c r="D37" i="49"/>
  <c r="C37" i="49"/>
  <c r="A37" i="49"/>
  <c r="D36" i="49"/>
  <c r="C36" i="49"/>
  <c r="A36" i="49"/>
  <c r="D35" i="49"/>
  <c r="C35" i="49"/>
  <c r="A35" i="49"/>
  <c r="D34" i="49"/>
  <c r="C34" i="49"/>
  <c r="A34" i="49"/>
  <c r="D33" i="49"/>
  <c r="C33" i="49"/>
  <c r="A33" i="49"/>
  <c r="D32" i="49"/>
  <c r="C32" i="49"/>
  <c r="A32" i="49"/>
  <c r="D31" i="49"/>
  <c r="C31" i="49"/>
  <c r="A31" i="49"/>
  <c r="D30" i="49"/>
  <c r="C30" i="49"/>
  <c r="A30" i="49"/>
  <c r="D29" i="49"/>
  <c r="C29" i="49"/>
  <c r="A29" i="49"/>
  <c r="D28" i="49"/>
  <c r="C28" i="49"/>
  <c r="A28" i="49"/>
  <c r="D27" i="49"/>
  <c r="C27" i="49"/>
  <c r="A27" i="49"/>
  <c r="D26" i="49"/>
  <c r="C26" i="49"/>
  <c r="A26" i="49"/>
  <c r="D25" i="49"/>
  <c r="C25" i="49"/>
  <c r="A25" i="49"/>
  <c r="D24" i="49"/>
  <c r="C24" i="49"/>
  <c r="A24" i="49"/>
  <c r="D23" i="49"/>
  <c r="C23" i="49"/>
  <c r="A23" i="49"/>
  <c r="D22" i="49"/>
  <c r="C22" i="49"/>
  <c r="A22" i="49"/>
  <c r="D21" i="49"/>
  <c r="C21" i="49"/>
  <c r="A21" i="49"/>
  <c r="D20" i="49"/>
  <c r="C20" i="49"/>
  <c r="A20" i="49"/>
  <c r="D19" i="49"/>
  <c r="C19" i="49" s="1"/>
  <c r="A19" i="49"/>
  <c r="D18" i="49"/>
  <c r="C18" i="49" s="1"/>
  <c r="A18" i="49"/>
  <c r="D17" i="49"/>
  <c r="C17" i="49" s="1"/>
  <c r="A17" i="49"/>
  <c r="D16" i="49"/>
  <c r="C16" i="49" s="1"/>
  <c r="A16" i="49"/>
  <c r="D15" i="49"/>
  <c r="C15" i="49" s="1"/>
  <c r="A15" i="49"/>
  <c r="D14" i="49"/>
  <c r="C14" i="49" s="1"/>
  <c r="A14" i="49"/>
  <c r="D13" i="49"/>
  <c r="C13" i="49" s="1"/>
  <c r="A13" i="49"/>
  <c r="D12" i="49"/>
  <c r="C12" i="49" s="1"/>
  <c r="A12" i="49"/>
  <c r="D11" i="49"/>
  <c r="C11" i="49" s="1"/>
  <c r="A11" i="49"/>
  <c r="D10" i="49"/>
  <c r="C10" i="49" s="1"/>
  <c r="A10" i="49"/>
  <c r="D9" i="49"/>
  <c r="C9" i="49" s="1"/>
  <c r="A9" i="49"/>
  <c r="D8" i="49"/>
  <c r="C8" i="49" s="1"/>
  <c r="A8" i="49"/>
  <c r="D7" i="49"/>
  <c r="C7" i="49" s="1"/>
  <c r="A7" i="49"/>
  <c r="D6" i="49"/>
  <c r="C6" i="49" s="1"/>
  <c r="A6" i="49"/>
  <c r="D5" i="49"/>
  <c r="C5" i="49" s="1"/>
  <c r="A5" i="49"/>
  <c r="D4" i="49"/>
  <c r="C4" i="49" s="1"/>
  <c r="A4" i="49"/>
  <c r="D3" i="49"/>
  <c r="C3" i="49" s="1"/>
  <c r="A3" i="49"/>
  <c r="D2" i="49"/>
  <c r="C2" i="49" s="1"/>
  <c r="A2" i="49"/>
  <c r="A50" i="48"/>
  <c r="D49" i="48"/>
  <c r="C49" i="48" s="1"/>
  <c r="A49" i="48"/>
  <c r="D48" i="48"/>
  <c r="C48" i="48" s="1"/>
  <c r="A48" i="48"/>
  <c r="D47" i="48"/>
  <c r="C47" i="48" s="1"/>
  <c r="A47" i="48"/>
  <c r="D46" i="48"/>
  <c r="C46" i="48" s="1"/>
  <c r="A46" i="48"/>
  <c r="D45" i="48"/>
  <c r="C45" i="48" s="1"/>
  <c r="A45" i="48"/>
  <c r="D44" i="48"/>
  <c r="C44" i="48" s="1"/>
  <c r="A44" i="48"/>
  <c r="D43" i="48"/>
  <c r="C43" i="48" s="1"/>
  <c r="A43" i="48"/>
  <c r="D42" i="48"/>
  <c r="C42" i="48" s="1"/>
  <c r="A42" i="48"/>
  <c r="D41" i="48"/>
  <c r="C41" i="48" s="1"/>
  <c r="A41" i="48"/>
  <c r="D40" i="48"/>
  <c r="C40" i="48" s="1"/>
  <c r="A40" i="48"/>
  <c r="D39" i="48"/>
  <c r="C39" i="48" s="1"/>
  <c r="A39" i="48"/>
  <c r="D38" i="48"/>
  <c r="C38" i="48" s="1"/>
  <c r="A38" i="48"/>
  <c r="D37" i="48"/>
  <c r="C37" i="48" s="1"/>
  <c r="A37" i="48"/>
  <c r="D36" i="48"/>
  <c r="C36" i="48" s="1"/>
  <c r="A36" i="48"/>
  <c r="D35" i="48"/>
  <c r="C35" i="48" s="1"/>
  <c r="A35" i="48"/>
  <c r="D34" i="48"/>
  <c r="C34" i="48" s="1"/>
  <c r="A34" i="48"/>
  <c r="D33" i="48"/>
  <c r="C33" i="48" s="1"/>
  <c r="A33" i="48"/>
  <c r="D32" i="48"/>
  <c r="C32" i="48" s="1"/>
  <c r="A32" i="48"/>
  <c r="D31" i="48"/>
  <c r="C31" i="48" s="1"/>
  <c r="A31" i="48"/>
  <c r="D30" i="48"/>
  <c r="C30" i="48" s="1"/>
  <c r="A30" i="48"/>
  <c r="D29" i="48"/>
  <c r="C29" i="48" s="1"/>
  <c r="A29" i="48"/>
  <c r="D28" i="48"/>
  <c r="C28" i="48" s="1"/>
  <c r="A28" i="48"/>
  <c r="D27" i="48"/>
  <c r="C27" i="48" s="1"/>
  <c r="A27" i="48"/>
  <c r="D26" i="48"/>
  <c r="C26" i="48" s="1"/>
  <c r="A26" i="48"/>
  <c r="D25" i="48"/>
  <c r="C25" i="48" s="1"/>
  <c r="A25" i="48"/>
  <c r="D24" i="48"/>
  <c r="C24" i="48" s="1"/>
  <c r="A24" i="48"/>
  <c r="D23" i="48"/>
  <c r="C23" i="48" s="1"/>
  <c r="A23" i="48"/>
  <c r="D22" i="48"/>
  <c r="C22" i="48" s="1"/>
  <c r="A22" i="48"/>
  <c r="D21" i="48"/>
  <c r="C21" i="48" s="1"/>
  <c r="A21" i="48"/>
  <c r="D20" i="48"/>
  <c r="C20" i="48" s="1"/>
  <c r="A20" i="48"/>
  <c r="D19" i="48"/>
  <c r="C19" i="48" s="1"/>
  <c r="A19" i="48"/>
  <c r="D18" i="48"/>
  <c r="C18" i="48" s="1"/>
  <c r="A18" i="48"/>
  <c r="D17" i="48"/>
  <c r="C17" i="48" s="1"/>
  <c r="A17" i="48"/>
  <c r="D16" i="48"/>
  <c r="C16" i="48" s="1"/>
  <c r="A16" i="48"/>
  <c r="D15" i="48"/>
  <c r="C15" i="48" s="1"/>
  <c r="A15" i="48"/>
  <c r="D14" i="48"/>
  <c r="C14" i="48" s="1"/>
  <c r="A14" i="48"/>
  <c r="D13" i="48"/>
  <c r="C13" i="48" s="1"/>
  <c r="A13" i="48"/>
  <c r="D12" i="48"/>
  <c r="C12" i="48" s="1"/>
  <c r="A12" i="48"/>
  <c r="D11" i="48"/>
  <c r="C11" i="48" s="1"/>
  <c r="A11" i="48"/>
  <c r="D10" i="48"/>
  <c r="C10" i="48" s="1"/>
  <c r="A10" i="48"/>
  <c r="D9" i="48"/>
  <c r="C9" i="48" s="1"/>
  <c r="A9" i="48"/>
  <c r="D8" i="48"/>
  <c r="C8" i="48" s="1"/>
  <c r="A8" i="48"/>
  <c r="D7" i="48"/>
  <c r="C7" i="48" s="1"/>
  <c r="A7" i="48"/>
  <c r="D6" i="48"/>
  <c r="C6" i="48" s="1"/>
  <c r="A6" i="48"/>
  <c r="D5" i="48"/>
  <c r="C5" i="48" s="1"/>
  <c r="A5" i="48"/>
  <c r="D4" i="48"/>
  <c r="C4" i="48" s="1"/>
  <c r="A4" i="48"/>
  <c r="D3" i="48"/>
  <c r="C3" i="48" s="1"/>
  <c r="A3" i="48"/>
  <c r="D2" i="48"/>
  <c r="C2" i="48" s="1"/>
  <c r="A2" i="48"/>
  <c r="D47" i="47"/>
  <c r="C47" i="47"/>
  <c r="A47" i="47"/>
  <c r="D46" i="47"/>
  <c r="C46" i="47"/>
  <c r="A46" i="47"/>
  <c r="D45" i="47"/>
  <c r="C45" i="47"/>
  <c r="A45" i="47"/>
  <c r="D44" i="47"/>
  <c r="C44" i="47"/>
  <c r="A44" i="47"/>
  <c r="D43" i="47"/>
  <c r="C43" i="47"/>
  <c r="A43" i="47"/>
  <c r="D42" i="47"/>
  <c r="C42" i="47"/>
  <c r="A42" i="47"/>
  <c r="D41" i="47"/>
  <c r="C41" i="47"/>
  <c r="A41" i="47"/>
  <c r="D40" i="47"/>
  <c r="C40" i="47"/>
  <c r="A40" i="47"/>
  <c r="D39" i="47"/>
  <c r="C39" i="47"/>
  <c r="A39" i="47"/>
  <c r="D38" i="47"/>
  <c r="C38" i="47"/>
  <c r="A38" i="47"/>
  <c r="D37" i="47"/>
  <c r="C37" i="47"/>
  <c r="A37" i="47"/>
  <c r="D36" i="47"/>
  <c r="C36" i="47"/>
  <c r="A36" i="47"/>
  <c r="D35" i="47"/>
  <c r="C35" i="47"/>
  <c r="A35" i="47"/>
  <c r="D34" i="47"/>
  <c r="C34" i="47"/>
  <c r="A34" i="47"/>
  <c r="D33" i="47"/>
  <c r="C33" i="47"/>
  <c r="A33" i="47"/>
  <c r="D32" i="47"/>
  <c r="C32" i="47"/>
  <c r="A32" i="47"/>
  <c r="D31" i="47"/>
  <c r="C31" i="47" s="1"/>
  <c r="A31" i="47"/>
  <c r="D30" i="47"/>
  <c r="C30" i="47" s="1"/>
  <c r="A30" i="47"/>
  <c r="D29" i="47"/>
  <c r="C29" i="47" s="1"/>
  <c r="A29" i="47"/>
  <c r="D28" i="47"/>
  <c r="C28" i="47" s="1"/>
  <c r="A28" i="47"/>
  <c r="A27" i="47"/>
  <c r="A26" i="47"/>
  <c r="A25" i="47"/>
  <c r="A24" i="47"/>
  <c r="A23" i="47"/>
  <c r="A22" i="47"/>
  <c r="A21" i="47"/>
  <c r="A20" i="47"/>
  <c r="A19" i="47"/>
  <c r="A18" i="47"/>
  <c r="A17" i="47"/>
  <c r="A16" i="47"/>
  <c r="A15" i="47"/>
  <c r="A14" i="47"/>
  <c r="A13" i="47"/>
  <c r="A12" i="47"/>
  <c r="A11" i="47"/>
  <c r="A10" i="47"/>
  <c r="A9" i="47"/>
  <c r="A8" i="47"/>
  <c r="A7" i="47"/>
  <c r="A6" i="47"/>
  <c r="A5" i="47"/>
  <c r="A4" i="47"/>
  <c r="A3" i="47"/>
  <c r="A2" i="47"/>
  <c r="O18" i="4" s="1"/>
  <c r="D47" i="46"/>
  <c r="C47" i="46" s="1"/>
  <c r="A47" i="46"/>
  <c r="D46" i="46"/>
  <c r="C46" i="46" s="1"/>
  <c r="A46" i="46"/>
  <c r="D45" i="46"/>
  <c r="C45" i="46" s="1"/>
  <c r="A45" i="46"/>
  <c r="D44" i="46"/>
  <c r="C44" i="46" s="1"/>
  <c r="A44" i="46"/>
  <c r="D43" i="46"/>
  <c r="C43" i="46" s="1"/>
  <c r="A43" i="46"/>
  <c r="D42" i="46"/>
  <c r="C42" i="46" s="1"/>
  <c r="A42" i="46"/>
  <c r="D41" i="46"/>
  <c r="C41" i="46" s="1"/>
  <c r="A41" i="46"/>
  <c r="D40" i="46"/>
  <c r="C40" i="46" s="1"/>
  <c r="A40" i="46"/>
  <c r="D39" i="46"/>
  <c r="C39" i="46" s="1"/>
  <c r="A39" i="46"/>
  <c r="D38" i="46"/>
  <c r="C38" i="46" s="1"/>
  <c r="A38" i="46"/>
  <c r="D37" i="46"/>
  <c r="C37" i="46" s="1"/>
  <c r="A37" i="46"/>
  <c r="D36" i="46"/>
  <c r="C36" i="46" s="1"/>
  <c r="A36" i="46"/>
  <c r="D35" i="46"/>
  <c r="C35" i="46" s="1"/>
  <c r="A35" i="46"/>
  <c r="D34" i="46"/>
  <c r="C34" i="46" s="1"/>
  <c r="A34" i="46"/>
  <c r="D33" i="46"/>
  <c r="C33" i="46" s="1"/>
  <c r="A33" i="46"/>
  <c r="D32" i="46"/>
  <c r="C32" i="46" s="1"/>
  <c r="A32" i="46"/>
  <c r="D31" i="46"/>
  <c r="C31" i="46" s="1"/>
  <c r="A31" i="46"/>
  <c r="D30" i="46"/>
  <c r="C30" i="46" s="1"/>
  <c r="A30" i="46"/>
  <c r="D29" i="46"/>
  <c r="C29" i="46" s="1"/>
  <c r="A29" i="46"/>
  <c r="D28" i="46"/>
  <c r="C28" i="46" s="1"/>
  <c r="A28" i="46"/>
  <c r="D27" i="46"/>
  <c r="C27" i="46" s="1"/>
  <c r="A27" i="46"/>
  <c r="D26" i="46"/>
  <c r="C26" i="46" s="1"/>
  <c r="A26" i="46"/>
  <c r="D25" i="46"/>
  <c r="C25" i="46" s="1"/>
  <c r="A25" i="46"/>
  <c r="D24" i="46"/>
  <c r="C24" i="46" s="1"/>
  <c r="A24" i="46"/>
  <c r="D23" i="46"/>
  <c r="C23" i="46" s="1"/>
  <c r="A23" i="46"/>
  <c r="D22" i="46"/>
  <c r="C22" i="46" s="1"/>
  <c r="A22" i="46"/>
  <c r="D21" i="46"/>
  <c r="C21" i="46" s="1"/>
  <c r="A21" i="46"/>
  <c r="D20" i="46"/>
  <c r="C20" i="46" s="1"/>
  <c r="A20" i="46"/>
  <c r="D19" i="46"/>
  <c r="C19" i="46" s="1"/>
  <c r="A19" i="46"/>
  <c r="D18" i="46"/>
  <c r="C18" i="46" s="1"/>
  <c r="A18" i="46"/>
  <c r="D17" i="46"/>
  <c r="C17" i="46" s="1"/>
  <c r="A17" i="46"/>
  <c r="D16" i="46"/>
  <c r="C16" i="46" s="1"/>
  <c r="A16" i="46"/>
  <c r="D15" i="46"/>
  <c r="C15" i="46" s="1"/>
  <c r="A15" i="46"/>
  <c r="D14" i="46"/>
  <c r="C14" i="46" s="1"/>
  <c r="A14" i="46"/>
  <c r="D12" i="46"/>
  <c r="C12" i="46" s="1"/>
  <c r="A12" i="46"/>
  <c r="D11" i="46"/>
  <c r="C11" i="46" s="1"/>
  <c r="A11" i="46"/>
  <c r="D10" i="46"/>
  <c r="C10" i="46" s="1"/>
  <c r="A10" i="46"/>
  <c r="D9" i="46"/>
  <c r="C9" i="46" s="1"/>
  <c r="A9" i="46"/>
  <c r="D8" i="46"/>
  <c r="C8" i="46" s="1"/>
  <c r="A8" i="46"/>
  <c r="D7" i="46"/>
  <c r="C7" i="46" s="1"/>
  <c r="A7" i="46"/>
  <c r="D6" i="46"/>
  <c r="C6" i="46" s="1"/>
  <c r="A6" i="46"/>
  <c r="D5" i="46"/>
  <c r="C5" i="46" s="1"/>
  <c r="A5" i="46"/>
  <c r="D4" i="46"/>
  <c r="C4" i="46" s="1"/>
  <c r="A4" i="46"/>
  <c r="D3" i="46"/>
  <c r="C3" i="46" s="1"/>
  <c r="A3" i="46"/>
  <c r="D2" i="46"/>
  <c r="C2" i="46" s="1"/>
  <c r="A2" i="46"/>
  <c r="D48" i="45"/>
  <c r="C48" i="45"/>
  <c r="A48" i="45"/>
  <c r="D47" i="45"/>
  <c r="C47" i="45"/>
  <c r="A47" i="45"/>
  <c r="D46" i="45"/>
  <c r="C46" i="45"/>
  <c r="A46" i="45"/>
  <c r="D45" i="45"/>
  <c r="C45" i="45"/>
  <c r="A45" i="45"/>
  <c r="D44" i="45"/>
  <c r="C44" i="45"/>
  <c r="A44" i="45"/>
  <c r="D43" i="45"/>
  <c r="C43" i="45"/>
  <c r="A43" i="45"/>
  <c r="D42" i="45"/>
  <c r="C42" i="45"/>
  <c r="A42" i="45"/>
  <c r="D41" i="45"/>
  <c r="C41" i="45"/>
  <c r="A41" i="45"/>
  <c r="D40" i="45"/>
  <c r="C40" i="45"/>
  <c r="A40" i="45"/>
  <c r="D39" i="45"/>
  <c r="C39" i="45"/>
  <c r="A39" i="45"/>
  <c r="D38" i="45"/>
  <c r="C38" i="45"/>
  <c r="A38" i="45"/>
  <c r="D37" i="45"/>
  <c r="C37" i="45"/>
  <c r="A37" i="45"/>
  <c r="D36" i="45"/>
  <c r="C36" i="45"/>
  <c r="A36" i="45"/>
  <c r="D35" i="45"/>
  <c r="C35" i="45"/>
  <c r="A35" i="45"/>
  <c r="D34" i="45"/>
  <c r="C34" i="45"/>
  <c r="A34" i="45"/>
  <c r="D33" i="45"/>
  <c r="C33" i="45"/>
  <c r="A33" i="45"/>
  <c r="D32" i="45"/>
  <c r="C32" i="45"/>
  <c r="A32" i="45"/>
  <c r="D31" i="45"/>
  <c r="C31" i="45"/>
  <c r="A31" i="45"/>
  <c r="D30" i="45"/>
  <c r="C30" i="45"/>
  <c r="A30" i="45"/>
  <c r="D29" i="45"/>
  <c r="C29" i="45"/>
  <c r="A29" i="45"/>
  <c r="D28" i="45"/>
  <c r="C28" i="45"/>
  <c r="A28" i="45"/>
  <c r="D27" i="45"/>
  <c r="C27" i="45" s="1"/>
  <c r="A27" i="45"/>
  <c r="D26" i="45"/>
  <c r="C26" i="45" s="1"/>
  <c r="A26" i="45"/>
  <c r="D25" i="45"/>
  <c r="C25" i="45" s="1"/>
  <c r="A25" i="45"/>
  <c r="D24" i="45"/>
  <c r="C24" i="45" s="1"/>
  <c r="A24" i="45"/>
  <c r="D23" i="45"/>
  <c r="C23" i="45" s="1"/>
  <c r="A23" i="45"/>
  <c r="D22" i="45"/>
  <c r="C22" i="45" s="1"/>
  <c r="A22" i="45"/>
  <c r="D21" i="45"/>
  <c r="C21" i="45" s="1"/>
  <c r="A21" i="45"/>
  <c r="D20" i="45"/>
  <c r="C20" i="45" s="1"/>
  <c r="A20" i="45"/>
  <c r="D19" i="45"/>
  <c r="C19" i="45" s="1"/>
  <c r="A19" i="45"/>
  <c r="D18" i="45"/>
  <c r="C18" i="45" s="1"/>
  <c r="A18" i="45"/>
  <c r="D17" i="45"/>
  <c r="C17" i="45" s="1"/>
  <c r="A17" i="45"/>
  <c r="D16" i="45"/>
  <c r="C16" i="45" s="1"/>
  <c r="A16" i="45"/>
  <c r="D15" i="45"/>
  <c r="C15" i="45" s="1"/>
  <c r="A15" i="45"/>
  <c r="D14" i="45"/>
  <c r="C14" i="45" s="1"/>
  <c r="A14" i="45"/>
  <c r="D13" i="45"/>
  <c r="C13" i="45" s="1"/>
  <c r="A13" i="45"/>
  <c r="D12" i="45"/>
  <c r="C12" i="45" s="1"/>
  <c r="A12" i="45"/>
  <c r="D11" i="45"/>
  <c r="C11" i="45" s="1"/>
  <c r="A11" i="45"/>
  <c r="D10" i="45"/>
  <c r="C10" i="45" s="1"/>
  <c r="A10" i="45"/>
  <c r="D9" i="45"/>
  <c r="C9" i="45" s="1"/>
  <c r="A9" i="45"/>
  <c r="D8" i="45"/>
  <c r="C8" i="45" s="1"/>
  <c r="A8" i="45"/>
  <c r="D7" i="45"/>
  <c r="C7" i="45" s="1"/>
  <c r="A7" i="45"/>
  <c r="D6" i="45"/>
  <c r="C6" i="45" s="1"/>
  <c r="A6" i="45"/>
  <c r="D5" i="45"/>
  <c r="C5" i="45" s="1"/>
  <c r="A5" i="45"/>
  <c r="D4" i="45"/>
  <c r="C4" i="45" s="1"/>
  <c r="A4" i="45"/>
  <c r="D3" i="45"/>
  <c r="C3" i="45" s="1"/>
  <c r="A3" i="45"/>
  <c r="D2" i="45"/>
  <c r="C2" i="45" s="1"/>
  <c r="A2" i="45"/>
  <c r="N18" i="4" s="1"/>
  <c r="D49" i="44"/>
  <c r="C49" i="44"/>
  <c r="A49" i="44"/>
  <c r="D48" i="44"/>
  <c r="C48" i="44"/>
  <c r="A48" i="44"/>
  <c r="D47" i="44"/>
  <c r="C47" i="44"/>
  <c r="A47" i="44"/>
  <c r="D46" i="44"/>
  <c r="C46" i="44"/>
  <c r="A46" i="44"/>
  <c r="D45" i="44"/>
  <c r="C45" i="44"/>
  <c r="A45" i="44"/>
  <c r="D44" i="44"/>
  <c r="C44" i="44"/>
  <c r="A44" i="44"/>
  <c r="D43" i="44"/>
  <c r="C43" i="44"/>
  <c r="A43" i="44"/>
  <c r="D42" i="44"/>
  <c r="C42" i="44"/>
  <c r="A42" i="44"/>
  <c r="D41" i="44"/>
  <c r="C41" i="44"/>
  <c r="A41" i="44"/>
  <c r="D40" i="44"/>
  <c r="C40" i="44"/>
  <c r="A40" i="44"/>
  <c r="D39" i="44"/>
  <c r="C39" i="44"/>
  <c r="A39" i="44"/>
  <c r="D38" i="44"/>
  <c r="C38" i="44"/>
  <c r="A38" i="44"/>
  <c r="D37" i="44"/>
  <c r="C37" i="44"/>
  <c r="A37" i="44"/>
  <c r="D36" i="44"/>
  <c r="C36" i="44"/>
  <c r="A36" i="44"/>
  <c r="D35" i="44"/>
  <c r="C35" i="44"/>
  <c r="A35" i="44"/>
  <c r="D34" i="44"/>
  <c r="C34" i="44"/>
  <c r="A34" i="44"/>
  <c r="D33" i="44"/>
  <c r="C33" i="44"/>
  <c r="A33" i="44"/>
  <c r="D32" i="44"/>
  <c r="C32" i="44"/>
  <c r="A32" i="44"/>
  <c r="D31" i="44"/>
  <c r="C31" i="44"/>
  <c r="A31" i="44"/>
  <c r="D30" i="44"/>
  <c r="C30" i="44"/>
  <c r="A30" i="44"/>
  <c r="D29" i="44"/>
  <c r="C29" i="44"/>
  <c r="A29" i="44"/>
  <c r="D28" i="44"/>
  <c r="C28" i="44"/>
  <c r="A28" i="44"/>
  <c r="D27" i="44"/>
  <c r="C27" i="44"/>
  <c r="A27" i="44"/>
  <c r="D26" i="44"/>
  <c r="C26" i="44"/>
  <c r="A26" i="44"/>
  <c r="D25" i="44"/>
  <c r="C25" i="44"/>
  <c r="A25" i="44"/>
  <c r="D24" i="44"/>
  <c r="C24" i="44"/>
  <c r="A24" i="44"/>
  <c r="D23" i="44"/>
  <c r="C23" i="44"/>
  <c r="A23" i="44"/>
  <c r="D22" i="44"/>
  <c r="C22" i="44"/>
  <c r="A22" i="44"/>
  <c r="D21" i="44"/>
  <c r="C21" i="44"/>
  <c r="A21" i="44"/>
  <c r="D20" i="44"/>
  <c r="C20" i="44"/>
  <c r="A20" i="44"/>
  <c r="D19" i="44"/>
  <c r="C19" i="44"/>
  <c r="A19" i="44"/>
  <c r="D18" i="44"/>
  <c r="C18" i="44" s="1"/>
  <c r="A18" i="44"/>
  <c r="D17" i="44"/>
  <c r="C17" i="44" s="1"/>
  <c r="A17" i="44"/>
  <c r="D16" i="44"/>
  <c r="C16" i="44" s="1"/>
  <c r="A16" i="44"/>
  <c r="D15" i="44"/>
  <c r="C15" i="44" s="1"/>
  <c r="A15" i="44"/>
  <c r="D14" i="44"/>
  <c r="C14" i="44" s="1"/>
  <c r="A14" i="44"/>
  <c r="D13" i="44"/>
  <c r="C13" i="44" s="1"/>
  <c r="A13" i="44"/>
  <c r="D12" i="44"/>
  <c r="C12" i="44" s="1"/>
  <c r="A12" i="44"/>
  <c r="D11" i="44"/>
  <c r="C11" i="44" s="1"/>
  <c r="A11" i="44"/>
  <c r="D10" i="44"/>
  <c r="C10" i="44" s="1"/>
  <c r="A10" i="44"/>
  <c r="D9" i="44"/>
  <c r="C9" i="44" s="1"/>
  <c r="A9" i="44"/>
  <c r="D8" i="44"/>
  <c r="C8" i="44" s="1"/>
  <c r="A8" i="44"/>
  <c r="D7" i="44"/>
  <c r="C7" i="44" s="1"/>
  <c r="A7" i="44"/>
  <c r="D6" i="44"/>
  <c r="C6" i="44" s="1"/>
  <c r="A6" i="44"/>
  <c r="D5" i="44"/>
  <c r="C5" i="44" s="1"/>
  <c r="A5" i="44"/>
  <c r="D4" i="44"/>
  <c r="C4" i="44" s="1"/>
  <c r="A4" i="44"/>
  <c r="D3" i="44"/>
  <c r="C3" i="44" s="1"/>
  <c r="A3" i="44"/>
  <c r="D2" i="44"/>
  <c r="C2" i="44" s="1"/>
  <c r="A2" i="44"/>
  <c r="D49" i="43"/>
  <c r="C49" i="43"/>
  <c r="A49" i="43"/>
  <c r="D48" i="43"/>
  <c r="C48" i="43"/>
  <c r="A48" i="43"/>
  <c r="D47" i="43"/>
  <c r="C47" i="43"/>
  <c r="A47" i="43"/>
  <c r="D46" i="43"/>
  <c r="C46" i="43"/>
  <c r="A46" i="43"/>
  <c r="D45" i="43"/>
  <c r="C45" i="43"/>
  <c r="A45" i="43"/>
  <c r="D44" i="43"/>
  <c r="C44" i="43"/>
  <c r="A44" i="43"/>
  <c r="D43" i="43"/>
  <c r="C43" i="43"/>
  <c r="A43" i="43"/>
  <c r="D42" i="43"/>
  <c r="C42" i="43"/>
  <c r="A42" i="43"/>
  <c r="D41" i="43"/>
  <c r="C41" i="43"/>
  <c r="A41" i="43"/>
  <c r="D40" i="43"/>
  <c r="C40" i="43"/>
  <c r="A40" i="43"/>
  <c r="D39" i="43"/>
  <c r="C39" i="43"/>
  <c r="A39" i="43"/>
  <c r="D38" i="43"/>
  <c r="C38" i="43"/>
  <c r="A38" i="43"/>
  <c r="D37" i="43"/>
  <c r="C37" i="43"/>
  <c r="A37" i="43"/>
  <c r="D36" i="43"/>
  <c r="C36" i="43"/>
  <c r="A36" i="43"/>
  <c r="D35" i="43"/>
  <c r="C35" i="43"/>
  <c r="A35" i="43"/>
  <c r="D34" i="43"/>
  <c r="C34" i="43" s="1"/>
  <c r="A34" i="43"/>
  <c r="D33" i="43"/>
  <c r="C33" i="43" s="1"/>
  <c r="A33" i="43"/>
  <c r="D32" i="43"/>
  <c r="C32" i="43" s="1"/>
  <c r="A32" i="43"/>
  <c r="D31" i="43"/>
  <c r="C31" i="43" s="1"/>
  <c r="A31" i="43"/>
  <c r="D30" i="43"/>
  <c r="C30" i="43" s="1"/>
  <c r="A30" i="43"/>
  <c r="D29" i="43"/>
  <c r="C29" i="43" s="1"/>
  <c r="A29" i="43"/>
  <c r="D28" i="43"/>
  <c r="C28" i="43" s="1"/>
  <c r="A28" i="43"/>
  <c r="D27" i="43"/>
  <c r="C27" i="43" s="1"/>
  <c r="A27" i="43"/>
  <c r="D26" i="43"/>
  <c r="C26" i="43" s="1"/>
  <c r="A26" i="43"/>
  <c r="D25" i="43"/>
  <c r="C25" i="43" s="1"/>
  <c r="A25" i="43"/>
  <c r="D24" i="43"/>
  <c r="C24" i="43" s="1"/>
  <c r="A24" i="43"/>
  <c r="D23" i="43"/>
  <c r="C23" i="43" s="1"/>
  <c r="A23" i="43"/>
  <c r="D22" i="43"/>
  <c r="C22" i="43" s="1"/>
  <c r="A22" i="43"/>
  <c r="D21" i="43"/>
  <c r="C21" i="43" s="1"/>
  <c r="A21" i="43"/>
  <c r="D20" i="43"/>
  <c r="C20" i="43" s="1"/>
  <c r="A20" i="43"/>
  <c r="D19" i="43"/>
  <c r="C19" i="43" s="1"/>
  <c r="A19" i="43"/>
  <c r="D18" i="43"/>
  <c r="C18" i="43" s="1"/>
  <c r="A18" i="43"/>
  <c r="D17" i="43"/>
  <c r="C17" i="43" s="1"/>
  <c r="A17" i="43"/>
  <c r="D16" i="43"/>
  <c r="C16" i="43" s="1"/>
  <c r="A16" i="43"/>
  <c r="D15" i="43"/>
  <c r="C15" i="43" s="1"/>
  <c r="A15" i="43"/>
  <c r="D14" i="43"/>
  <c r="C14" i="43" s="1"/>
  <c r="A14" i="43"/>
  <c r="D13" i="43"/>
  <c r="C13" i="43" s="1"/>
  <c r="A13" i="43"/>
  <c r="D12" i="43"/>
  <c r="C12" i="43" s="1"/>
  <c r="A12" i="43"/>
  <c r="D11" i="43"/>
  <c r="C11" i="43" s="1"/>
  <c r="A11" i="43"/>
  <c r="D10" i="43"/>
  <c r="C10" i="43" s="1"/>
  <c r="A10" i="43"/>
  <c r="D9" i="43"/>
  <c r="C9" i="43" s="1"/>
  <c r="A9" i="43"/>
  <c r="D8" i="43"/>
  <c r="C8" i="43" s="1"/>
  <c r="A8" i="43"/>
  <c r="D7" i="43"/>
  <c r="C7" i="43" s="1"/>
  <c r="A7" i="43"/>
  <c r="D6" i="43"/>
  <c r="C6" i="43" s="1"/>
  <c r="A6" i="43"/>
  <c r="D5" i="43"/>
  <c r="C5" i="43" s="1"/>
  <c r="A5" i="43"/>
  <c r="D4" i="43"/>
  <c r="C4" i="43" s="1"/>
  <c r="A4" i="43"/>
  <c r="D3" i="43"/>
  <c r="C3" i="43" s="1"/>
  <c r="A3" i="43"/>
  <c r="D2" i="43"/>
  <c r="C2" i="43" s="1"/>
  <c r="A2" i="43"/>
  <c r="J18" i="4" s="1"/>
  <c r="D48" i="42"/>
  <c r="C48" i="42"/>
  <c r="A48" i="42"/>
  <c r="D47" i="42"/>
  <c r="C47" i="42"/>
  <c r="A47" i="42"/>
  <c r="D46" i="42"/>
  <c r="C46" i="42"/>
  <c r="A46" i="42"/>
  <c r="D45" i="42"/>
  <c r="C45" i="42"/>
  <c r="A45" i="42"/>
  <c r="D44" i="42"/>
  <c r="C44" i="42"/>
  <c r="A44" i="42"/>
  <c r="D43" i="42"/>
  <c r="C43" i="42"/>
  <c r="A43" i="42"/>
  <c r="D42" i="42"/>
  <c r="C42" i="42"/>
  <c r="A42" i="42"/>
  <c r="D41" i="42"/>
  <c r="C41" i="42"/>
  <c r="A41" i="42"/>
  <c r="D40" i="42"/>
  <c r="C40" i="42"/>
  <c r="A40" i="42"/>
  <c r="D39" i="42"/>
  <c r="C39" i="42"/>
  <c r="A39" i="42"/>
  <c r="D38" i="42"/>
  <c r="C38" i="42"/>
  <c r="A38" i="42"/>
  <c r="D37" i="42"/>
  <c r="C37" i="42"/>
  <c r="A37" i="42"/>
  <c r="D36" i="42"/>
  <c r="C36" i="42"/>
  <c r="A36" i="42"/>
  <c r="D35" i="42"/>
  <c r="C35" i="42"/>
  <c r="A35" i="42"/>
  <c r="D34" i="42"/>
  <c r="C34" i="42"/>
  <c r="A34" i="42"/>
  <c r="D33" i="42"/>
  <c r="C33" i="42"/>
  <c r="A33" i="42"/>
  <c r="D32" i="42"/>
  <c r="C32" i="42"/>
  <c r="A32" i="42"/>
  <c r="D31" i="42"/>
  <c r="C31" i="42"/>
  <c r="A31" i="42"/>
  <c r="D30" i="42"/>
  <c r="C30" i="42"/>
  <c r="A30" i="42"/>
  <c r="D29" i="42"/>
  <c r="C29" i="42"/>
  <c r="A29" i="42"/>
  <c r="D28" i="42"/>
  <c r="C28" i="42"/>
  <c r="A28" i="42"/>
  <c r="D27" i="42"/>
  <c r="C27" i="42" s="1"/>
  <c r="A27" i="42"/>
  <c r="D26" i="42"/>
  <c r="C26" i="42" s="1"/>
  <c r="A26" i="42"/>
  <c r="D25" i="42"/>
  <c r="C25" i="42" s="1"/>
  <c r="A25" i="42"/>
  <c r="D24" i="42"/>
  <c r="C24" i="42" s="1"/>
  <c r="A24" i="42"/>
  <c r="D23" i="42"/>
  <c r="C23" i="42" s="1"/>
  <c r="A23" i="42"/>
  <c r="D22" i="42"/>
  <c r="C22" i="42" s="1"/>
  <c r="A22" i="42"/>
  <c r="D21" i="42"/>
  <c r="C21" i="42" s="1"/>
  <c r="A21" i="42"/>
  <c r="D20" i="42"/>
  <c r="C20" i="42" s="1"/>
  <c r="A20" i="42"/>
  <c r="D19" i="42"/>
  <c r="C19" i="42" s="1"/>
  <c r="A19" i="42"/>
  <c r="D18" i="42"/>
  <c r="C18" i="42" s="1"/>
  <c r="A18" i="42"/>
  <c r="I15" i="58" s="1"/>
  <c r="D15" i="58" s="1"/>
  <c r="D17" i="42"/>
  <c r="C17" i="42" s="1"/>
  <c r="A17" i="42"/>
  <c r="D16" i="42"/>
  <c r="C16" i="42" s="1"/>
  <c r="A16" i="42"/>
  <c r="D15" i="42"/>
  <c r="C15" i="42" s="1"/>
  <c r="A15" i="42"/>
  <c r="D14" i="42"/>
  <c r="C14" i="42" s="1"/>
  <c r="A14" i="42"/>
  <c r="D13" i="42"/>
  <c r="C13" i="42" s="1"/>
  <c r="A13" i="42"/>
  <c r="D12" i="42"/>
  <c r="C12" i="42" s="1"/>
  <c r="A12" i="42"/>
  <c r="D11" i="42"/>
  <c r="C11" i="42" s="1"/>
  <c r="A11" i="42"/>
  <c r="D10" i="42"/>
  <c r="C10" i="42" s="1"/>
  <c r="A10" i="42"/>
  <c r="D9" i="42"/>
  <c r="C9" i="42" s="1"/>
  <c r="A9" i="42"/>
  <c r="D8" i="42"/>
  <c r="C8" i="42" s="1"/>
  <c r="A8" i="42"/>
  <c r="D7" i="42"/>
  <c r="C7" i="42" s="1"/>
  <c r="A7" i="42"/>
  <c r="D6" i="42"/>
  <c r="C6" i="42" s="1"/>
  <c r="A6" i="42"/>
  <c r="D5" i="42"/>
  <c r="C5" i="42" s="1"/>
  <c r="A5" i="42"/>
  <c r="D4" i="42"/>
  <c r="C4" i="42" s="1"/>
  <c r="A4" i="42"/>
  <c r="D3" i="42"/>
  <c r="C3" i="42" s="1"/>
  <c r="A3" i="42"/>
  <c r="D2" i="42"/>
  <c r="C2" i="42" s="1"/>
  <c r="A2" i="42"/>
  <c r="D48" i="41"/>
  <c r="C48" i="41"/>
  <c r="A48" i="41"/>
  <c r="D47" i="41"/>
  <c r="C47" i="41"/>
  <c r="A47" i="41"/>
  <c r="D46" i="41"/>
  <c r="C46" i="41"/>
  <c r="A46" i="41"/>
  <c r="D45" i="41"/>
  <c r="C45" i="41"/>
  <c r="A45" i="41"/>
  <c r="D44" i="41"/>
  <c r="C44" i="41"/>
  <c r="A44" i="41"/>
  <c r="D43" i="41"/>
  <c r="C43" i="41"/>
  <c r="A43" i="41"/>
  <c r="D42" i="41"/>
  <c r="C42" i="41"/>
  <c r="A42" i="41"/>
  <c r="D41" i="41"/>
  <c r="C41" i="41"/>
  <c r="A41" i="41"/>
  <c r="D40" i="41"/>
  <c r="C40" i="41"/>
  <c r="A40" i="41"/>
  <c r="D39" i="41"/>
  <c r="C39" i="41"/>
  <c r="A39" i="41"/>
  <c r="D38" i="41"/>
  <c r="C38" i="41"/>
  <c r="A38" i="41"/>
  <c r="D37" i="41"/>
  <c r="C37" i="41"/>
  <c r="A37" i="41"/>
  <c r="D36" i="41"/>
  <c r="C36" i="41"/>
  <c r="A36" i="41"/>
  <c r="D35" i="41"/>
  <c r="C35" i="41"/>
  <c r="A35" i="41"/>
  <c r="D34" i="41"/>
  <c r="C34" i="41"/>
  <c r="A34" i="41"/>
  <c r="D33" i="41"/>
  <c r="C33" i="41"/>
  <c r="A33" i="41"/>
  <c r="D32" i="41"/>
  <c r="C32" i="41"/>
  <c r="A32" i="41"/>
  <c r="D31" i="41"/>
  <c r="C31" i="41"/>
  <c r="A31" i="41"/>
  <c r="D30" i="41"/>
  <c r="C30" i="41" s="1"/>
  <c r="A30" i="41"/>
  <c r="D29" i="41"/>
  <c r="C29" i="41" s="1"/>
  <c r="A29" i="41"/>
  <c r="D28" i="41"/>
  <c r="C28" i="41" s="1"/>
  <c r="A28" i="41"/>
  <c r="D27" i="41"/>
  <c r="C27" i="41" s="1"/>
  <c r="A27" i="41"/>
  <c r="D26" i="41"/>
  <c r="C26" i="41" s="1"/>
  <c r="A26" i="41"/>
  <c r="D25" i="41"/>
  <c r="C25" i="41" s="1"/>
  <c r="A25" i="41"/>
  <c r="D24" i="41"/>
  <c r="C24" i="41" s="1"/>
  <c r="A24" i="41"/>
  <c r="D23" i="41"/>
  <c r="C23" i="41" s="1"/>
  <c r="A23" i="41"/>
  <c r="D22" i="41"/>
  <c r="C22" i="41" s="1"/>
  <c r="A22" i="41"/>
  <c r="D21" i="41"/>
  <c r="C21" i="41" s="1"/>
  <c r="A21" i="41"/>
  <c r="D20" i="41"/>
  <c r="C20" i="41" s="1"/>
  <c r="A20" i="41"/>
  <c r="D19" i="41"/>
  <c r="C19" i="41" s="1"/>
  <c r="A19" i="41"/>
  <c r="D18" i="41"/>
  <c r="C18" i="41" s="1"/>
  <c r="A18" i="41"/>
  <c r="D17" i="41"/>
  <c r="C17" i="41" s="1"/>
  <c r="A17" i="41"/>
  <c r="D16" i="41"/>
  <c r="C16" i="41" s="1"/>
  <c r="A16" i="41"/>
  <c r="D15" i="41"/>
  <c r="C15" i="41" s="1"/>
  <c r="A15" i="41"/>
  <c r="D14" i="41"/>
  <c r="C14" i="41" s="1"/>
  <c r="A14" i="41"/>
  <c r="D13" i="41"/>
  <c r="C13" i="41" s="1"/>
  <c r="A13" i="41"/>
  <c r="D12" i="41"/>
  <c r="C12" i="41" s="1"/>
  <c r="A12" i="41"/>
  <c r="D11" i="41"/>
  <c r="C11" i="41" s="1"/>
  <c r="A11" i="41"/>
  <c r="D10" i="41"/>
  <c r="C10" i="41" s="1"/>
  <c r="A10" i="41"/>
  <c r="D9" i="41"/>
  <c r="C9" i="41" s="1"/>
  <c r="A9" i="41"/>
  <c r="D8" i="41"/>
  <c r="C8" i="41" s="1"/>
  <c r="A8" i="41"/>
  <c r="D7" i="41"/>
  <c r="C7" i="41" s="1"/>
  <c r="A7" i="41"/>
  <c r="D6" i="41"/>
  <c r="C6" i="41" s="1"/>
  <c r="A6" i="41"/>
  <c r="D5" i="41"/>
  <c r="C5" i="41" s="1"/>
  <c r="A5" i="41"/>
  <c r="D4" i="41"/>
  <c r="C4" i="41" s="1"/>
  <c r="A4" i="41"/>
  <c r="D3" i="41"/>
  <c r="C3" i="41" s="1"/>
  <c r="A3" i="41"/>
  <c r="D2" i="41"/>
  <c r="C2" i="41" s="1"/>
  <c r="A2" i="41"/>
  <c r="D2" i="18"/>
  <c r="C2" i="18" s="1"/>
  <c r="D3" i="18"/>
  <c r="C3" i="18" s="1"/>
  <c r="D4" i="18"/>
  <c r="C4" i="18" s="1"/>
  <c r="D5" i="18"/>
  <c r="C5" i="18" s="1"/>
  <c r="D6" i="18"/>
  <c r="C6" i="18" s="1"/>
  <c r="D7" i="18"/>
  <c r="C7" i="18" s="1"/>
  <c r="D8" i="18"/>
  <c r="C8" i="18" s="1"/>
  <c r="D9" i="18"/>
  <c r="C9" i="18" s="1"/>
  <c r="D10" i="18"/>
  <c r="C10" i="18" s="1"/>
  <c r="D11" i="18"/>
  <c r="C11" i="18" s="1"/>
  <c r="D12" i="18"/>
  <c r="C12" i="18" s="1"/>
  <c r="D13" i="18"/>
  <c r="C13" i="18" s="1"/>
  <c r="D14" i="18"/>
  <c r="C14" i="18" s="1"/>
  <c r="D15" i="18"/>
  <c r="C15" i="18" s="1"/>
  <c r="D16" i="18"/>
  <c r="C16" i="18" s="1"/>
  <c r="D17" i="18"/>
  <c r="C17" i="18" s="1"/>
  <c r="D18" i="18"/>
  <c r="C18" i="18" s="1"/>
  <c r="D19" i="18"/>
  <c r="C19" i="18" s="1"/>
  <c r="D20" i="18"/>
  <c r="C20" i="18" s="1"/>
  <c r="D21" i="18"/>
  <c r="C21" i="18" s="1"/>
  <c r="D22" i="18"/>
  <c r="C22" i="18" s="1"/>
  <c r="D23" i="18"/>
  <c r="C23" i="18" s="1"/>
  <c r="D24" i="18"/>
  <c r="C24" i="18" s="1"/>
  <c r="D25" i="18"/>
  <c r="C25" i="18" s="1"/>
  <c r="D26" i="18"/>
  <c r="C26" i="18" s="1"/>
  <c r="D27" i="18"/>
  <c r="C27" i="18" s="1"/>
  <c r="D28" i="18"/>
  <c r="C28" i="18" s="1"/>
  <c r="D29" i="18"/>
  <c r="C29" i="18" s="1"/>
  <c r="D30" i="18"/>
  <c r="D31" i="18"/>
  <c r="C31" i="18" s="1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C30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A2" i="18"/>
  <c r="G18" i="4" s="1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E15" i="58" l="1" a="1"/>
  <c r="E15" i="58" s="1"/>
  <c r="W18" i="4"/>
  <c r="V18" i="4"/>
  <c r="U18" i="4"/>
  <c r="Y18" i="4"/>
  <c r="X18" i="4"/>
  <c r="S18" i="4"/>
  <c r="Q18" i="4"/>
  <c r="R18" i="4"/>
  <c r="P18" i="4"/>
  <c r="M18" i="4"/>
  <c r="L18" i="4"/>
  <c r="I18" i="4"/>
  <c r="H18" i="4"/>
  <c r="W23" i="58"/>
  <c r="W26" i="4"/>
  <c r="W13" i="4"/>
  <c r="V13" i="4"/>
  <c r="V26" i="4"/>
  <c r="V23" i="58"/>
  <c r="U13" i="4"/>
  <c r="U26" i="4"/>
  <c r="U23" i="58"/>
  <c r="Y23" i="58"/>
  <c r="Y13" i="4"/>
  <c r="Y26" i="4"/>
  <c r="X13" i="4"/>
  <c r="X23" i="58"/>
  <c r="X26" i="4"/>
  <c r="T13" i="4"/>
  <c r="T23" i="58"/>
  <c r="T26" i="4"/>
  <c r="S13" i="4"/>
  <c r="S23" i="58"/>
  <c r="S26" i="4"/>
  <c r="Q23" i="58"/>
  <c r="Q26" i="4"/>
  <c r="Q13" i="4"/>
  <c r="R26" i="4"/>
  <c r="R13" i="4"/>
  <c r="R23" i="58"/>
  <c r="P13" i="4"/>
  <c r="P26" i="4"/>
  <c r="P23" i="58"/>
  <c r="O13" i="4"/>
  <c r="O23" i="58"/>
  <c r="O26" i="4"/>
  <c r="M23" i="58"/>
  <c r="M13" i="4"/>
  <c r="M26" i="4"/>
  <c r="N26" i="4"/>
  <c r="N13" i="4"/>
  <c r="N23" i="58"/>
  <c r="L13" i="4"/>
  <c r="L26" i="4"/>
  <c r="L23" i="58"/>
  <c r="J13" i="4"/>
  <c r="J26" i="4"/>
  <c r="J23" i="58"/>
  <c r="I26" i="4"/>
  <c r="I13" i="4"/>
  <c r="I23" i="58"/>
  <c r="H23" i="58"/>
  <c r="H26" i="4"/>
  <c r="H13" i="4"/>
  <c r="G26" i="4"/>
  <c r="G13" i="4"/>
  <c r="G23" i="58"/>
  <c r="Q33" i="58"/>
  <c r="Q45" i="58"/>
  <c r="Q44" i="58"/>
  <c r="Q43" i="58"/>
  <c r="Q42" i="58"/>
  <c r="Q41" i="58"/>
  <c r="Q21" i="58"/>
  <c r="Q40" i="58"/>
  <c r="Q25" i="4"/>
  <c r="Q42" i="4"/>
  <c r="Q43" i="4"/>
  <c r="Q16" i="4"/>
  <c r="Q27" i="58"/>
  <c r="Q28" i="58"/>
  <c r="Q6" i="58"/>
  <c r="Q31" i="58"/>
  <c r="Q12" i="58"/>
  <c r="Q30" i="4"/>
  <c r="Q55" i="4"/>
  <c r="Q54" i="4"/>
  <c r="Q18" i="58"/>
  <c r="Q25" i="58"/>
  <c r="Q8" i="58"/>
  <c r="Q39" i="58"/>
  <c r="Q38" i="58"/>
  <c r="Q9" i="58"/>
  <c r="Q37" i="58"/>
  <c r="Q36" i="58"/>
  <c r="Q22" i="58"/>
  <c r="Q13" i="58"/>
  <c r="Q20" i="58"/>
  <c r="Q34" i="58"/>
  <c r="Q32" i="58"/>
  <c r="Q30" i="58"/>
  <c r="Q5" i="58"/>
  <c r="Q4" i="58"/>
  <c r="Q35" i="58"/>
  <c r="Q72" i="4"/>
  <c r="Q71" i="4"/>
  <c r="Q70" i="4"/>
  <c r="Q53" i="4"/>
  <c r="Q52" i="4"/>
  <c r="Q51" i="4"/>
  <c r="Q33" i="4"/>
  <c r="Q7" i="4"/>
  <c r="Q8" i="4"/>
  <c r="Q34" i="4"/>
  <c r="Q35" i="4"/>
  <c r="Q4" i="4"/>
  <c r="Q11" i="4"/>
  <c r="Q3" i="4"/>
  <c r="Q23" i="4"/>
  <c r="Q19" i="4"/>
  <c r="Q36" i="4"/>
  <c r="Q17" i="4"/>
  <c r="Q24" i="4"/>
  <c r="Q27" i="4"/>
  <c r="Q9" i="4"/>
  <c r="Q15" i="4"/>
  <c r="Q14" i="4"/>
  <c r="Q28" i="4"/>
  <c r="Q5" i="4"/>
  <c r="Q26" i="58"/>
  <c r="Q11" i="58"/>
  <c r="Q44" i="4"/>
  <c r="Q14" i="58"/>
  <c r="Q37" i="4"/>
  <c r="Q38" i="4"/>
  <c r="Q22" i="4"/>
  <c r="Q10" i="4"/>
  <c r="Q20" i="4"/>
  <c r="Q39" i="4"/>
  <c r="Q40" i="4"/>
  <c r="Q41" i="4"/>
  <c r="Q63" i="58"/>
  <c r="Q65" i="58"/>
  <c r="Q64" i="58"/>
  <c r="Q10" i="58"/>
  <c r="Q62" i="58"/>
  <c r="Q61" i="58"/>
  <c r="Q60" i="58"/>
  <c r="Q59" i="58"/>
  <c r="Q6" i="4"/>
  <c r="Q31" i="4"/>
  <c r="Q69" i="4"/>
  <c r="Q68" i="4"/>
  <c r="Q12" i="4"/>
  <c r="Q7" i="58"/>
  <c r="Q19" i="58"/>
  <c r="Q3" i="58"/>
  <c r="Q29" i="58"/>
  <c r="Q16" i="58"/>
  <c r="Q17" i="58"/>
  <c r="Q67" i="4"/>
  <c r="Q66" i="4"/>
  <c r="Q65" i="4"/>
  <c r="Q64" i="4"/>
  <c r="Q63" i="4"/>
  <c r="Q62" i="4"/>
  <c r="Q61" i="4"/>
  <c r="Q60" i="4"/>
  <c r="Q59" i="4"/>
  <c r="Q58" i="4"/>
  <c r="Q57" i="4"/>
  <c r="Q29" i="4"/>
  <c r="Q56" i="4"/>
  <c r="Q50" i="4"/>
  <c r="Q21" i="4"/>
  <c r="Q49" i="4"/>
  <c r="Q48" i="4"/>
  <c r="Q47" i="4"/>
  <c r="Q32" i="4"/>
  <c r="Q46" i="4"/>
  <c r="Q45" i="4"/>
  <c r="Q58" i="58"/>
  <c r="Q57" i="58"/>
  <c r="Q56" i="58"/>
  <c r="Q55" i="58"/>
  <c r="Q54" i="58"/>
  <c r="Q53" i="58"/>
  <c r="Q24" i="58"/>
  <c r="Q52" i="58"/>
  <c r="Q51" i="58"/>
  <c r="Q50" i="58"/>
  <c r="Q49" i="58"/>
  <c r="Q48" i="58"/>
  <c r="Q47" i="58"/>
  <c r="Q46" i="58"/>
  <c r="R7" i="4"/>
  <c r="R8" i="4"/>
  <c r="R34" i="4"/>
  <c r="R35" i="4"/>
  <c r="R4" i="4"/>
  <c r="R11" i="4"/>
  <c r="R3" i="4"/>
  <c r="R23" i="4"/>
  <c r="R19" i="4"/>
  <c r="R36" i="4"/>
  <c r="R17" i="4"/>
  <c r="R24" i="4"/>
  <c r="R27" i="4"/>
  <c r="R9" i="4"/>
  <c r="R15" i="4"/>
  <c r="R14" i="4"/>
  <c r="R28" i="4"/>
  <c r="R5" i="4"/>
  <c r="R37" i="4"/>
  <c r="R38" i="4"/>
  <c r="R22" i="4"/>
  <c r="R10" i="4"/>
  <c r="R20" i="4"/>
  <c r="R39" i="4"/>
  <c r="R40" i="4"/>
  <c r="R41" i="4"/>
  <c r="R6" i="4"/>
  <c r="R31" i="4"/>
  <c r="R42" i="4"/>
  <c r="R43" i="4"/>
  <c r="R16" i="4"/>
  <c r="R33" i="4"/>
  <c r="R18" i="58"/>
  <c r="R6" i="58"/>
  <c r="R31" i="58"/>
  <c r="R20" i="58"/>
  <c r="R36" i="58"/>
  <c r="R40" i="58"/>
  <c r="R43" i="58"/>
  <c r="R47" i="58"/>
  <c r="R52" i="58"/>
  <c r="R56" i="58"/>
  <c r="R62" i="58"/>
  <c r="R26" i="58"/>
  <c r="R29" i="58"/>
  <c r="R11" i="58"/>
  <c r="R33" i="58"/>
  <c r="R14" i="58"/>
  <c r="R37" i="58"/>
  <c r="R4" i="58"/>
  <c r="R28" i="58"/>
  <c r="R19" i="58"/>
  <c r="R7" i="58"/>
  <c r="R13" i="58"/>
  <c r="R9" i="58"/>
  <c r="R41" i="58"/>
  <c r="R46" i="58"/>
  <c r="R49" i="58"/>
  <c r="R24" i="58"/>
  <c r="R57" i="58"/>
  <c r="R63" i="58"/>
  <c r="R21" i="58"/>
  <c r="R45" i="58"/>
  <c r="R48" i="58"/>
  <c r="R53" i="58"/>
  <c r="R59" i="58"/>
  <c r="R10" i="58"/>
  <c r="R8" i="58"/>
  <c r="R58" i="58"/>
  <c r="R44" i="4"/>
  <c r="R25" i="4"/>
  <c r="R45" i="4"/>
  <c r="R46" i="4"/>
  <c r="R32" i="4"/>
  <c r="R47" i="4"/>
  <c r="R48" i="4"/>
  <c r="R49" i="4"/>
  <c r="R21" i="4"/>
  <c r="R50" i="4"/>
  <c r="R51" i="4"/>
  <c r="R52" i="4"/>
  <c r="R53" i="4"/>
  <c r="R54" i="4"/>
  <c r="R55" i="4"/>
  <c r="R30" i="4"/>
  <c r="R56" i="4"/>
  <c r="R29" i="4"/>
  <c r="R57" i="4"/>
  <c r="R58" i="4"/>
  <c r="R59" i="4"/>
  <c r="R60" i="4"/>
  <c r="R61" i="4"/>
  <c r="R62" i="4"/>
  <c r="R63" i="4"/>
  <c r="R64" i="4"/>
  <c r="R65" i="4"/>
  <c r="R66" i="4"/>
  <c r="R67" i="4"/>
  <c r="R12" i="4"/>
  <c r="R68" i="4"/>
  <c r="R69" i="4"/>
  <c r="R17" i="58"/>
  <c r="R16" i="58"/>
  <c r="R3" i="58"/>
  <c r="R32" i="58"/>
  <c r="R12" i="58"/>
  <c r="R22" i="58"/>
  <c r="R38" i="58"/>
  <c r="R42" i="58"/>
  <c r="R51" i="58"/>
  <c r="R54" i="58"/>
  <c r="R60" i="58"/>
  <c r="R64" i="58"/>
  <c r="R70" i="4"/>
  <c r="R71" i="4"/>
  <c r="R72" i="4"/>
  <c r="R27" i="58"/>
  <c r="R5" i="58"/>
  <c r="R30" i="58"/>
  <c r="R25" i="58"/>
  <c r="R34" i="58"/>
  <c r="R35" i="58"/>
  <c r="R39" i="58"/>
  <c r="R44" i="58"/>
  <c r="R50" i="58"/>
  <c r="R55" i="58"/>
  <c r="R61" i="58"/>
  <c r="R65" i="58"/>
  <c r="M50" i="58"/>
  <c r="M47" i="58"/>
  <c r="M41" i="58"/>
  <c r="M8" i="58"/>
  <c r="M11" i="58"/>
  <c r="M29" i="58"/>
  <c r="M35" i="4"/>
  <c r="M19" i="4"/>
  <c r="M9" i="4"/>
  <c r="M37" i="4"/>
  <c r="M6" i="4"/>
  <c r="M16" i="4"/>
  <c r="M32" i="4"/>
  <c r="M52" i="4"/>
  <c r="M30" i="4"/>
  <c r="M60" i="4"/>
  <c r="M66" i="4"/>
  <c r="M70" i="4"/>
  <c r="M4" i="58"/>
  <c r="M45" i="58"/>
  <c r="M14" i="4"/>
  <c r="M41" i="4"/>
  <c r="M35" i="58"/>
  <c r="M18" i="58"/>
  <c r="M30" i="58"/>
  <c r="M7" i="58"/>
  <c r="M24" i="4"/>
  <c r="M23" i="4"/>
  <c r="M34" i="4"/>
  <c r="M20" i="58"/>
  <c r="M36" i="58"/>
  <c r="M42" i="58"/>
  <c r="M31" i="58"/>
  <c r="M33" i="4"/>
  <c r="M3" i="4"/>
  <c r="M17" i="4"/>
  <c r="M62" i="58"/>
  <c r="M55" i="58"/>
  <c r="M7" i="4"/>
  <c r="M11" i="4"/>
  <c r="M27" i="4"/>
  <c r="M5" i="4"/>
  <c r="M40" i="4"/>
  <c r="M43" i="4"/>
  <c r="M46" i="4"/>
  <c r="M21" i="4"/>
  <c r="M54" i="4"/>
  <c r="M57" i="4"/>
  <c r="M63" i="4"/>
  <c r="M12" i="4"/>
  <c r="M72" i="4"/>
  <c r="M44" i="4"/>
  <c r="M47" i="4"/>
  <c r="M50" i="4"/>
  <c r="M56" i="4"/>
  <c r="M59" i="4"/>
  <c r="M65" i="4"/>
  <c r="M69" i="4"/>
  <c r="M71" i="4"/>
  <c r="M67" i="4"/>
  <c r="M61" i="4"/>
  <c r="M29" i="4"/>
  <c r="M53" i="4"/>
  <c r="M49" i="4"/>
  <c r="M25" i="4"/>
  <c r="M31" i="4"/>
  <c r="M33" i="58"/>
  <c r="M32" i="58"/>
  <c r="M3" i="58"/>
  <c r="M28" i="58"/>
  <c r="M17" i="58"/>
  <c r="M26" i="58"/>
  <c r="M5" i="58"/>
  <c r="M19" i="58"/>
  <c r="M34" i="58"/>
  <c r="M43" i="58"/>
  <c r="M48" i="58"/>
  <c r="M52" i="58"/>
  <c r="M22" i="58"/>
  <c r="M63" i="58"/>
  <c r="M39" i="58"/>
  <c r="M10" i="58"/>
  <c r="M20" i="4"/>
  <c r="M21" i="58"/>
  <c r="M56" i="58"/>
  <c r="M62" i="4"/>
  <c r="M25" i="58"/>
  <c r="M24" i="58"/>
  <c r="M61" i="58"/>
  <c r="M10" i="4"/>
  <c r="M13" i="58"/>
  <c r="M60" i="58"/>
  <c r="M28" i="4"/>
  <c r="M38" i="58"/>
  <c r="M58" i="58"/>
  <c r="M22" i="4"/>
  <c r="M68" i="4"/>
  <c r="M64" i="4"/>
  <c r="M58" i="4"/>
  <c r="M55" i="4"/>
  <c r="M51" i="4"/>
  <c r="M48" i="4"/>
  <c r="M45" i="4"/>
  <c r="M42" i="4"/>
  <c r="M39" i="4"/>
  <c r="M38" i="4"/>
  <c r="M15" i="4"/>
  <c r="M36" i="4"/>
  <c r="M4" i="4"/>
  <c r="M8" i="4"/>
  <c r="M59" i="58"/>
  <c r="M54" i="58"/>
  <c r="M51" i="58"/>
  <c r="M44" i="58"/>
  <c r="M14" i="58"/>
  <c r="M6" i="58"/>
  <c r="M16" i="58"/>
  <c r="M12" i="58"/>
  <c r="M40" i="58"/>
  <c r="M46" i="58"/>
  <c r="M49" i="58"/>
  <c r="M53" i="58"/>
  <c r="M57" i="58"/>
  <c r="M64" i="58"/>
  <c r="M27" i="58"/>
  <c r="M37" i="58"/>
  <c r="M65" i="58"/>
  <c r="M9" i="58"/>
  <c r="N48" i="4"/>
  <c r="N45" i="4"/>
  <c r="N54" i="4"/>
  <c r="N57" i="4"/>
  <c r="N61" i="4"/>
  <c r="N12" i="4"/>
  <c r="N71" i="4"/>
  <c r="N7" i="58"/>
  <c r="N41" i="58"/>
  <c r="N9" i="58"/>
  <c r="N34" i="58"/>
  <c r="N19" i="58"/>
  <c r="N20" i="58"/>
  <c r="N39" i="58"/>
  <c r="N44" i="58"/>
  <c r="N49" i="58"/>
  <c r="N54" i="58"/>
  <c r="N59" i="58"/>
  <c r="N64" i="58"/>
  <c r="N40" i="4"/>
  <c r="N43" i="4"/>
  <c r="N46" i="4"/>
  <c r="N50" i="4"/>
  <c r="N30" i="4"/>
  <c r="N59" i="4"/>
  <c r="N32" i="58"/>
  <c r="N8" i="58"/>
  <c r="N14" i="58"/>
  <c r="N36" i="58"/>
  <c r="N38" i="58"/>
  <c r="N43" i="58"/>
  <c r="N47" i="58"/>
  <c r="N53" i="58"/>
  <c r="N57" i="58"/>
  <c r="N64" i="4"/>
  <c r="N69" i="4"/>
  <c r="N63" i="58"/>
  <c r="N58" i="58"/>
  <c r="N24" i="58"/>
  <c r="N48" i="58"/>
  <c r="N72" i="4"/>
  <c r="N31" i="4"/>
  <c r="N67" i="4"/>
  <c r="N62" i="4"/>
  <c r="N65" i="4"/>
  <c r="N58" i="4"/>
  <c r="N52" i="4"/>
  <c r="N49" i="4"/>
  <c r="N11" i="58"/>
  <c r="N33" i="58"/>
  <c r="N22" i="58"/>
  <c r="N21" i="58"/>
  <c r="N45" i="58"/>
  <c r="N52" i="58"/>
  <c r="N56" i="58"/>
  <c r="N61" i="58"/>
  <c r="N65" i="58"/>
  <c r="N32" i="4"/>
  <c r="N16" i="4"/>
  <c r="N41" i="4"/>
  <c r="N62" i="58"/>
  <c r="N55" i="58"/>
  <c r="N51" i="58"/>
  <c r="N33" i="4"/>
  <c r="N46" i="58"/>
  <c r="N42" i="58"/>
  <c r="N37" i="58"/>
  <c r="N12" i="58"/>
  <c r="N31" i="58"/>
  <c r="N7" i="4"/>
  <c r="N8" i="4"/>
  <c r="N34" i="4"/>
  <c r="N35" i="4"/>
  <c r="N4" i="4"/>
  <c r="N11" i="4"/>
  <c r="N23" i="4"/>
  <c r="N19" i="4"/>
  <c r="N36" i="4"/>
  <c r="N17" i="4"/>
  <c r="N24" i="4"/>
  <c r="N27" i="4"/>
  <c r="N9" i="4"/>
  <c r="N15" i="4"/>
  <c r="N70" i="4"/>
  <c r="N66" i="4"/>
  <c r="N60" i="4"/>
  <c r="N29" i="4"/>
  <c r="N55" i="4"/>
  <c r="N51" i="4"/>
  <c r="N25" i="4"/>
  <c r="N14" i="4"/>
  <c r="N28" i="4"/>
  <c r="N5" i="4"/>
  <c r="N37" i="4"/>
  <c r="N38" i="4"/>
  <c r="N3" i="4"/>
  <c r="N22" i="4"/>
  <c r="N17" i="58"/>
  <c r="N26" i="58"/>
  <c r="N4" i="58"/>
  <c r="N27" i="58"/>
  <c r="N18" i="58"/>
  <c r="N16" i="58"/>
  <c r="N28" i="58"/>
  <c r="N5" i="58"/>
  <c r="N29" i="58"/>
  <c r="N6" i="58"/>
  <c r="N3" i="58"/>
  <c r="N30" i="58"/>
  <c r="N25" i="58"/>
  <c r="N13" i="58"/>
  <c r="N40" i="58"/>
  <c r="N50" i="58"/>
  <c r="N60" i="58"/>
  <c r="N10" i="4"/>
  <c r="N20" i="4"/>
  <c r="N39" i="4"/>
  <c r="N6" i="4"/>
  <c r="N42" i="4"/>
  <c r="N44" i="4"/>
  <c r="N47" i="4"/>
  <c r="N21" i="4"/>
  <c r="N53" i="4"/>
  <c r="N56" i="4"/>
  <c r="N63" i="4"/>
  <c r="N35" i="58"/>
  <c r="N10" i="58"/>
  <c r="N68" i="4"/>
  <c r="H66" i="4"/>
  <c r="H69" i="4"/>
  <c r="H38" i="58"/>
  <c r="H67" i="4"/>
  <c r="H70" i="4"/>
  <c r="H58" i="4"/>
  <c r="H12" i="4"/>
  <c r="H71" i="4"/>
  <c r="H68" i="4"/>
  <c r="H62" i="4"/>
  <c r="I68" i="4"/>
  <c r="I62" i="4"/>
  <c r="I66" i="4"/>
  <c r="I69" i="4"/>
  <c r="I38" i="58"/>
  <c r="I67" i="4"/>
  <c r="I70" i="4"/>
  <c r="I58" i="4"/>
  <c r="I12" i="4"/>
  <c r="I71" i="4"/>
  <c r="P66" i="4"/>
  <c r="P69" i="4"/>
  <c r="P38" i="58"/>
  <c r="P67" i="4"/>
  <c r="P70" i="4"/>
  <c r="P58" i="4"/>
  <c r="P12" i="4"/>
  <c r="P71" i="4"/>
  <c r="P68" i="4"/>
  <c r="P62" i="4"/>
  <c r="S38" i="58"/>
  <c r="S67" i="4"/>
  <c r="S70" i="4"/>
  <c r="S58" i="4"/>
  <c r="S12" i="4"/>
  <c r="S71" i="4"/>
  <c r="S68" i="4"/>
  <c r="S62" i="4"/>
  <c r="S66" i="4"/>
  <c r="S69" i="4"/>
  <c r="T39" i="58"/>
  <c r="T66" i="4"/>
  <c r="T69" i="4"/>
  <c r="T38" i="58"/>
  <c r="T67" i="4"/>
  <c r="T70" i="4"/>
  <c r="T58" i="4"/>
  <c r="T12" i="4"/>
  <c r="T71" i="4"/>
  <c r="T68" i="4"/>
  <c r="T62" i="4"/>
  <c r="Y67" i="4"/>
  <c r="Y70" i="4"/>
  <c r="Y12" i="4"/>
  <c r="Y71" i="4"/>
  <c r="Y58" i="4"/>
  <c r="Y38" i="58"/>
  <c r="Y68" i="4"/>
  <c r="Y66" i="4"/>
  <c r="Y69" i="4"/>
  <c r="Y62" i="4"/>
  <c r="W38" i="58"/>
  <c r="W62" i="4"/>
  <c r="W58" i="4"/>
  <c r="U38" i="58"/>
  <c r="L66" i="4"/>
  <c r="L69" i="4"/>
  <c r="L38" i="58"/>
  <c r="L67" i="4"/>
  <c r="L70" i="4"/>
  <c r="L58" i="4"/>
  <c r="L12" i="4"/>
  <c r="L71" i="4"/>
  <c r="L68" i="4"/>
  <c r="L62" i="4"/>
  <c r="O38" i="58"/>
  <c r="O67" i="4"/>
  <c r="O70" i="4"/>
  <c r="O58" i="4"/>
  <c r="O12" i="4"/>
  <c r="O71" i="4"/>
  <c r="O68" i="4"/>
  <c r="O62" i="4"/>
  <c r="O66" i="4"/>
  <c r="O69" i="4"/>
  <c r="V68" i="4"/>
  <c r="V62" i="4"/>
  <c r="V66" i="4"/>
  <c r="V69" i="4"/>
  <c r="V67" i="4"/>
  <c r="V70" i="4"/>
  <c r="V58" i="4"/>
  <c r="V38" i="58"/>
  <c r="V12" i="4"/>
  <c r="V71" i="4"/>
  <c r="G38" i="58"/>
  <c r="G67" i="4"/>
  <c r="G70" i="4"/>
  <c r="G58" i="4"/>
  <c r="G12" i="4"/>
  <c r="G71" i="4"/>
  <c r="G68" i="4"/>
  <c r="G62" i="4"/>
  <c r="G66" i="4"/>
  <c r="G69" i="4"/>
  <c r="J12" i="4"/>
  <c r="J71" i="4"/>
  <c r="J68" i="4"/>
  <c r="J62" i="4"/>
  <c r="J66" i="4"/>
  <c r="J69" i="4"/>
  <c r="J38" i="58"/>
  <c r="J67" i="4"/>
  <c r="J70" i="4"/>
  <c r="J58" i="4"/>
  <c r="X12" i="4"/>
  <c r="X71" i="4"/>
  <c r="X58" i="4"/>
  <c r="X38" i="58"/>
  <c r="X68" i="4"/>
  <c r="X66" i="4"/>
  <c r="X69" i="4"/>
  <c r="X62" i="4"/>
  <c r="X67" i="4"/>
  <c r="X70" i="4"/>
  <c r="W66" i="4"/>
  <c r="W12" i="4"/>
  <c r="W69" i="4"/>
  <c r="W71" i="4"/>
  <c r="W67" i="4"/>
  <c r="W68" i="4"/>
  <c r="W70" i="4"/>
  <c r="U66" i="4"/>
  <c r="U69" i="4"/>
  <c r="U68" i="4"/>
  <c r="U67" i="4"/>
  <c r="U12" i="4"/>
  <c r="U71" i="4"/>
  <c r="U70" i="4"/>
  <c r="U58" i="4"/>
  <c r="U62" i="4"/>
  <c r="G8" i="58"/>
  <c r="G39" i="58"/>
  <c r="J8" i="58"/>
  <c r="J39" i="58"/>
  <c r="X8" i="58"/>
  <c r="X39" i="58"/>
  <c r="H8" i="58"/>
  <c r="H39" i="58"/>
  <c r="I39" i="58"/>
  <c r="I8" i="58"/>
  <c r="P8" i="58"/>
  <c r="P39" i="58"/>
  <c r="S8" i="58"/>
  <c r="S39" i="58"/>
  <c r="Y39" i="58"/>
  <c r="Y8" i="58"/>
  <c r="V39" i="58"/>
  <c r="V8" i="58"/>
  <c r="U27" i="58"/>
  <c r="U39" i="58"/>
  <c r="U8" i="58"/>
  <c r="L8" i="58"/>
  <c r="L39" i="58"/>
  <c r="O8" i="58"/>
  <c r="O39" i="58"/>
  <c r="W8" i="58"/>
  <c r="W39" i="58"/>
  <c r="T8" i="58"/>
  <c r="T27" i="58"/>
  <c r="V27" i="58"/>
  <c r="H55" i="4"/>
  <c r="H52" i="58"/>
  <c r="H37" i="4"/>
  <c r="H20" i="4"/>
  <c r="I20" i="4"/>
  <c r="I55" i="4"/>
  <c r="I52" i="58"/>
  <c r="I37" i="4"/>
  <c r="X52" i="58"/>
  <c r="X37" i="4"/>
  <c r="X20" i="4"/>
  <c r="X55" i="4"/>
  <c r="L55" i="4"/>
  <c r="L52" i="58"/>
  <c r="L37" i="4"/>
  <c r="L20" i="4"/>
  <c r="O52" i="58"/>
  <c r="O37" i="4"/>
  <c r="O20" i="4"/>
  <c r="O55" i="4"/>
  <c r="S52" i="58"/>
  <c r="S37" i="4"/>
  <c r="S20" i="4"/>
  <c r="S55" i="4"/>
  <c r="Y20" i="4"/>
  <c r="Y55" i="4"/>
  <c r="Y52" i="58"/>
  <c r="Y37" i="4"/>
  <c r="V20" i="4"/>
  <c r="V55" i="4"/>
  <c r="V52" i="58"/>
  <c r="V37" i="4"/>
  <c r="G52" i="58"/>
  <c r="G37" i="4"/>
  <c r="G20" i="4"/>
  <c r="G55" i="4"/>
  <c r="J52" i="58"/>
  <c r="J37" i="4"/>
  <c r="J20" i="4"/>
  <c r="J55" i="4"/>
  <c r="U20" i="4"/>
  <c r="U55" i="4"/>
  <c r="U52" i="58"/>
  <c r="U37" i="4"/>
  <c r="P55" i="4"/>
  <c r="P52" i="58"/>
  <c r="P37" i="4"/>
  <c r="P20" i="4"/>
  <c r="T52" i="58"/>
  <c r="T37" i="4"/>
  <c r="T20" i="4"/>
  <c r="T55" i="4"/>
  <c r="W52" i="58"/>
  <c r="W37" i="4"/>
  <c r="W20" i="4"/>
  <c r="W55" i="4"/>
  <c r="L53" i="4"/>
  <c r="L56" i="4"/>
  <c r="L46" i="4"/>
  <c r="O46" i="4"/>
  <c r="O56" i="4"/>
  <c r="O53" i="4"/>
  <c r="T46" i="4"/>
  <c r="T56" i="4"/>
  <c r="T53" i="4"/>
  <c r="W46" i="4"/>
  <c r="W56" i="4"/>
  <c r="W53" i="4"/>
  <c r="G56" i="4"/>
  <c r="G46" i="4"/>
  <c r="G53" i="4"/>
  <c r="P46" i="4"/>
  <c r="P56" i="4"/>
  <c r="P53" i="4"/>
  <c r="U53" i="4"/>
  <c r="U46" i="4"/>
  <c r="U56" i="4"/>
  <c r="J56" i="4"/>
  <c r="J46" i="4"/>
  <c r="J53" i="4"/>
  <c r="X46" i="4"/>
  <c r="X56" i="4"/>
  <c r="X53" i="4"/>
  <c r="H53" i="4"/>
  <c r="H56" i="4"/>
  <c r="H46" i="4"/>
  <c r="I53" i="4"/>
  <c r="I56" i="4"/>
  <c r="I46" i="4"/>
  <c r="S46" i="4"/>
  <c r="S56" i="4"/>
  <c r="S53" i="4"/>
  <c r="Y53" i="4"/>
  <c r="Y46" i="4"/>
  <c r="Y56" i="4"/>
  <c r="V56" i="4"/>
  <c r="V53" i="4"/>
  <c r="V46" i="4"/>
  <c r="H27" i="4"/>
  <c r="H31" i="58"/>
  <c r="H13" i="58"/>
  <c r="H9" i="4"/>
  <c r="H14" i="4"/>
  <c r="I27" i="4"/>
  <c r="I14" i="4"/>
  <c r="I31" i="58"/>
  <c r="I13" i="58"/>
  <c r="I9" i="4"/>
  <c r="O14" i="4"/>
  <c r="O31" i="58"/>
  <c r="O13" i="58"/>
  <c r="O9" i="4"/>
  <c r="T9" i="4"/>
  <c r="T14" i="4"/>
  <c r="T13" i="58"/>
  <c r="T31" i="58"/>
  <c r="W14" i="4"/>
  <c r="W31" i="58"/>
  <c r="W13" i="58"/>
  <c r="W9" i="4"/>
  <c r="X9" i="4"/>
  <c r="X14" i="4"/>
  <c r="X31" i="58"/>
  <c r="X13" i="58"/>
  <c r="L27" i="4"/>
  <c r="L9" i="4"/>
  <c r="L14" i="4"/>
  <c r="L31" i="58"/>
  <c r="L13" i="58"/>
  <c r="S27" i="4"/>
  <c r="S14" i="4"/>
  <c r="S31" i="58"/>
  <c r="S9" i="4"/>
  <c r="S13" i="58"/>
  <c r="Y27" i="4"/>
  <c r="Y13" i="58"/>
  <c r="Y9" i="4"/>
  <c r="Y14" i="4"/>
  <c r="Y31" i="58"/>
  <c r="V27" i="4"/>
  <c r="V31" i="58"/>
  <c r="V13" i="58"/>
  <c r="V14" i="4"/>
  <c r="V9" i="4"/>
  <c r="G13" i="58"/>
  <c r="G9" i="4"/>
  <c r="G14" i="4"/>
  <c r="G31" i="58"/>
  <c r="P9" i="4"/>
  <c r="P13" i="58"/>
  <c r="P14" i="4"/>
  <c r="P31" i="58"/>
  <c r="U13" i="58"/>
  <c r="U9" i="4"/>
  <c r="U31" i="58"/>
  <c r="U14" i="4"/>
  <c r="J31" i="58"/>
  <c r="J13" i="58"/>
  <c r="J14" i="4"/>
  <c r="J9" i="4"/>
  <c r="O27" i="4"/>
  <c r="T27" i="4"/>
  <c r="W27" i="4"/>
  <c r="G27" i="4"/>
  <c r="J27" i="4"/>
  <c r="X27" i="4"/>
  <c r="P27" i="4"/>
  <c r="U27" i="4"/>
  <c r="X47" i="58"/>
  <c r="X60" i="4"/>
  <c r="X4" i="4"/>
  <c r="X43" i="58"/>
  <c r="I43" i="58"/>
  <c r="I60" i="4"/>
  <c r="L47" i="58"/>
  <c r="L60" i="4"/>
  <c r="L4" i="4"/>
  <c r="L43" i="58"/>
  <c r="S60" i="4"/>
  <c r="S4" i="4"/>
  <c r="S43" i="58"/>
  <c r="S47" i="58"/>
  <c r="Y43" i="58"/>
  <c r="Y47" i="58"/>
  <c r="Y60" i="4"/>
  <c r="Y4" i="4"/>
  <c r="V60" i="4"/>
  <c r="V4" i="4"/>
  <c r="V43" i="58"/>
  <c r="V47" i="58"/>
  <c r="G47" i="58"/>
  <c r="G60" i="4"/>
  <c r="G43" i="58"/>
  <c r="G4" i="4"/>
  <c r="P47" i="58"/>
  <c r="P60" i="4"/>
  <c r="P4" i="4"/>
  <c r="P43" i="58"/>
  <c r="U43" i="58"/>
  <c r="U47" i="58"/>
  <c r="U60" i="4"/>
  <c r="U4" i="4"/>
  <c r="H47" i="58"/>
  <c r="H60" i="4"/>
  <c r="H43" i="58"/>
  <c r="H4" i="4"/>
  <c r="O60" i="4"/>
  <c r="O4" i="4"/>
  <c r="O43" i="58"/>
  <c r="O47" i="58"/>
  <c r="T47" i="58"/>
  <c r="T60" i="4"/>
  <c r="T4" i="4"/>
  <c r="T43" i="58"/>
  <c r="W60" i="4"/>
  <c r="W4" i="4"/>
  <c r="W43" i="58"/>
  <c r="W47" i="58"/>
  <c r="J60" i="4"/>
  <c r="J4" i="4"/>
  <c r="J43" i="58"/>
  <c r="J47" i="58"/>
  <c r="I4" i="4"/>
  <c r="I47" i="58"/>
  <c r="J44" i="4"/>
  <c r="J16" i="58"/>
  <c r="X44" i="4"/>
  <c r="X16" i="58"/>
  <c r="G44" i="4"/>
  <c r="G16" i="58"/>
  <c r="H44" i="4"/>
  <c r="H16" i="58"/>
  <c r="L44" i="4"/>
  <c r="L16" i="58"/>
  <c r="S44" i="4"/>
  <c r="S16" i="58"/>
  <c r="Y16" i="58"/>
  <c r="Y44" i="4"/>
  <c r="V44" i="4"/>
  <c r="V16" i="58"/>
  <c r="P44" i="4"/>
  <c r="P16" i="58"/>
  <c r="U16" i="58"/>
  <c r="U44" i="4"/>
  <c r="I16" i="58"/>
  <c r="I44" i="4"/>
  <c r="O44" i="4"/>
  <c r="O16" i="58"/>
  <c r="T44" i="4"/>
  <c r="T16" i="58"/>
  <c r="W44" i="4"/>
  <c r="W16" i="58"/>
  <c r="W14" i="58"/>
  <c r="J14" i="58"/>
  <c r="X60" i="58"/>
  <c r="G57" i="4"/>
  <c r="G35" i="4"/>
  <c r="G7" i="4"/>
  <c r="G52" i="4"/>
  <c r="G11" i="4"/>
  <c r="G24" i="4"/>
  <c r="G10" i="4"/>
  <c r="G25" i="4"/>
  <c r="G51" i="4"/>
  <c r="G65" i="4"/>
  <c r="G43" i="4"/>
  <c r="G50" i="4"/>
  <c r="G33" i="4"/>
  <c r="G17" i="4"/>
  <c r="G40" i="4"/>
  <c r="G49" i="4"/>
  <c r="G72" i="4"/>
  <c r="G22" i="4"/>
  <c r="G36" i="4"/>
  <c r="G41" i="4"/>
  <c r="G59" i="4"/>
  <c r="G28" i="4"/>
  <c r="G16" i="4"/>
  <c r="G30" i="4"/>
  <c r="G61" i="4"/>
  <c r="G31" i="4"/>
  <c r="G47" i="4"/>
  <c r="G21" i="4"/>
  <c r="G42" i="4"/>
  <c r="G6" i="4"/>
  <c r="G39" i="4"/>
  <c r="G8" i="4"/>
  <c r="G48" i="4"/>
  <c r="G38" i="4"/>
  <c r="G5" i="4"/>
  <c r="G15" i="4"/>
  <c r="G23" i="4"/>
  <c r="G19" i="4"/>
  <c r="G63" i="4"/>
  <c r="G64" i="4"/>
  <c r="G54" i="4"/>
  <c r="G29" i="4"/>
  <c r="G34" i="4"/>
  <c r="G3" i="4"/>
  <c r="G45" i="4"/>
  <c r="G32" i="4"/>
  <c r="G60" i="58"/>
  <c r="H9" i="58"/>
  <c r="L60" i="58"/>
  <c r="S14" i="58"/>
  <c r="Y9" i="58"/>
  <c r="P60" i="58"/>
  <c r="V9" i="58"/>
  <c r="I48" i="58"/>
  <c r="O48" i="58"/>
  <c r="T48" i="58"/>
  <c r="X9" i="58"/>
  <c r="T9" i="58"/>
  <c r="P9" i="58"/>
  <c r="L9" i="58"/>
  <c r="G9" i="58"/>
  <c r="W60" i="58"/>
  <c r="S60" i="58"/>
  <c r="O60" i="58"/>
  <c r="J60" i="58"/>
  <c r="V14" i="58"/>
  <c r="I14" i="58"/>
  <c r="W9" i="58"/>
  <c r="S9" i="58"/>
  <c r="O9" i="58"/>
  <c r="J9" i="58"/>
  <c r="V60" i="58"/>
  <c r="I60" i="58"/>
  <c r="Y14" i="58"/>
  <c r="U14" i="58"/>
  <c r="H14" i="58"/>
  <c r="I9" i="58"/>
  <c r="Y60" i="58"/>
  <c r="U60" i="58"/>
  <c r="H60" i="58"/>
  <c r="X14" i="58"/>
  <c r="T14" i="58"/>
  <c r="P14" i="58"/>
  <c r="L14" i="58"/>
  <c r="G14" i="58"/>
  <c r="U9" i="58"/>
  <c r="T60" i="58"/>
  <c r="O14" i="58"/>
  <c r="J48" i="58"/>
  <c r="W48" i="58"/>
  <c r="G48" i="58"/>
  <c r="H48" i="58"/>
  <c r="L48" i="58"/>
  <c r="S48" i="58"/>
  <c r="Y48" i="58"/>
  <c r="P48" i="58"/>
  <c r="V48" i="58"/>
  <c r="J54" i="4"/>
  <c r="U48" i="58"/>
  <c r="X48" i="58"/>
  <c r="S54" i="4"/>
  <c r="W54" i="4"/>
  <c r="O54" i="4"/>
  <c r="V54" i="4"/>
  <c r="I54" i="4"/>
  <c r="Y54" i="4"/>
  <c r="U54" i="4"/>
  <c r="H54" i="4"/>
  <c r="X54" i="4"/>
  <c r="T54" i="4"/>
  <c r="P54" i="4"/>
  <c r="L54" i="4"/>
  <c r="G40" i="58"/>
  <c r="Y62" i="58"/>
  <c r="W62" i="58"/>
  <c r="T62" i="58"/>
  <c r="V11" i="4"/>
  <c r="L40" i="58"/>
  <c r="I65" i="58"/>
  <c r="P50" i="4"/>
  <c r="X11" i="4"/>
  <c r="U11" i="4"/>
  <c r="J11" i="4"/>
  <c r="O11" i="4"/>
  <c r="Y40" i="58"/>
  <c r="W40" i="58"/>
  <c r="U40" i="58"/>
  <c r="P40" i="58"/>
  <c r="I40" i="58"/>
  <c r="H11" i="4"/>
  <c r="L11" i="4"/>
  <c r="U62" i="58"/>
  <c r="P62" i="58"/>
  <c r="L62" i="58"/>
  <c r="I62" i="58"/>
  <c r="G62" i="58"/>
  <c r="X40" i="58"/>
  <c r="V40" i="58"/>
  <c r="T40" i="58"/>
  <c r="O40" i="58"/>
  <c r="J40" i="58"/>
  <c r="H40" i="58"/>
  <c r="X62" i="58"/>
  <c r="V62" i="58"/>
  <c r="O62" i="58"/>
  <c r="J62" i="58"/>
  <c r="H62" i="58"/>
  <c r="S62" i="58"/>
  <c r="S40" i="58"/>
  <c r="S11" i="4"/>
  <c r="T50" i="4"/>
  <c r="Y50" i="4"/>
  <c r="W50" i="4"/>
  <c r="I11" i="4"/>
  <c r="Y11" i="4"/>
  <c r="T11" i="4"/>
  <c r="P11" i="4"/>
  <c r="W11" i="4"/>
  <c r="V65" i="58"/>
  <c r="J50" i="4"/>
  <c r="O50" i="4"/>
  <c r="H50" i="4"/>
  <c r="L50" i="4"/>
  <c r="X50" i="4"/>
  <c r="U50" i="4"/>
  <c r="S50" i="4"/>
  <c r="V50" i="4"/>
  <c r="I50" i="4"/>
  <c r="Y65" i="58"/>
  <c r="U65" i="58"/>
  <c r="H65" i="58"/>
  <c r="X65" i="58"/>
  <c r="T65" i="58"/>
  <c r="P65" i="58"/>
  <c r="L65" i="58"/>
  <c r="G65" i="58"/>
  <c r="W65" i="58"/>
  <c r="S65" i="58"/>
  <c r="O65" i="58"/>
  <c r="J65" i="58"/>
  <c r="P59" i="58"/>
  <c r="H59" i="58"/>
  <c r="L59" i="58"/>
  <c r="T59" i="58"/>
  <c r="Y59" i="58"/>
  <c r="W59" i="58"/>
  <c r="G59" i="58"/>
  <c r="I59" i="58"/>
  <c r="V59" i="58"/>
  <c r="J59" i="58"/>
  <c r="X59" i="58"/>
  <c r="U59" i="58"/>
  <c r="O64" i="58"/>
  <c r="P63" i="4"/>
  <c r="S64" i="58"/>
  <c r="S59" i="58"/>
  <c r="O59" i="58"/>
  <c r="I39" i="4"/>
  <c r="T63" i="4"/>
  <c r="Y25" i="4"/>
  <c r="W64" i="58"/>
  <c r="V39" i="4"/>
  <c r="J64" i="58"/>
  <c r="H25" i="4"/>
  <c r="X63" i="4"/>
  <c r="U25" i="4"/>
  <c r="L63" i="4"/>
  <c r="Y39" i="4"/>
  <c r="U39" i="4"/>
  <c r="H39" i="4"/>
  <c r="X25" i="4"/>
  <c r="T25" i="4"/>
  <c r="P25" i="4"/>
  <c r="L25" i="4"/>
  <c r="W63" i="4"/>
  <c r="S63" i="4"/>
  <c r="O63" i="4"/>
  <c r="J63" i="4"/>
  <c r="V64" i="58"/>
  <c r="I64" i="58"/>
  <c r="X39" i="4"/>
  <c r="T39" i="4"/>
  <c r="P39" i="4"/>
  <c r="L39" i="4"/>
  <c r="W25" i="4"/>
  <c r="S25" i="4"/>
  <c r="O25" i="4"/>
  <c r="J25" i="4"/>
  <c r="V63" i="4"/>
  <c r="I63" i="4"/>
  <c r="Y64" i="58"/>
  <c r="U64" i="58"/>
  <c r="H64" i="58"/>
  <c r="W39" i="4"/>
  <c r="S39" i="4"/>
  <c r="O39" i="4"/>
  <c r="J39" i="4"/>
  <c r="V25" i="4"/>
  <c r="I25" i="4"/>
  <c r="Y63" i="4"/>
  <c r="U63" i="4"/>
  <c r="H63" i="4"/>
  <c r="X64" i="58"/>
  <c r="T64" i="58"/>
  <c r="P64" i="58"/>
  <c r="L64" i="58"/>
  <c r="G64" i="58"/>
  <c r="U43" i="4"/>
  <c r="J43" i="4"/>
  <c r="I57" i="58"/>
  <c r="H7" i="4"/>
  <c r="S17" i="4"/>
  <c r="T43" i="4"/>
  <c r="Y43" i="4"/>
  <c r="L43" i="4"/>
  <c r="P45" i="4"/>
  <c r="V57" i="58"/>
  <c r="W43" i="4"/>
  <c r="S43" i="4"/>
  <c r="O43" i="4"/>
  <c r="Y57" i="58"/>
  <c r="U57" i="58"/>
  <c r="H57" i="58"/>
  <c r="P30" i="4"/>
  <c r="X27" i="58"/>
  <c r="V45" i="4"/>
  <c r="W27" i="58"/>
  <c r="V43" i="4"/>
  <c r="I43" i="4"/>
  <c r="X57" i="58"/>
  <c r="T57" i="58"/>
  <c r="P57" i="58"/>
  <c r="L57" i="58"/>
  <c r="G57" i="58"/>
  <c r="H43" i="4"/>
  <c r="W57" i="58"/>
  <c r="S57" i="58"/>
  <c r="O57" i="58"/>
  <c r="J57" i="58"/>
  <c r="X43" i="4"/>
  <c r="P43" i="4"/>
  <c r="S27" i="58"/>
  <c r="J17" i="4"/>
  <c r="H3" i="58"/>
  <c r="H27" i="58"/>
  <c r="I44" i="58"/>
  <c r="I27" i="58"/>
  <c r="O45" i="4"/>
  <c r="P47" i="4"/>
  <c r="P27" i="58"/>
  <c r="J42" i="58"/>
  <c r="T45" i="4"/>
  <c r="Y38" i="4"/>
  <c r="U54" i="58"/>
  <c r="W38" i="4"/>
  <c r="J45" i="4"/>
  <c r="O27" i="58"/>
  <c r="U45" i="4"/>
  <c r="L54" i="58"/>
  <c r="L27" i="58"/>
  <c r="S44" i="58"/>
  <c r="S3" i="58"/>
  <c r="G27" i="58"/>
  <c r="V38" i="4"/>
  <c r="J24" i="58"/>
  <c r="P17" i="4"/>
  <c r="J27" i="58"/>
  <c r="X47" i="4"/>
  <c r="X54" i="58"/>
  <c r="X44" i="58"/>
  <c r="X45" i="4"/>
  <c r="X38" i="4"/>
  <c r="X42" i="58"/>
  <c r="X3" i="58"/>
  <c r="W44" i="58"/>
  <c r="W45" i="4"/>
  <c r="U44" i="58"/>
  <c r="U3" i="58"/>
  <c r="U38" i="4"/>
  <c r="O47" i="4"/>
  <c r="O30" i="4"/>
  <c r="O42" i="58"/>
  <c r="O44" i="58"/>
  <c r="O38" i="4"/>
  <c r="O30" i="58"/>
  <c r="O17" i="4"/>
  <c r="O54" i="58"/>
  <c r="O3" i="58"/>
  <c r="Y45" i="4"/>
  <c r="T44" i="58"/>
  <c r="T38" i="4"/>
  <c r="T54" i="58"/>
  <c r="T3" i="58"/>
  <c r="S38" i="4"/>
  <c r="S47" i="4"/>
  <c r="S45" i="4"/>
  <c r="S42" i="58"/>
  <c r="S54" i="58"/>
  <c r="P42" i="58"/>
  <c r="P54" i="58"/>
  <c r="P3" i="58"/>
  <c r="P38" i="4"/>
  <c r="P44" i="58"/>
  <c r="L12" i="58"/>
  <c r="L44" i="58"/>
  <c r="L30" i="4"/>
  <c r="L42" i="58"/>
  <c r="L3" i="58"/>
  <c r="L45" i="4"/>
  <c r="L38" i="4"/>
  <c r="L24" i="58"/>
  <c r="L10" i="4"/>
  <c r="L53" i="58"/>
  <c r="L30" i="58"/>
  <c r="L47" i="4"/>
  <c r="L17" i="4"/>
  <c r="I55" i="58"/>
  <c r="I11" i="58"/>
  <c r="I10" i="4"/>
  <c r="I41" i="58"/>
  <c r="I21" i="58"/>
  <c r="I17" i="58"/>
  <c r="I6" i="58"/>
  <c r="I49" i="58"/>
  <c r="I63" i="58"/>
  <c r="I7" i="58"/>
  <c r="I5" i="58"/>
  <c r="I56" i="58"/>
  <c r="I30" i="58"/>
  <c r="I30" i="4"/>
  <c r="I4" i="58"/>
  <c r="I26" i="58"/>
  <c r="I61" i="58"/>
  <c r="I58" i="58"/>
  <c r="I47" i="4"/>
  <c r="I35" i="58"/>
  <c r="I19" i="58"/>
  <c r="I22" i="58"/>
  <c r="I25" i="58"/>
  <c r="I29" i="58"/>
  <c r="I33" i="58"/>
  <c r="I20" i="58"/>
  <c r="I53" i="58"/>
  <c r="I17" i="4"/>
  <c r="I54" i="58"/>
  <c r="I3" i="58"/>
  <c r="I45" i="4"/>
  <c r="I38" i="4"/>
  <c r="I37" i="58"/>
  <c r="I51" i="58"/>
  <c r="I28" i="58"/>
  <c r="I45" i="58"/>
  <c r="I34" i="58"/>
  <c r="I36" i="58"/>
  <c r="I46" i="58"/>
  <c r="I10" i="58"/>
  <c r="I18" i="58"/>
  <c r="I32" i="58"/>
  <c r="I50" i="58"/>
  <c r="I24" i="58"/>
  <c r="I12" i="58"/>
  <c r="I42" i="58"/>
  <c r="J30" i="58"/>
  <c r="J54" i="58"/>
  <c r="J44" i="58"/>
  <c r="J38" i="4"/>
  <c r="J30" i="4"/>
  <c r="J47" i="4"/>
  <c r="J3" i="58"/>
  <c r="J10" i="4"/>
  <c r="J12" i="58"/>
  <c r="J53" i="58"/>
  <c r="H35" i="58"/>
  <c r="H26" i="58"/>
  <c r="H61" i="58"/>
  <c r="H58" i="58"/>
  <c r="H33" i="58"/>
  <c r="H20" i="58"/>
  <c r="H24" i="58"/>
  <c r="H30" i="58"/>
  <c r="H47" i="4"/>
  <c r="H44" i="58"/>
  <c r="H45" i="4"/>
  <c r="H10" i="4"/>
  <c r="H42" i="58"/>
  <c r="H54" i="58"/>
  <c r="H55" i="58"/>
  <c r="H19" i="58"/>
  <c r="H37" i="58"/>
  <c r="H22" i="58"/>
  <c r="H51" i="58"/>
  <c r="H61" i="4"/>
  <c r="H41" i="58"/>
  <c r="H21" i="58"/>
  <c r="H28" i="58"/>
  <c r="H17" i="58"/>
  <c r="H45" i="58"/>
  <c r="H6" i="58"/>
  <c r="H34" i="58"/>
  <c r="H36" i="58"/>
  <c r="H49" i="58"/>
  <c r="H46" i="58"/>
  <c r="H63" i="58"/>
  <c r="H10" i="58"/>
  <c r="H7" i="58"/>
  <c r="H5" i="58"/>
  <c r="H18" i="58"/>
  <c r="H32" i="58"/>
  <c r="H56" i="58"/>
  <c r="H50" i="58"/>
  <c r="H12" i="58"/>
  <c r="H30" i="4"/>
  <c r="H38" i="4"/>
  <c r="H4" i="58"/>
  <c r="H11" i="58"/>
  <c r="H25" i="58"/>
  <c r="H29" i="58"/>
  <c r="H53" i="58"/>
  <c r="H17" i="4"/>
  <c r="G12" i="58"/>
  <c r="G54" i="58"/>
  <c r="G21" i="58"/>
  <c r="G7" i="58"/>
  <c r="G56" i="58"/>
  <c r="G4" i="58"/>
  <c r="G55" i="58"/>
  <c r="G26" i="58"/>
  <c r="G11" i="58"/>
  <c r="G37" i="58"/>
  <c r="G51" i="58"/>
  <c r="G61" i="58"/>
  <c r="G58" i="58"/>
  <c r="G42" i="58"/>
  <c r="G17" i="58"/>
  <c r="G63" i="58"/>
  <c r="G5" i="58"/>
  <c r="G28" i="58"/>
  <c r="G45" i="58"/>
  <c r="G34" i="58"/>
  <c r="G36" i="58"/>
  <c r="G46" i="58"/>
  <c r="G10" i="58"/>
  <c r="G18" i="58"/>
  <c r="G32" i="58"/>
  <c r="G50" i="58"/>
  <c r="G53" i="58"/>
  <c r="G30" i="58"/>
  <c r="G44" i="58"/>
  <c r="G41" i="58"/>
  <c r="G6" i="58"/>
  <c r="G49" i="58"/>
  <c r="G35" i="58"/>
  <c r="G19" i="58"/>
  <c r="G22" i="58"/>
  <c r="G25" i="58"/>
  <c r="G29" i="58"/>
  <c r="G33" i="58"/>
  <c r="G20" i="58"/>
  <c r="G24" i="58"/>
  <c r="G3" i="58"/>
  <c r="Y56" i="58"/>
  <c r="Y17" i="4"/>
  <c r="Y21" i="4"/>
  <c r="Y29" i="4"/>
  <c r="Y36" i="4"/>
  <c r="Y28" i="4"/>
  <c r="Y5" i="4"/>
  <c r="Y7" i="4"/>
  <c r="Y12" i="58"/>
  <c r="Y30" i="58"/>
  <c r="Y54" i="58"/>
  <c r="Y3" i="58"/>
  <c r="Y44" i="58"/>
  <c r="Y41" i="4"/>
  <c r="Y49" i="4"/>
  <c r="Y3" i="4"/>
  <c r="Y8" i="4"/>
  <c r="Y15" i="4"/>
  <c r="Y33" i="4"/>
  <c r="Y34" i="4"/>
  <c r="Y61" i="4"/>
  <c r="Y24" i="58"/>
  <c r="Y10" i="4"/>
  <c r="Y30" i="4"/>
  <c r="Y42" i="58"/>
  <c r="Y52" i="4"/>
  <c r="Y42" i="4"/>
  <c r="Y59" i="4"/>
  <c r="Y23" i="4"/>
  <c r="Y41" i="58"/>
  <c r="Y55" i="58"/>
  <c r="Y26" i="58"/>
  <c r="Y19" i="58"/>
  <c r="Y11" i="58"/>
  <c r="Y37" i="58"/>
  <c r="Y22" i="58"/>
  <c r="Y51" i="58"/>
  <c r="Y25" i="58"/>
  <c r="Y61" i="58"/>
  <c r="Y5" i="58"/>
  <c r="Y29" i="58"/>
  <c r="Y18" i="58"/>
  <c r="Y58" i="58"/>
  <c r="Y32" i="58"/>
  <c r="Y33" i="58"/>
  <c r="Y27" i="58"/>
  <c r="Y20" i="58"/>
  <c r="Y50" i="58"/>
  <c r="Y47" i="4"/>
  <c r="Y19" i="4"/>
  <c r="Y51" i="4"/>
  <c r="Y64" i="4"/>
  <c r="Y31" i="4"/>
  <c r="Y4" i="58"/>
  <c r="Y35" i="58"/>
  <c r="Y21" i="58"/>
  <c r="Y28" i="58"/>
  <c r="Y17" i="58"/>
  <c r="Y45" i="58"/>
  <c r="Y6" i="58"/>
  <c r="Y34" i="58"/>
  <c r="Y36" i="58"/>
  <c r="Y49" i="58"/>
  <c r="Y46" i="58"/>
  <c r="Y63" i="58"/>
  <c r="Y10" i="58"/>
  <c r="Y7" i="58"/>
  <c r="Y72" i="4"/>
  <c r="Y32" i="4"/>
  <c r="Y65" i="4"/>
  <c r="Y48" i="4"/>
  <c r="Y16" i="4"/>
  <c r="Y24" i="4"/>
  <c r="Y35" i="4"/>
  <c r="Y40" i="4"/>
  <c r="Y22" i="4"/>
  <c r="Y6" i="4"/>
  <c r="Y57" i="4"/>
  <c r="Y53" i="58"/>
  <c r="V3" i="58"/>
  <c r="V48" i="4"/>
  <c r="V24" i="4"/>
  <c r="V22" i="4"/>
  <c r="V45" i="58"/>
  <c r="V34" i="58"/>
  <c r="V32" i="58"/>
  <c r="V50" i="58"/>
  <c r="V10" i="4"/>
  <c r="V12" i="58"/>
  <c r="V53" i="58"/>
  <c r="V30" i="58"/>
  <c r="V21" i="4"/>
  <c r="V29" i="4"/>
  <c r="V36" i="4"/>
  <c r="V28" i="4"/>
  <c r="V5" i="4"/>
  <c r="V7" i="4"/>
  <c r="V4" i="58"/>
  <c r="V55" i="58"/>
  <c r="V26" i="58"/>
  <c r="V11" i="58"/>
  <c r="V37" i="58"/>
  <c r="V51" i="58"/>
  <c r="V61" i="58"/>
  <c r="V58" i="58"/>
  <c r="V47" i="4"/>
  <c r="V72" i="4"/>
  <c r="V40" i="4"/>
  <c r="V6" i="4"/>
  <c r="V36" i="58"/>
  <c r="V10" i="58"/>
  <c r="V41" i="4"/>
  <c r="V49" i="4"/>
  <c r="V3" i="4"/>
  <c r="V8" i="4"/>
  <c r="V15" i="4"/>
  <c r="V33" i="4"/>
  <c r="V34" i="4"/>
  <c r="V41" i="58"/>
  <c r="V21" i="58"/>
  <c r="V17" i="58"/>
  <c r="V6" i="58"/>
  <c r="V49" i="58"/>
  <c r="V63" i="58"/>
  <c r="V7" i="58"/>
  <c r="V5" i="58"/>
  <c r="V56" i="58"/>
  <c r="V24" i="58"/>
  <c r="V30" i="4"/>
  <c r="V54" i="58"/>
  <c r="V44" i="58"/>
  <c r="V32" i="4"/>
  <c r="V65" i="4"/>
  <c r="V16" i="4"/>
  <c r="V35" i="4"/>
  <c r="V57" i="4"/>
  <c r="V28" i="58"/>
  <c r="V46" i="58"/>
  <c r="V18" i="58"/>
  <c r="V52" i="4"/>
  <c r="V19" i="4"/>
  <c r="V42" i="4"/>
  <c r="V51" i="4"/>
  <c r="V59" i="4"/>
  <c r="V64" i="4"/>
  <c r="V23" i="4"/>
  <c r="V31" i="4"/>
  <c r="V61" i="4"/>
  <c r="V35" i="58"/>
  <c r="V19" i="58"/>
  <c r="V22" i="58"/>
  <c r="V25" i="58"/>
  <c r="V29" i="58"/>
  <c r="V33" i="58"/>
  <c r="V20" i="58"/>
  <c r="V42" i="58"/>
  <c r="V17" i="4"/>
  <c r="W7" i="4"/>
  <c r="W36" i="4"/>
  <c r="W21" i="4"/>
  <c r="W5" i="4"/>
  <c r="W28" i="4"/>
  <c r="W29" i="4"/>
  <c r="W63" i="58"/>
  <c r="W46" i="58"/>
  <c r="W10" i="58"/>
  <c r="W7" i="58"/>
  <c r="W5" i="58"/>
  <c r="W18" i="58"/>
  <c r="W32" i="58"/>
  <c r="W56" i="58"/>
  <c r="W50" i="58"/>
  <c r="W10" i="4"/>
  <c r="W53" i="58"/>
  <c r="W3" i="58"/>
  <c r="W41" i="4"/>
  <c r="W49" i="4"/>
  <c r="W15" i="4"/>
  <c r="W33" i="4"/>
  <c r="W28" i="58"/>
  <c r="W45" i="58"/>
  <c r="W34" i="58"/>
  <c r="W36" i="58"/>
  <c r="W49" i="58"/>
  <c r="W52" i="4"/>
  <c r="W19" i="4"/>
  <c r="W42" i="4"/>
  <c r="W51" i="4"/>
  <c r="W59" i="4"/>
  <c r="W64" i="4"/>
  <c r="W23" i="4"/>
  <c r="W31" i="4"/>
  <c r="W61" i="4"/>
  <c r="W42" i="58"/>
  <c r="W47" i="4"/>
  <c r="W17" i="4"/>
  <c r="W54" i="58"/>
  <c r="W3" i="4"/>
  <c r="W8" i="4"/>
  <c r="W34" i="4"/>
  <c r="W41" i="58"/>
  <c r="W21" i="58"/>
  <c r="W17" i="58"/>
  <c r="W6" i="58"/>
  <c r="W72" i="4"/>
  <c r="W32" i="4"/>
  <c r="W65" i="4"/>
  <c r="W48" i="4"/>
  <c r="W16" i="4"/>
  <c r="W24" i="4"/>
  <c r="W35" i="4"/>
  <c r="W40" i="4"/>
  <c r="W22" i="4"/>
  <c r="W6" i="4"/>
  <c r="W57" i="4"/>
  <c r="W4" i="58"/>
  <c r="W35" i="58"/>
  <c r="W55" i="58"/>
  <c r="W26" i="58"/>
  <c r="W19" i="58"/>
  <c r="W11" i="58"/>
  <c r="W37" i="58"/>
  <c r="W22" i="58"/>
  <c r="W51" i="58"/>
  <c r="W25" i="58"/>
  <c r="W61" i="58"/>
  <c r="W29" i="58"/>
  <c r="W58" i="58"/>
  <c r="W33" i="58"/>
  <c r="W20" i="58"/>
  <c r="W24" i="58"/>
  <c r="W12" i="58"/>
  <c r="W30" i="58"/>
  <c r="W30" i="4"/>
  <c r="U17" i="4"/>
  <c r="U30" i="58"/>
  <c r="U42" i="4"/>
  <c r="U59" i="4"/>
  <c r="U45" i="58"/>
  <c r="U46" i="58"/>
  <c r="U18" i="58"/>
  <c r="U12" i="58"/>
  <c r="U72" i="4"/>
  <c r="U32" i="4"/>
  <c r="U65" i="4"/>
  <c r="U48" i="4"/>
  <c r="U16" i="4"/>
  <c r="U24" i="4"/>
  <c r="U35" i="4"/>
  <c r="U40" i="4"/>
  <c r="U22" i="4"/>
  <c r="U6" i="4"/>
  <c r="U57" i="4"/>
  <c r="U35" i="58"/>
  <c r="U19" i="58"/>
  <c r="U22" i="58"/>
  <c r="U25" i="58"/>
  <c r="U29" i="58"/>
  <c r="U33" i="58"/>
  <c r="U20" i="58"/>
  <c r="U24" i="58"/>
  <c r="U10" i="4"/>
  <c r="U30" i="4"/>
  <c r="U42" i="58"/>
  <c r="U52" i="4"/>
  <c r="U23" i="4"/>
  <c r="U21" i="4"/>
  <c r="U29" i="4"/>
  <c r="U36" i="4"/>
  <c r="U28" i="4"/>
  <c r="U5" i="4"/>
  <c r="U7" i="4"/>
  <c r="U41" i="58"/>
  <c r="U21" i="58"/>
  <c r="U17" i="58"/>
  <c r="U6" i="58"/>
  <c r="U49" i="58"/>
  <c r="U63" i="58"/>
  <c r="U7" i="58"/>
  <c r="U5" i="58"/>
  <c r="U56" i="58"/>
  <c r="U47" i="4"/>
  <c r="U19" i="4"/>
  <c r="U51" i="4"/>
  <c r="U64" i="4"/>
  <c r="U31" i="4"/>
  <c r="U28" i="58"/>
  <c r="U34" i="58"/>
  <c r="U36" i="58"/>
  <c r="U10" i="58"/>
  <c r="U32" i="58"/>
  <c r="U50" i="58"/>
  <c r="U41" i="4"/>
  <c r="U49" i="4"/>
  <c r="U3" i="4"/>
  <c r="U8" i="4"/>
  <c r="U15" i="4"/>
  <c r="U33" i="4"/>
  <c r="U34" i="4"/>
  <c r="U61" i="4"/>
  <c r="U4" i="58"/>
  <c r="U55" i="58"/>
  <c r="U26" i="58"/>
  <c r="U11" i="58"/>
  <c r="U37" i="58"/>
  <c r="U51" i="58"/>
  <c r="U61" i="58"/>
  <c r="U58" i="58"/>
  <c r="U53" i="58"/>
  <c r="T47" i="4"/>
  <c r="T30" i="58"/>
  <c r="T52" i="4"/>
  <c r="T19" i="4"/>
  <c r="T42" i="4"/>
  <c r="T64" i="4"/>
  <c r="T31" i="4"/>
  <c r="T48" i="4"/>
  <c r="T16" i="4"/>
  <c r="T35" i="4"/>
  <c r="T6" i="4"/>
  <c r="T35" i="58"/>
  <c r="T21" i="58"/>
  <c r="T28" i="58"/>
  <c r="T19" i="58"/>
  <c r="T11" i="58"/>
  <c r="T34" i="58"/>
  <c r="T37" i="58"/>
  <c r="T36" i="58"/>
  <c r="T49" i="58"/>
  <c r="T22" i="58"/>
  <c r="T46" i="58"/>
  <c r="T63" i="58"/>
  <c r="T10" i="58"/>
  <c r="T51" i="58"/>
  <c r="T7" i="58"/>
  <c r="T25" i="58"/>
  <c r="T61" i="58"/>
  <c r="T5" i="58"/>
  <c r="T29" i="58"/>
  <c r="T18" i="58"/>
  <c r="T58" i="58"/>
  <c r="T32" i="58"/>
  <c r="T33" i="58"/>
  <c r="T56" i="58"/>
  <c r="T20" i="58"/>
  <c r="T50" i="58"/>
  <c r="T24" i="58"/>
  <c r="T30" i="4"/>
  <c r="T59" i="4"/>
  <c r="T32" i="4"/>
  <c r="T65" i="4"/>
  <c r="T22" i="4"/>
  <c r="T4" i="58"/>
  <c r="T6" i="58"/>
  <c r="T21" i="4"/>
  <c r="T29" i="4"/>
  <c r="T36" i="4"/>
  <c r="T28" i="4"/>
  <c r="T5" i="4"/>
  <c r="T7" i="4"/>
  <c r="T42" i="58"/>
  <c r="T17" i="4"/>
  <c r="T51" i="4"/>
  <c r="T23" i="4"/>
  <c r="T61" i="4"/>
  <c r="T72" i="4"/>
  <c r="T24" i="4"/>
  <c r="T40" i="4"/>
  <c r="T57" i="4"/>
  <c r="T41" i="58"/>
  <c r="T55" i="58"/>
  <c r="T26" i="58"/>
  <c r="T17" i="58"/>
  <c r="T45" i="58"/>
  <c r="T41" i="4"/>
  <c r="T49" i="4"/>
  <c r="T3" i="4"/>
  <c r="T8" i="4"/>
  <c r="T15" i="4"/>
  <c r="T33" i="4"/>
  <c r="T34" i="4"/>
  <c r="T10" i="4"/>
  <c r="T12" i="58"/>
  <c r="T53" i="58"/>
  <c r="X17" i="4"/>
  <c r="X30" i="4"/>
  <c r="X32" i="4"/>
  <c r="X65" i="4"/>
  <c r="X16" i="4"/>
  <c r="X35" i="4"/>
  <c r="X22" i="4"/>
  <c r="X57" i="4"/>
  <c r="X4" i="58"/>
  <c r="X26" i="58"/>
  <c r="X37" i="58"/>
  <c r="X51" i="58"/>
  <c r="X12" i="58"/>
  <c r="X30" i="58"/>
  <c r="X21" i="4"/>
  <c r="X29" i="4"/>
  <c r="X36" i="4"/>
  <c r="X28" i="4"/>
  <c r="X5" i="4"/>
  <c r="X7" i="4"/>
  <c r="X41" i="58"/>
  <c r="X21" i="58"/>
  <c r="X17" i="58"/>
  <c r="X6" i="58"/>
  <c r="X49" i="58"/>
  <c r="X63" i="58"/>
  <c r="X7" i="58"/>
  <c r="X5" i="58"/>
  <c r="X56" i="58"/>
  <c r="X53" i="58"/>
  <c r="X72" i="4"/>
  <c r="X48" i="4"/>
  <c r="X24" i="4"/>
  <c r="X40" i="4"/>
  <c r="X6" i="4"/>
  <c r="X55" i="58"/>
  <c r="X11" i="58"/>
  <c r="X61" i="58"/>
  <c r="X58" i="58"/>
  <c r="X41" i="4"/>
  <c r="X49" i="4"/>
  <c r="X3" i="4"/>
  <c r="X8" i="4"/>
  <c r="X15" i="4"/>
  <c r="X33" i="4"/>
  <c r="X34" i="4"/>
  <c r="X61" i="4"/>
  <c r="X35" i="58"/>
  <c r="X19" i="58"/>
  <c r="X22" i="58"/>
  <c r="X25" i="58"/>
  <c r="X29" i="58"/>
  <c r="X33" i="58"/>
  <c r="X20" i="58"/>
  <c r="X52" i="4"/>
  <c r="X19" i="4"/>
  <c r="X42" i="4"/>
  <c r="X51" i="4"/>
  <c r="X59" i="4"/>
  <c r="X64" i="4"/>
  <c r="X23" i="4"/>
  <c r="X31" i="4"/>
  <c r="X28" i="58"/>
  <c r="X45" i="58"/>
  <c r="X34" i="58"/>
  <c r="X36" i="58"/>
  <c r="X46" i="58"/>
  <c r="X10" i="58"/>
  <c r="X18" i="58"/>
  <c r="X32" i="58"/>
  <c r="X50" i="58"/>
  <c r="X24" i="58"/>
  <c r="X10" i="4"/>
  <c r="S52" i="4"/>
  <c r="S45" i="58"/>
  <c r="S6" i="58"/>
  <c r="S36" i="58"/>
  <c r="S49" i="58"/>
  <c r="S46" i="58"/>
  <c r="S63" i="58"/>
  <c r="S10" i="58"/>
  <c r="S7" i="58"/>
  <c r="S5" i="58"/>
  <c r="S18" i="58"/>
  <c r="S32" i="58"/>
  <c r="S56" i="58"/>
  <c r="S50" i="58"/>
  <c r="S10" i="4"/>
  <c r="S53" i="58"/>
  <c r="S59" i="4"/>
  <c r="S32" i="4"/>
  <c r="S48" i="4"/>
  <c r="S16" i="4"/>
  <c r="S35" i="4"/>
  <c r="S22" i="4"/>
  <c r="S57" i="4"/>
  <c r="S17" i="58"/>
  <c r="S34" i="58"/>
  <c r="S21" i="4"/>
  <c r="S29" i="4"/>
  <c r="S36" i="4"/>
  <c r="S28" i="4"/>
  <c r="S5" i="4"/>
  <c r="S7" i="4"/>
  <c r="S51" i="4"/>
  <c r="S72" i="4"/>
  <c r="S65" i="4"/>
  <c r="S24" i="4"/>
  <c r="S40" i="4"/>
  <c r="S6" i="4"/>
  <c r="S41" i="58"/>
  <c r="S21" i="58"/>
  <c r="S28" i="58"/>
  <c r="S41" i="4"/>
  <c r="S49" i="4"/>
  <c r="S3" i="4"/>
  <c r="S8" i="4"/>
  <c r="S15" i="4"/>
  <c r="S33" i="4"/>
  <c r="S34" i="4"/>
  <c r="S4" i="58"/>
  <c r="S35" i="58"/>
  <c r="S55" i="58"/>
  <c r="S26" i="58"/>
  <c r="S19" i="58"/>
  <c r="S11" i="58"/>
  <c r="S37" i="58"/>
  <c r="S22" i="58"/>
  <c r="S51" i="58"/>
  <c r="S25" i="58"/>
  <c r="S61" i="58"/>
  <c r="S29" i="58"/>
  <c r="S58" i="58"/>
  <c r="S33" i="58"/>
  <c r="S20" i="58"/>
  <c r="S24" i="58"/>
  <c r="S12" i="58"/>
  <c r="S30" i="58"/>
  <c r="S30" i="4"/>
  <c r="S19" i="4"/>
  <c r="S42" i="4"/>
  <c r="S64" i="4"/>
  <c r="S23" i="4"/>
  <c r="S31" i="4"/>
  <c r="S61" i="4"/>
  <c r="P21" i="58"/>
  <c r="P49" i="4"/>
  <c r="P15" i="4"/>
  <c r="P6" i="58"/>
  <c r="P7" i="58"/>
  <c r="P3" i="4"/>
  <c r="P8" i="4"/>
  <c r="P41" i="58"/>
  <c r="P49" i="58"/>
  <c r="P56" i="58"/>
  <c r="P41" i="4"/>
  <c r="P33" i="4"/>
  <c r="P53" i="58"/>
  <c r="P34" i="4"/>
  <c r="P17" i="58"/>
  <c r="P63" i="58"/>
  <c r="P5" i="58"/>
  <c r="P52" i="4"/>
  <c r="P19" i="4"/>
  <c r="P42" i="4"/>
  <c r="P51" i="4"/>
  <c r="P59" i="4"/>
  <c r="P64" i="4"/>
  <c r="P23" i="4"/>
  <c r="P31" i="4"/>
  <c r="P61" i="4"/>
  <c r="P35" i="58"/>
  <c r="P19" i="58"/>
  <c r="P22" i="58"/>
  <c r="P25" i="58"/>
  <c r="P29" i="58"/>
  <c r="P33" i="58"/>
  <c r="P20" i="58"/>
  <c r="P24" i="58"/>
  <c r="P10" i="4"/>
  <c r="P72" i="4"/>
  <c r="P32" i="4"/>
  <c r="P65" i="4"/>
  <c r="P48" i="4"/>
  <c r="P16" i="4"/>
  <c r="P24" i="4"/>
  <c r="P35" i="4"/>
  <c r="P40" i="4"/>
  <c r="P22" i="4"/>
  <c r="P6" i="4"/>
  <c r="P57" i="4"/>
  <c r="P28" i="58"/>
  <c r="P45" i="58"/>
  <c r="P34" i="58"/>
  <c r="P36" i="58"/>
  <c r="P46" i="58"/>
  <c r="P10" i="58"/>
  <c r="P18" i="58"/>
  <c r="P32" i="58"/>
  <c r="P50" i="58"/>
  <c r="P12" i="58"/>
  <c r="P30" i="58"/>
  <c r="P21" i="4"/>
  <c r="P29" i="4"/>
  <c r="P36" i="4"/>
  <c r="P28" i="4"/>
  <c r="P5" i="4"/>
  <c r="P7" i="4"/>
  <c r="P4" i="58"/>
  <c r="P55" i="58"/>
  <c r="P26" i="58"/>
  <c r="P11" i="58"/>
  <c r="P37" i="58"/>
  <c r="P51" i="58"/>
  <c r="P61" i="58"/>
  <c r="P58" i="58"/>
  <c r="O42" i="4"/>
  <c r="O64" i="4"/>
  <c r="O31" i="4"/>
  <c r="O55" i="58"/>
  <c r="O26" i="58"/>
  <c r="O25" i="58"/>
  <c r="O29" i="58"/>
  <c r="O24" i="58"/>
  <c r="O21" i="4"/>
  <c r="O29" i="4"/>
  <c r="O36" i="4"/>
  <c r="O28" i="4"/>
  <c r="O5" i="4"/>
  <c r="O7" i="4"/>
  <c r="O41" i="58"/>
  <c r="O21" i="58"/>
  <c r="O28" i="58"/>
  <c r="O17" i="58"/>
  <c r="O45" i="58"/>
  <c r="O6" i="58"/>
  <c r="O34" i="58"/>
  <c r="O36" i="58"/>
  <c r="O49" i="58"/>
  <c r="O46" i="58"/>
  <c r="O63" i="58"/>
  <c r="O10" i="58"/>
  <c r="O7" i="58"/>
  <c r="O5" i="58"/>
  <c r="O18" i="58"/>
  <c r="O32" i="58"/>
  <c r="O56" i="58"/>
  <c r="O50" i="58"/>
  <c r="O10" i="4"/>
  <c r="O53" i="58"/>
  <c r="O19" i="4"/>
  <c r="O59" i="4"/>
  <c r="O4" i="58"/>
  <c r="O11" i="58"/>
  <c r="O37" i="58"/>
  <c r="O22" i="58"/>
  <c r="O51" i="58"/>
  <c r="O41" i="4"/>
  <c r="O49" i="4"/>
  <c r="O3" i="4"/>
  <c r="O8" i="4"/>
  <c r="O15" i="4"/>
  <c r="O33" i="4"/>
  <c r="O34" i="4"/>
  <c r="O12" i="58"/>
  <c r="O52" i="4"/>
  <c r="O51" i="4"/>
  <c r="O23" i="4"/>
  <c r="O35" i="58"/>
  <c r="O19" i="58"/>
  <c r="O61" i="58"/>
  <c r="O58" i="58"/>
  <c r="O33" i="58"/>
  <c r="O20" i="58"/>
  <c r="O72" i="4"/>
  <c r="O32" i="4"/>
  <c r="O65" i="4"/>
  <c r="O48" i="4"/>
  <c r="O16" i="4"/>
  <c r="O24" i="4"/>
  <c r="O35" i="4"/>
  <c r="O40" i="4"/>
  <c r="O22" i="4"/>
  <c r="O6" i="4"/>
  <c r="O57" i="4"/>
  <c r="O61" i="4"/>
  <c r="L5" i="4"/>
  <c r="L52" i="4"/>
  <c r="L42" i="4"/>
  <c r="L59" i="4"/>
  <c r="L23" i="4"/>
  <c r="L31" i="4"/>
  <c r="L41" i="58"/>
  <c r="L21" i="58"/>
  <c r="L6" i="58"/>
  <c r="L49" i="58"/>
  <c r="L7" i="58"/>
  <c r="L32" i="4"/>
  <c r="L48" i="4"/>
  <c r="L35" i="4"/>
  <c r="L22" i="4"/>
  <c r="L57" i="4"/>
  <c r="L61" i="4"/>
  <c r="L35" i="58"/>
  <c r="L19" i="58"/>
  <c r="L22" i="58"/>
  <c r="L25" i="58"/>
  <c r="L29" i="58"/>
  <c r="L33" i="58"/>
  <c r="L20" i="58"/>
  <c r="L56" i="58"/>
  <c r="L72" i="4"/>
  <c r="L65" i="4"/>
  <c r="L24" i="4"/>
  <c r="L40" i="4"/>
  <c r="L6" i="4"/>
  <c r="L21" i="4"/>
  <c r="L29" i="4"/>
  <c r="L36" i="4"/>
  <c r="L28" i="4"/>
  <c r="L7" i="4"/>
  <c r="L28" i="58"/>
  <c r="L45" i="58"/>
  <c r="L34" i="58"/>
  <c r="L36" i="58"/>
  <c r="L46" i="58"/>
  <c r="L10" i="58"/>
  <c r="L18" i="58"/>
  <c r="L32" i="58"/>
  <c r="L50" i="58"/>
  <c r="L19" i="4"/>
  <c r="L51" i="4"/>
  <c r="L64" i="4"/>
  <c r="L17" i="58"/>
  <c r="L63" i="58"/>
  <c r="L5" i="58"/>
  <c r="L16" i="4"/>
  <c r="L41" i="4"/>
  <c r="L49" i="4"/>
  <c r="L3" i="4"/>
  <c r="L8" i="4"/>
  <c r="L15" i="4"/>
  <c r="L33" i="4"/>
  <c r="L34" i="4"/>
  <c r="L4" i="58"/>
  <c r="L55" i="58"/>
  <c r="L26" i="58"/>
  <c r="L11" i="58"/>
  <c r="L37" i="58"/>
  <c r="L51" i="58"/>
  <c r="L61" i="58"/>
  <c r="L58" i="58"/>
  <c r="J20" i="58"/>
  <c r="J52" i="4"/>
  <c r="J23" i="4"/>
  <c r="J32" i="4"/>
  <c r="J65" i="4"/>
  <c r="J16" i="4"/>
  <c r="J40" i="4"/>
  <c r="J57" i="4"/>
  <c r="J61" i="4"/>
  <c r="J19" i="4"/>
  <c r="J42" i="4"/>
  <c r="J59" i="4"/>
  <c r="J48" i="4"/>
  <c r="J35" i="4"/>
  <c r="J22" i="4"/>
  <c r="J21" i="4"/>
  <c r="J29" i="4"/>
  <c r="J36" i="4"/>
  <c r="J28" i="4"/>
  <c r="J5" i="4"/>
  <c r="J7" i="4"/>
  <c r="J41" i="58"/>
  <c r="J21" i="58"/>
  <c r="J28" i="58"/>
  <c r="J17" i="58"/>
  <c r="J45" i="58"/>
  <c r="J6" i="58"/>
  <c r="J34" i="58"/>
  <c r="J36" i="58"/>
  <c r="J49" i="58"/>
  <c r="J46" i="58"/>
  <c r="J63" i="58"/>
  <c r="J10" i="58"/>
  <c r="J7" i="58"/>
  <c r="J5" i="58"/>
  <c r="J18" i="58"/>
  <c r="J32" i="58"/>
  <c r="J56" i="58"/>
  <c r="J50" i="58"/>
  <c r="J51" i="4"/>
  <c r="J64" i="4"/>
  <c r="J31" i="4"/>
  <c r="J72" i="4"/>
  <c r="J24" i="4"/>
  <c r="J6" i="4"/>
  <c r="J41" i="4"/>
  <c r="J49" i="4"/>
  <c r="J3" i="4"/>
  <c r="J8" i="4"/>
  <c r="J15" i="4"/>
  <c r="J33" i="4"/>
  <c r="J34" i="4"/>
  <c r="J4" i="58"/>
  <c r="J35" i="58"/>
  <c r="J55" i="58"/>
  <c r="J26" i="58"/>
  <c r="J19" i="58"/>
  <c r="J11" i="58"/>
  <c r="J37" i="58"/>
  <c r="J22" i="58"/>
  <c r="J51" i="58"/>
  <c r="J25" i="58"/>
  <c r="J61" i="58"/>
  <c r="J29" i="58"/>
  <c r="J58" i="58"/>
  <c r="J33" i="58"/>
  <c r="I7" i="4"/>
  <c r="I41" i="4"/>
  <c r="I49" i="4"/>
  <c r="I3" i="4"/>
  <c r="I8" i="4"/>
  <c r="I15" i="4"/>
  <c r="I33" i="4"/>
  <c r="I34" i="4"/>
  <c r="I52" i="4"/>
  <c r="I19" i="4"/>
  <c r="I42" i="4"/>
  <c r="I51" i="4"/>
  <c r="I59" i="4"/>
  <c r="I64" i="4"/>
  <c r="I23" i="4"/>
  <c r="I31" i="4"/>
  <c r="I61" i="4"/>
  <c r="I72" i="4"/>
  <c r="I32" i="4"/>
  <c r="I65" i="4"/>
  <c r="I48" i="4"/>
  <c r="I16" i="4"/>
  <c r="I24" i="4"/>
  <c r="I35" i="4"/>
  <c r="I40" i="4"/>
  <c r="I22" i="4"/>
  <c r="I6" i="4"/>
  <c r="I57" i="4"/>
  <c r="I21" i="4"/>
  <c r="I29" i="4"/>
  <c r="I36" i="4"/>
  <c r="I28" i="4"/>
  <c r="I5" i="4"/>
  <c r="H41" i="4"/>
  <c r="H49" i="4"/>
  <c r="H3" i="4"/>
  <c r="H8" i="4"/>
  <c r="H15" i="4"/>
  <c r="H33" i="4"/>
  <c r="H34" i="4"/>
  <c r="H52" i="4"/>
  <c r="H19" i="4"/>
  <c r="H42" i="4"/>
  <c r="H51" i="4"/>
  <c r="H59" i="4"/>
  <c r="H64" i="4"/>
  <c r="H23" i="4"/>
  <c r="H31" i="4"/>
  <c r="H72" i="4"/>
  <c r="H32" i="4"/>
  <c r="H65" i="4"/>
  <c r="H48" i="4"/>
  <c r="H16" i="4"/>
  <c r="H24" i="4"/>
  <c r="H35" i="4"/>
  <c r="H40" i="4"/>
  <c r="H22" i="4"/>
  <c r="H6" i="4"/>
  <c r="H57" i="4"/>
  <c r="H21" i="4"/>
  <c r="H29" i="4"/>
  <c r="H36" i="4"/>
  <c r="H28" i="4"/>
  <c r="H5" i="4"/>
  <c r="D18" i="4" l="1"/>
  <c r="E18" i="4" s="1" a="1"/>
  <c r="E18" i="4" s="1"/>
  <c r="D26" i="4"/>
  <c r="E26" i="4" s="1" a="1"/>
  <c r="E26" i="4" s="1"/>
  <c r="D23" i="58"/>
  <c r="D13" i="4"/>
  <c r="E13" i="4" s="1" a="1"/>
  <c r="E13" i="4" s="1"/>
  <c r="D58" i="4"/>
  <c r="C58" i="4" s="1"/>
  <c r="D67" i="4"/>
  <c r="C67" i="4" s="1"/>
  <c r="D62" i="4"/>
  <c r="C62" i="4" s="1"/>
  <c r="D66" i="4"/>
  <c r="C66" i="4" s="1"/>
  <c r="D68" i="4"/>
  <c r="C68" i="4" s="1"/>
  <c r="D12" i="4"/>
  <c r="D38" i="58"/>
  <c r="C38" i="58" s="1"/>
  <c r="D70" i="4"/>
  <c r="C70" i="4" s="1"/>
  <c r="D71" i="4"/>
  <c r="C71" i="4" s="1"/>
  <c r="D69" i="4"/>
  <c r="C69" i="4" s="1"/>
  <c r="D39" i="58"/>
  <c r="C39" i="58" s="1"/>
  <c r="D8" i="58"/>
  <c r="D55" i="4"/>
  <c r="C55" i="4" s="1"/>
  <c r="D37" i="4"/>
  <c r="C37" i="4" s="1"/>
  <c r="D52" i="58"/>
  <c r="C52" i="58" s="1"/>
  <c r="D20" i="4"/>
  <c r="D46" i="4"/>
  <c r="C46" i="4" s="1"/>
  <c r="D31" i="58"/>
  <c r="C31" i="58" s="1"/>
  <c r="D53" i="4"/>
  <c r="C53" i="4" s="1"/>
  <c r="D56" i="4"/>
  <c r="C56" i="4" s="1"/>
  <c r="D9" i="4"/>
  <c r="D14" i="4"/>
  <c r="D13" i="58"/>
  <c r="D27" i="4"/>
  <c r="D47" i="58"/>
  <c r="C47" i="58" s="1"/>
  <c r="D4" i="4"/>
  <c r="D60" i="4"/>
  <c r="C60" i="4" s="1"/>
  <c r="D43" i="58"/>
  <c r="C43" i="58" s="1"/>
  <c r="D16" i="58"/>
  <c r="D44" i="4"/>
  <c r="C44" i="4" s="1"/>
  <c r="D6" i="58"/>
  <c r="D44" i="58"/>
  <c r="C44" i="58" s="1"/>
  <c r="D53" i="58"/>
  <c r="C53" i="58" s="1"/>
  <c r="D21" i="58"/>
  <c r="D40" i="58"/>
  <c r="C40" i="58" s="1"/>
  <c r="D20" i="58"/>
  <c r="D57" i="58"/>
  <c r="C57" i="58" s="1"/>
  <c r="D14" i="58"/>
  <c r="D22" i="58"/>
  <c r="D51" i="58"/>
  <c r="C51" i="58" s="1"/>
  <c r="D33" i="58"/>
  <c r="C33" i="58" s="1"/>
  <c r="D41" i="58"/>
  <c r="C41" i="58" s="1"/>
  <c r="D42" i="58"/>
  <c r="C42" i="58" s="1"/>
  <c r="D37" i="58"/>
  <c r="C37" i="58" s="1"/>
  <c r="D29" i="58"/>
  <c r="C29" i="58" s="1"/>
  <c r="D35" i="58"/>
  <c r="C35" i="58" s="1"/>
  <c r="D32" i="58"/>
  <c r="C32" i="58" s="1"/>
  <c r="D36" i="58"/>
  <c r="C36" i="58" s="1"/>
  <c r="D5" i="58"/>
  <c r="D58" i="58"/>
  <c r="C58" i="58" s="1"/>
  <c r="D56" i="58"/>
  <c r="C56" i="58" s="1"/>
  <c r="D24" i="58"/>
  <c r="D25" i="58"/>
  <c r="D49" i="58"/>
  <c r="C49" i="58" s="1"/>
  <c r="D30" i="58"/>
  <c r="C30" i="58" s="1"/>
  <c r="D18" i="58"/>
  <c r="D34" i="58"/>
  <c r="C34" i="58" s="1"/>
  <c r="D61" i="58"/>
  <c r="C61" i="58" s="1"/>
  <c r="D26" i="58"/>
  <c r="C26" i="58" s="1"/>
  <c r="D7" i="58"/>
  <c r="D10" i="58"/>
  <c r="D45" i="58"/>
  <c r="C45" i="58" s="1"/>
  <c r="D54" i="58"/>
  <c r="C54" i="58" s="1"/>
  <c r="D9" i="58"/>
  <c r="D60" i="58"/>
  <c r="C60" i="58" s="1"/>
  <c r="D63" i="58"/>
  <c r="C63" i="58" s="1"/>
  <c r="D50" i="58"/>
  <c r="C50" i="58" s="1"/>
  <c r="D46" i="58"/>
  <c r="C46" i="58" s="1"/>
  <c r="D4" i="58"/>
  <c r="D48" i="58"/>
  <c r="C48" i="58" s="1"/>
  <c r="D11" i="58"/>
  <c r="D12" i="58"/>
  <c r="D64" i="58"/>
  <c r="C64" i="58" s="1"/>
  <c r="D65" i="58"/>
  <c r="C65" i="58" s="1"/>
  <c r="D62" i="58"/>
  <c r="C62" i="58" s="1"/>
  <c r="D59" i="58"/>
  <c r="C59" i="58" s="1"/>
  <c r="D63" i="4"/>
  <c r="C63" i="4" s="1"/>
  <c r="D5" i="4"/>
  <c r="D16" i="4"/>
  <c r="D72" i="4"/>
  <c r="C72" i="4" s="1"/>
  <c r="D29" i="4"/>
  <c r="D6" i="4"/>
  <c r="D24" i="4"/>
  <c r="D32" i="4"/>
  <c r="D23" i="4"/>
  <c r="D42" i="4"/>
  <c r="C42" i="4" s="1"/>
  <c r="D34" i="4"/>
  <c r="C34" i="4" s="1"/>
  <c r="D3" i="4"/>
  <c r="D17" i="4"/>
  <c r="D10" i="4"/>
  <c r="D25" i="4"/>
  <c r="D50" i="4"/>
  <c r="C50" i="4" s="1"/>
  <c r="D45" i="4"/>
  <c r="C45" i="4" s="1"/>
  <c r="D21" i="4"/>
  <c r="D22" i="4"/>
  <c r="D64" i="4"/>
  <c r="C64" i="4" s="1"/>
  <c r="D33" i="4"/>
  <c r="C33" i="4" s="1"/>
  <c r="D49" i="4"/>
  <c r="C49" i="4" s="1"/>
  <c r="D28" i="4"/>
  <c r="D40" i="4"/>
  <c r="C40" i="4" s="1"/>
  <c r="D48" i="4"/>
  <c r="C48" i="4" s="1"/>
  <c r="D59" i="4"/>
  <c r="C59" i="4" s="1"/>
  <c r="D19" i="4"/>
  <c r="D15" i="4"/>
  <c r="D41" i="4"/>
  <c r="C41" i="4" s="1"/>
  <c r="D36" i="4"/>
  <c r="C36" i="4" s="1"/>
  <c r="D57" i="4"/>
  <c r="C57" i="4" s="1"/>
  <c r="D35" i="4"/>
  <c r="C35" i="4" s="1"/>
  <c r="D65" i="4"/>
  <c r="C65" i="4" s="1"/>
  <c r="D31" i="4"/>
  <c r="D51" i="4"/>
  <c r="C51" i="4" s="1"/>
  <c r="D52" i="4"/>
  <c r="C52" i="4" s="1"/>
  <c r="D8" i="4"/>
  <c r="D38" i="4"/>
  <c r="C38" i="4" s="1"/>
  <c r="D7" i="4"/>
  <c r="D54" i="4"/>
  <c r="C54" i="4" s="1"/>
  <c r="D30" i="4"/>
  <c r="D61" i="4"/>
  <c r="C61" i="4" s="1"/>
  <c r="D47" i="4"/>
  <c r="C47" i="4" s="1"/>
  <c r="D43" i="4"/>
  <c r="C43" i="4" s="1"/>
  <c r="D39" i="4"/>
  <c r="C39" i="4" s="1"/>
  <c r="D11" i="4"/>
  <c r="E23" i="58" l="1" a="1"/>
  <c r="E23" i="58" s="1"/>
  <c r="E38" i="58" a="1"/>
  <c r="E38" i="58" s="1"/>
  <c r="E39" i="58" a="1"/>
  <c r="E39" i="58" s="1"/>
  <c r="E8" i="58" a="1"/>
  <c r="E8" i="58" s="1"/>
  <c r="E52" i="58" a="1"/>
  <c r="E52" i="58" s="1"/>
  <c r="E31" i="58" a="1"/>
  <c r="E31" i="58" s="1"/>
  <c r="E13" i="58" a="1"/>
  <c r="E13" i="58" s="1"/>
  <c r="E47" i="58" a="1"/>
  <c r="E47" i="58" s="1"/>
  <c r="E43" i="58" a="1"/>
  <c r="E43" i="58" s="1"/>
  <c r="E16" i="58" a="1"/>
  <c r="E16" i="58" s="1"/>
  <c r="E6" i="58" a="1"/>
  <c r="E6" i="58" s="1"/>
  <c r="E44" i="58" a="1"/>
  <c r="E44" i="58" s="1"/>
  <c r="E53" i="58" a="1"/>
  <c r="E53" i="58" s="1"/>
  <c r="E21" i="58" a="1"/>
  <c r="E21" i="58" s="1"/>
  <c r="E40" i="58" a="1"/>
  <c r="E40" i="58" s="1"/>
  <c r="E20" i="58" a="1"/>
  <c r="E20" i="58" s="1"/>
  <c r="E57" i="58" a="1"/>
  <c r="E57" i="58" s="1"/>
  <c r="E14" i="58" a="1"/>
  <c r="E14" i="58" s="1"/>
  <c r="E22" i="58" a="1"/>
  <c r="E22" i="58" s="1"/>
  <c r="E51" i="58" a="1"/>
  <c r="E51" i="58" s="1"/>
  <c r="E33" i="58" a="1"/>
  <c r="E33" i="58" s="1"/>
  <c r="E41" i="58" a="1"/>
  <c r="E41" i="58" s="1"/>
  <c r="E42" i="58" a="1"/>
  <c r="E42" i="58" s="1"/>
  <c r="E37" i="58" a="1"/>
  <c r="E37" i="58" s="1"/>
  <c r="E29" i="58" a="1"/>
  <c r="E29" i="58" s="1"/>
  <c r="E35" i="58" a="1"/>
  <c r="E35" i="58" s="1"/>
  <c r="E32" i="58" a="1"/>
  <c r="E32" i="58" s="1"/>
  <c r="E36" i="58" a="1"/>
  <c r="E36" i="58" s="1"/>
  <c r="E5" i="58" a="1"/>
  <c r="E5" i="58" s="1"/>
  <c r="E58" i="58" a="1"/>
  <c r="E58" i="58" s="1"/>
  <c r="E56" i="58" a="1"/>
  <c r="E56" i="58" s="1"/>
  <c r="E24" i="58" a="1"/>
  <c r="E24" i="58" s="1"/>
  <c r="E25" i="58" a="1"/>
  <c r="E25" i="58" s="1"/>
  <c r="E49" i="58" a="1"/>
  <c r="E49" i="58" s="1"/>
  <c r="E30" i="58" a="1"/>
  <c r="E30" i="58" s="1"/>
  <c r="E18" i="58" a="1"/>
  <c r="E18" i="58" s="1"/>
  <c r="E34" i="58" a="1"/>
  <c r="E34" i="58" s="1"/>
  <c r="E61" i="58" a="1"/>
  <c r="E61" i="58" s="1"/>
  <c r="E26" i="58" a="1"/>
  <c r="E26" i="58" s="1"/>
  <c r="E7" i="58" a="1"/>
  <c r="E7" i="58" s="1"/>
  <c r="E10" i="58" a="1"/>
  <c r="E10" i="58" s="1"/>
  <c r="E45" i="58" a="1"/>
  <c r="E45" i="58" s="1"/>
  <c r="E54" i="58" a="1"/>
  <c r="E54" i="58" s="1"/>
  <c r="E9" i="58" a="1"/>
  <c r="E9" i="58" s="1"/>
  <c r="E60" i="58" a="1"/>
  <c r="E60" i="58" s="1"/>
  <c r="E63" i="58" a="1"/>
  <c r="E63" i="58" s="1"/>
  <c r="E50" i="58" a="1"/>
  <c r="E50" i="58" s="1"/>
  <c r="E46" i="58" a="1"/>
  <c r="E46" i="58" s="1"/>
  <c r="E4" i="58" a="1"/>
  <c r="E4" i="58" s="1"/>
  <c r="E48" i="58" a="1"/>
  <c r="E48" i="58" s="1"/>
  <c r="E11" i="58" a="1"/>
  <c r="E11" i="58" s="1"/>
  <c r="E12" i="58" a="1"/>
  <c r="E12" i="58" s="1"/>
  <c r="E64" i="58" a="1"/>
  <c r="E64" i="58" s="1"/>
  <c r="E65" i="58" a="1"/>
  <c r="E65" i="58" s="1"/>
  <c r="E62" i="58" a="1"/>
  <c r="E62" i="58" s="1"/>
  <c r="E59" i="58" a="1"/>
  <c r="E59" i="58" s="1"/>
  <c r="E58" i="4" a="1"/>
  <c r="E58" i="4" s="1"/>
  <c r="E62" i="4" a="1"/>
  <c r="E62" i="4" s="1"/>
  <c r="E55" i="4" a="1"/>
  <c r="E55" i="4" s="1"/>
  <c r="E37" i="4" a="1"/>
  <c r="E37" i="4" s="1"/>
  <c r="E20" i="4" a="1"/>
  <c r="E20" i="4" s="1"/>
  <c r="E46" i="4" a="1"/>
  <c r="E46" i="4" s="1"/>
  <c r="E53" i="4" a="1"/>
  <c r="E53" i="4" s="1"/>
  <c r="E56" i="4" a="1"/>
  <c r="E56" i="4" s="1"/>
  <c r="E9" i="4" a="1"/>
  <c r="E9" i="4" s="1"/>
  <c r="E14" i="4" a="1"/>
  <c r="E14" i="4" s="1"/>
  <c r="E27" i="4" a="1"/>
  <c r="E27" i="4" s="1"/>
  <c r="E4" i="4" a="1"/>
  <c r="E4" i="4" s="1"/>
  <c r="E60" i="4" a="1"/>
  <c r="E60" i="4" s="1"/>
  <c r="E44" i="4" a="1"/>
  <c r="E44" i="4" s="1"/>
  <c r="E63" i="4" a="1"/>
  <c r="E63" i="4" s="1"/>
  <c r="E5" i="4" a="1"/>
  <c r="E5" i="4" s="1"/>
  <c r="E16" i="4" a="1"/>
  <c r="E16" i="4" s="1"/>
  <c r="E29" i="4" a="1"/>
  <c r="E29" i="4" s="1"/>
  <c r="E6" i="4" a="1"/>
  <c r="E6" i="4" s="1"/>
  <c r="E24" i="4" a="1"/>
  <c r="E24" i="4" s="1"/>
  <c r="E32" i="4" a="1"/>
  <c r="E32" i="4" s="1"/>
  <c r="E23" i="4" a="1"/>
  <c r="E23" i="4" s="1"/>
  <c r="E42" i="4" a="1"/>
  <c r="E42" i="4" s="1"/>
  <c r="E34" i="4" a="1"/>
  <c r="E34" i="4" s="1"/>
  <c r="E3" i="4" a="1"/>
  <c r="E3" i="4" s="1"/>
  <c r="E17" i="4" a="1"/>
  <c r="E17" i="4" s="1"/>
  <c r="E10" i="4" a="1"/>
  <c r="E10" i="4" s="1"/>
  <c r="E25" i="4" a="1"/>
  <c r="E25" i="4" s="1"/>
  <c r="E50" i="4" a="1"/>
  <c r="E50" i="4" s="1"/>
  <c r="E45" i="4" a="1"/>
  <c r="E45" i="4" s="1"/>
  <c r="E21" i="4" a="1"/>
  <c r="E21" i="4" s="1"/>
  <c r="E22" i="4" a="1"/>
  <c r="E22" i="4" s="1"/>
  <c r="E64" i="4" a="1"/>
  <c r="E64" i="4" s="1"/>
  <c r="E33" i="4" a="1"/>
  <c r="E33" i="4" s="1"/>
  <c r="E49" i="4" a="1"/>
  <c r="E49" i="4" s="1"/>
  <c r="E28" i="4" a="1"/>
  <c r="E28" i="4" s="1"/>
  <c r="E40" i="4" a="1"/>
  <c r="E40" i="4" s="1"/>
  <c r="E48" i="4" a="1"/>
  <c r="E48" i="4" s="1"/>
  <c r="E59" i="4" a="1"/>
  <c r="E59" i="4" s="1"/>
  <c r="E19" i="4" a="1"/>
  <c r="E19" i="4" s="1"/>
  <c r="E15" i="4" a="1"/>
  <c r="E15" i="4" s="1"/>
  <c r="E41" i="4" a="1"/>
  <c r="E41" i="4" s="1"/>
  <c r="E36" i="4" a="1"/>
  <c r="E36" i="4" s="1"/>
  <c r="E57" i="4" a="1"/>
  <c r="E57" i="4" s="1"/>
  <c r="E35" i="4" a="1"/>
  <c r="E35" i="4" s="1"/>
  <c r="E65" i="4" a="1"/>
  <c r="E65" i="4" s="1"/>
  <c r="E31" i="4" a="1"/>
  <c r="E31" i="4" s="1"/>
  <c r="E51" i="4" a="1"/>
  <c r="E51" i="4" s="1"/>
  <c r="E52" i="4" a="1"/>
  <c r="E52" i="4" s="1"/>
  <c r="E8" i="4" a="1"/>
  <c r="E8" i="4" s="1"/>
  <c r="E38" i="4" a="1"/>
  <c r="E38" i="4" s="1"/>
  <c r="E7" i="4" a="1"/>
  <c r="E7" i="4" s="1"/>
  <c r="E54" i="4" a="1"/>
  <c r="E54" i="4" s="1"/>
  <c r="E30" i="4" a="1"/>
  <c r="E30" i="4" s="1"/>
  <c r="E61" i="4" a="1"/>
  <c r="E61" i="4" s="1"/>
  <c r="E47" i="4" a="1"/>
  <c r="E47" i="4" s="1"/>
  <c r="E43" i="4" a="1"/>
  <c r="E43" i="4" s="1"/>
  <c r="E39" i="4" a="1"/>
  <c r="E39" i="4" s="1"/>
  <c r="E11" i="4" a="1"/>
  <c r="E11" i="4" s="1"/>
  <c r="E72" i="4" a="1"/>
  <c r="E72" i="4" s="1"/>
  <c r="E70" i="4" a="1"/>
  <c r="E70" i="4" s="1"/>
  <c r="E66" i="4" a="1"/>
  <c r="E66" i="4" s="1"/>
  <c r="E69" i="4" a="1"/>
  <c r="E69" i="4" s="1"/>
  <c r="E12" i="4" a="1"/>
  <c r="E12" i="4" s="1"/>
  <c r="E67" i="4" a="1"/>
  <c r="E67" i="4" s="1"/>
  <c r="E71" i="4" a="1"/>
  <c r="E71" i="4" s="1"/>
  <c r="E68" i="4" a="1"/>
  <c r="E68" i="4" s="1"/>
  <c r="C28" i="4" l="1"/>
  <c r="C25" i="4"/>
  <c r="C20" i="4"/>
  <c r="C27" i="4"/>
  <c r="C23" i="4"/>
  <c r="C30" i="4"/>
  <c r="C21" i="4"/>
  <c r="C8" i="4"/>
  <c r="C3" i="4"/>
  <c r="C10" i="4"/>
  <c r="C18" i="4"/>
  <c r="C24" i="4"/>
  <c r="C17" i="4"/>
  <c r="C9" i="4"/>
  <c r="C16" i="4"/>
  <c r="C32" i="4"/>
  <c r="C14" i="4"/>
  <c r="C6" i="4"/>
  <c r="C22" i="4"/>
  <c r="C19" i="4"/>
  <c r="C15" i="4"/>
  <c r="C31" i="4"/>
  <c r="C7" i="4"/>
  <c r="C11" i="4"/>
  <c r="C29" i="4"/>
  <c r="C12" i="4"/>
  <c r="C5" i="4"/>
  <c r="C4" i="4"/>
  <c r="C13" i="4"/>
  <c r="C26" i="4"/>
  <c r="D3" i="58"/>
  <c r="D27" i="58"/>
  <c r="C27" i="58" s="1"/>
  <c r="E3" i="58" l="1" a="1"/>
  <c r="E3" i="58" s="1"/>
  <c r="E27" i="58" a="1"/>
  <c r="E27" i="58" s="1"/>
  <c r="A60" i="4"/>
  <c r="D28" i="58"/>
  <c r="C28" i="58" s="1"/>
  <c r="D19" i="58"/>
  <c r="D55" i="58"/>
  <c r="C55" i="58" s="1"/>
  <c r="E28" i="58" l="1" a="1"/>
  <c r="E28" i="58" s="1"/>
  <c r="E19" i="58" a="1"/>
  <c r="E19" i="58" s="1"/>
  <c r="E55" i="58" a="1"/>
  <c r="E55" i="58" s="1"/>
  <c r="A61" i="4"/>
  <c r="A53" i="58" l="1"/>
  <c r="A57" i="58"/>
  <c r="A56" i="58"/>
  <c r="A58" i="4"/>
  <c r="A59" i="4"/>
  <c r="A57" i="4"/>
  <c r="A56" i="4"/>
  <c r="A52" i="58"/>
  <c r="A9" i="4"/>
  <c r="A11" i="4"/>
  <c r="A51" i="4"/>
  <c r="A26" i="4"/>
  <c r="A10" i="4"/>
  <c r="A38" i="4"/>
  <c r="A19" i="4"/>
  <c r="A36" i="4"/>
  <c r="A14" i="4"/>
  <c r="A6" i="4"/>
  <c r="A44" i="4"/>
  <c r="A43" i="4"/>
  <c r="A3" i="4"/>
  <c r="A49" i="4"/>
  <c r="A29" i="4"/>
  <c r="A33" i="4"/>
  <c r="A42" i="4"/>
  <c r="A40" i="4"/>
  <c r="A32" i="4"/>
  <c r="A15" i="4"/>
  <c r="A52" i="4"/>
  <c r="A47" i="4"/>
  <c r="A53" i="4"/>
  <c r="A20" i="4"/>
  <c r="A34" i="4"/>
  <c r="A23" i="4"/>
  <c r="A46" i="4"/>
  <c r="A37" i="4"/>
  <c r="A45" i="4"/>
  <c r="A27" i="4"/>
  <c r="A50" i="4"/>
  <c r="A41" i="4"/>
  <c r="A48" i="4"/>
  <c r="A13" i="4"/>
  <c r="A54" i="4"/>
  <c r="A35" i="4"/>
  <c r="A25" i="4"/>
  <c r="A39" i="4"/>
  <c r="A55" i="4"/>
  <c r="A7" i="4"/>
  <c r="A21" i="4"/>
  <c r="A31" i="4"/>
  <c r="A12" i="4"/>
  <c r="A5" i="4"/>
  <c r="A28" i="4"/>
  <c r="A8" i="4"/>
  <c r="A24" i="4"/>
  <c r="A18" i="4"/>
  <c r="A30" i="4"/>
  <c r="A22" i="4"/>
  <c r="A4" i="4"/>
  <c r="A17" i="4"/>
  <c r="A16" i="4"/>
  <c r="A58" i="58" l="1"/>
  <c r="A54" i="58"/>
  <c r="G54" i="40"/>
  <c r="I55" i="40"/>
  <c r="I54" i="40"/>
  <c r="J55" i="40"/>
  <c r="J54" i="40"/>
  <c r="G55" i="40"/>
  <c r="G52" i="40"/>
  <c r="I53" i="40"/>
  <c r="I52" i="40"/>
  <c r="J52" i="40"/>
  <c r="G53" i="40"/>
  <c r="J53" i="40"/>
  <c r="I3" i="40"/>
  <c r="I4" i="40"/>
  <c r="J4" i="40"/>
  <c r="I5" i="40"/>
  <c r="G4" i="40"/>
  <c r="J3" i="40"/>
  <c r="G3" i="40"/>
  <c r="J11" i="40"/>
  <c r="I13" i="40"/>
  <c r="J14" i="40"/>
  <c r="I11" i="40"/>
  <c r="J5" i="40"/>
  <c r="I9" i="40"/>
  <c r="G6" i="40"/>
  <c r="G14" i="40"/>
  <c r="G13" i="40"/>
  <c r="I12" i="40"/>
  <c r="J10" i="40"/>
  <c r="G7" i="40"/>
  <c r="J12" i="40"/>
  <c r="G10" i="40"/>
  <c r="J9" i="40"/>
  <c r="I7" i="40"/>
  <c r="J13" i="40"/>
  <c r="G5" i="40"/>
  <c r="G15" i="40"/>
  <c r="I10" i="40"/>
  <c r="G16" i="40"/>
  <c r="G11" i="40"/>
  <c r="I6" i="40"/>
  <c r="J34" i="40"/>
  <c r="G8" i="40"/>
  <c r="G12" i="40"/>
  <c r="I8" i="40"/>
  <c r="I14" i="40"/>
  <c r="J7" i="40"/>
  <c r="J6" i="40"/>
  <c r="G9" i="40"/>
  <c r="J8" i="40"/>
  <c r="I16" i="40"/>
  <c r="I45" i="40"/>
  <c r="G41" i="40"/>
  <c r="J20" i="40"/>
  <c r="I48" i="40"/>
  <c r="I15" i="40"/>
  <c r="J35" i="40"/>
  <c r="I33" i="40"/>
  <c r="G24" i="40"/>
  <c r="I19" i="40"/>
  <c r="J51" i="40"/>
  <c r="I42" i="40"/>
  <c r="J39" i="40"/>
  <c r="J18" i="40"/>
  <c r="J22" i="40"/>
  <c r="I38" i="40"/>
  <c r="G36" i="40"/>
  <c r="J32" i="40"/>
  <c r="G33" i="40"/>
  <c r="G29" i="40"/>
  <c r="I49" i="40"/>
  <c r="J15" i="40"/>
  <c r="J24" i="40"/>
  <c r="I44" i="40"/>
  <c r="G37" i="40"/>
  <c r="G23" i="40"/>
  <c r="G42" i="40"/>
  <c r="I47" i="40"/>
  <c r="G39" i="40"/>
  <c r="G17" i="40"/>
  <c r="J28" i="40"/>
  <c r="J40" i="40"/>
  <c r="J21" i="40"/>
  <c r="G18" i="40"/>
  <c r="J38" i="40"/>
  <c r="I22" i="40"/>
  <c r="J25" i="40"/>
  <c r="G44" i="40"/>
  <c r="I28" i="40"/>
  <c r="G20" i="40"/>
  <c r="I25" i="40"/>
  <c r="I37" i="40"/>
  <c r="I26" i="40"/>
  <c r="G27" i="40"/>
  <c r="J44" i="40"/>
  <c r="I27" i="40"/>
  <c r="J37" i="40"/>
  <c r="I29" i="40"/>
  <c r="I36" i="40"/>
  <c r="J29" i="40"/>
  <c r="G46" i="40"/>
  <c r="I46" i="40"/>
  <c r="I50" i="40"/>
  <c r="I51" i="40"/>
  <c r="J50" i="40"/>
  <c r="I35" i="40"/>
  <c r="G19" i="40"/>
  <c r="G22" i="40"/>
  <c r="G43" i="40"/>
  <c r="G40" i="40"/>
  <c r="G26" i="40"/>
  <c r="G21" i="40"/>
  <c r="I30" i="40"/>
  <c r="J27" i="40"/>
  <c r="J41" i="40"/>
  <c r="G31" i="40"/>
  <c r="I21" i="40"/>
  <c r="I20" i="40"/>
  <c r="G25" i="40"/>
  <c r="J36" i="40"/>
  <c r="G28" i="40"/>
  <c r="G38" i="40"/>
  <c r="J23" i="40"/>
  <c r="I34" i="40"/>
  <c r="I40" i="40"/>
  <c r="G35" i="40"/>
  <c r="I39" i="40"/>
  <c r="I17" i="40"/>
  <c r="J45" i="40"/>
  <c r="G45" i="40"/>
  <c r="G49" i="40"/>
  <c r="G50" i="40"/>
  <c r="G51" i="40"/>
  <c r="J49" i="40"/>
  <c r="I18" i="40"/>
  <c r="I41" i="40"/>
  <c r="J26" i="40"/>
  <c r="G32" i="40"/>
  <c r="J33" i="40"/>
  <c r="J43" i="40"/>
  <c r="J31" i="40"/>
  <c r="J19" i="40"/>
  <c r="I23" i="40"/>
  <c r="I24" i="40"/>
  <c r="J42" i="40"/>
  <c r="J17" i="40"/>
  <c r="J30" i="40"/>
  <c r="I32" i="40"/>
  <c r="I43" i="40"/>
  <c r="G30" i="40"/>
  <c r="J16" i="40"/>
  <c r="G34" i="40"/>
  <c r="I31" i="40"/>
  <c r="J46" i="40"/>
  <c r="G48" i="40"/>
  <c r="J47" i="40"/>
  <c r="J48" i="40"/>
  <c r="G47" i="40"/>
  <c r="A55" i="58"/>
  <c r="D17" i="58"/>
  <c r="E17" i="58" l="1" a="1"/>
  <c r="E17" i="58" s="1"/>
  <c r="C15" i="58" s="1"/>
  <c r="A45" i="58"/>
  <c r="A44" i="58"/>
  <c r="C12" i="58" l="1"/>
  <c r="C8" i="58"/>
  <c r="A29" i="58" s="1"/>
  <c r="C13" i="58"/>
  <c r="C21" i="58"/>
  <c r="C10" i="58"/>
  <c r="C16" i="58"/>
  <c r="C20" i="58"/>
  <c r="C22" i="58"/>
  <c r="C6" i="58"/>
  <c r="C5" i="58"/>
  <c r="C4" i="58"/>
  <c r="C23" i="58"/>
  <c r="A23" i="58" s="1"/>
  <c r="C14" i="58"/>
  <c r="C25" i="58"/>
  <c r="C7" i="58"/>
  <c r="C11" i="58"/>
  <c r="C3" i="58"/>
  <c r="C24" i="58"/>
  <c r="C18" i="58"/>
  <c r="C9" i="58"/>
  <c r="C19" i="58"/>
  <c r="C17" i="58"/>
  <c r="A43" i="58"/>
  <c r="A36" i="58"/>
  <c r="A27" i="58"/>
  <c r="A47" i="58"/>
  <c r="A37" i="58"/>
  <c r="A34" i="58"/>
  <c r="A33" i="58"/>
  <c r="A38" i="58"/>
  <c r="A48" i="58"/>
  <c r="A39" i="58"/>
  <c r="A26" i="58"/>
  <c r="A30" i="58"/>
  <c r="A40" i="58"/>
  <c r="A50" i="58"/>
  <c r="A35" i="58"/>
  <c r="A46" i="58"/>
  <c r="A49" i="58"/>
  <c r="A41" i="58"/>
  <c r="A42" i="58"/>
  <c r="A17" i="58" l="1"/>
  <c r="A4" i="58"/>
  <c r="A31" i="58"/>
  <c r="A20" i="58"/>
  <c r="A51" i="58"/>
  <c r="A24" i="58"/>
  <c r="A12" i="58"/>
  <c r="A8" i="58"/>
  <c r="A7" i="58"/>
  <c r="A13" i="58"/>
  <c r="A10" i="58"/>
  <c r="A15" i="58"/>
  <c r="A21" i="58"/>
  <c r="A14" i="58"/>
  <c r="A32" i="58"/>
  <c r="A6" i="58"/>
  <c r="A5" i="58"/>
  <c r="A3" i="58"/>
  <c r="A22" i="58"/>
  <c r="A9" i="58"/>
  <c r="A28" i="58"/>
  <c r="A16" i="58"/>
  <c r="A25" i="58"/>
  <c r="A11" i="58"/>
  <c r="A19" i="58"/>
  <c r="A18" i="58"/>
  <c r="D7" i="40" l="1"/>
  <c r="E4" i="40"/>
  <c r="D6" i="40"/>
  <c r="B6" i="40"/>
  <c r="E7" i="40"/>
  <c r="D8" i="40"/>
  <c r="D10" i="40"/>
  <c r="E10" i="40"/>
  <c r="D5" i="40"/>
  <c r="B9" i="40"/>
  <c r="E9" i="40"/>
  <c r="B12" i="40"/>
  <c r="E12" i="40"/>
  <c r="B43" i="40"/>
  <c r="B10" i="40"/>
  <c r="E8" i="40"/>
  <c r="D9" i="40"/>
  <c r="D14" i="40"/>
  <c r="E16" i="40"/>
  <c r="D27" i="40"/>
  <c r="E33" i="40"/>
  <c r="D44" i="40"/>
  <c r="E25" i="40"/>
  <c r="E51" i="40"/>
  <c r="D39" i="40"/>
  <c r="E38" i="40"/>
  <c r="D30" i="40"/>
  <c r="D51" i="40"/>
  <c r="B49" i="40"/>
  <c r="E24" i="40"/>
  <c r="B21" i="40"/>
  <c r="E22" i="40"/>
  <c r="D17" i="40"/>
  <c r="D41" i="40"/>
  <c r="D35" i="40"/>
  <c r="B35" i="40"/>
  <c r="B28" i="40"/>
  <c r="B45" i="40"/>
  <c r="B19" i="40"/>
  <c r="D28" i="40"/>
  <c r="D19" i="40"/>
  <c r="E23" i="40"/>
  <c r="B32" i="40"/>
  <c r="D36" i="40"/>
  <c r="B42" i="40"/>
  <c r="B44" i="40"/>
  <c r="E36" i="40"/>
  <c r="E13" i="40"/>
  <c r="D40" i="40"/>
  <c r="E37" i="40"/>
  <c r="E30" i="40"/>
  <c r="D11" i="40"/>
  <c r="E15" i="40"/>
  <c r="E34" i="40"/>
  <c r="B51" i="40"/>
  <c r="B20" i="40"/>
  <c r="D13" i="40"/>
  <c r="D42" i="40"/>
  <c r="D33" i="40"/>
  <c r="D31" i="40"/>
  <c r="B40" i="40"/>
  <c r="D47" i="40"/>
  <c r="D34" i="40"/>
  <c r="B36" i="40"/>
  <c r="E39" i="40"/>
  <c r="D43" i="40"/>
  <c r="B26" i="40"/>
  <c r="D26" i="40"/>
  <c r="E32" i="40"/>
  <c r="E29" i="40"/>
  <c r="B41" i="40"/>
  <c r="E48" i="40"/>
  <c r="E19" i="40"/>
  <c r="D22" i="40"/>
  <c r="E42" i="40"/>
  <c r="D23" i="40"/>
  <c r="B13" i="40"/>
  <c r="E28" i="40"/>
  <c r="B3" i="40"/>
  <c r="B4" i="40"/>
  <c r="D12" i="40"/>
  <c r="B8" i="40"/>
  <c r="B29" i="40"/>
  <c r="D45" i="40"/>
  <c r="D16" i="40"/>
  <c r="B38" i="40"/>
  <c r="E46" i="40"/>
  <c r="E26" i="40"/>
  <c r="E47" i="40"/>
  <c r="E43" i="40"/>
  <c r="B22" i="40"/>
  <c r="B50" i="40"/>
  <c r="B17" i="40"/>
  <c r="B39" i="40"/>
  <c r="B15" i="40"/>
  <c r="E17" i="40"/>
  <c r="D46" i="40"/>
  <c r="B48" i="40"/>
  <c r="B31" i="40"/>
  <c r="E14" i="40"/>
  <c r="B34" i="40"/>
  <c r="D18" i="40"/>
  <c r="E27" i="40"/>
  <c r="E50" i="40"/>
  <c r="D15" i="40"/>
  <c r="B33" i="40"/>
  <c r="B14" i="40"/>
  <c r="B46" i="40"/>
  <c r="B25" i="40"/>
  <c r="D3" i="40"/>
  <c r="E5" i="40"/>
  <c r="E6" i="40"/>
  <c r="B16" i="40"/>
  <c r="D24" i="40"/>
  <c r="E18" i="40"/>
  <c r="B11" i="40"/>
  <c r="B37" i="40"/>
  <c r="E41" i="40"/>
  <c r="D48" i="40"/>
  <c r="D20" i="40"/>
  <c r="B24" i="40"/>
  <c r="B47" i="40"/>
  <c r="E21" i="40"/>
  <c r="D38" i="40"/>
  <c r="E45" i="40"/>
  <c r="E20" i="40"/>
  <c r="B27" i="40"/>
  <c r="D25" i="40"/>
  <c r="B18" i="40"/>
  <c r="E3" i="40"/>
  <c r="D4" i="40"/>
  <c r="B7" i="40"/>
  <c r="B5" i="40"/>
  <c r="D32" i="40"/>
  <c r="E49" i="40"/>
  <c r="D49" i="40"/>
  <c r="B30" i="40"/>
  <c r="D50" i="40"/>
  <c r="D21" i="40"/>
  <c r="E31" i="40"/>
  <c r="E11" i="40"/>
  <c r="B23" i="40"/>
  <c r="D37" i="40"/>
  <c r="E44" i="40"/>
  <c r="E40" i="40"/>
  <c r="D29" i="40"/>
  <c r="E35" i="4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<sst xmlns="http://schemas.openxmlformats.org/spreadsheetml/2006/main" count="807" uniqueCount="262">
  <si>
    <t>Full Name</t>
  </si>
  <si>
    <t>SIDANI, Ramzi</t>
  </si>
  <si>
    <t>PARKER, Mark</t>
  </si>
  <si>
    <t>WIDEMAN, Karl</t>
  </si>
  <si>
    <t>BARNES, Louis</t>
  </si>
  <si>
    <t>BOLTON, Ian</t>
  </si>
  <si>
    <t>STANLEY, Andrew</t>
  </si>
  <si>
    <t>BRADFORD, Mark</t>
  </si>
  <si>
    <t>LAZ, Kevin</t>
  </si>
  <si>
    <t>BLAND, Damon</t>
  </si>
  <si>
    <t>YEOMANS, Martin</t>
  </si>
  <si>
    <t>TAYLOR, Julie</t>
  </si>
  <si>
    <t>OSBORNE, Carolyn</t>
  </si>
  <si>
    <t>GRAVES, Laura</t>
  </si>
  <si>
    <t>MALONE, Sarah</t>
  </si>
  <si>
    <t>TOWLE, Grania</t>
  </si>
  <si>
    <t>HENFREY, Julie</t>
  </si>
  <si>
    <t>Name</t>
  </si>
  <si>
    <t>Position</t>
  </si>
  <si>
    <t>SHAW, Gemma</t>
  </si>
  <si>
    <t>BRANDON, Helen</t>
  </si>
  <si>
    <t>HOPE, Jenny</t>
  </si>
  <si>
    <t>Points</t>
  </si>
  <si>
    <t>Pace</t>
  </si>
  <si>
    <t>Time</t>
  </si>
  <si>
    <t>Category</t>
  </si>
  <si>
    <t>JEYES, Andrew</t>
  </si>
  <si>
    <t>BOTTRILL, Andrew</t>
  </si>
  <si>
    <t>WESTERN, Roger</t>
  </si>
  <si>
    <t>JEYES, Sally</t>
  </si>
  <si>
    <t>MOUNCER, Judy</t>
  </si>
  <si>
    <t>Subtotal</t>
  </si>
  <si>
    <t>Total races</t>
  </si>
  <si>
    <t>TRICKETT, Andrea</t>
  </si>
  <si>
    <t>ROWLES, Nick</t>
  </si>
  <si>
    <t>WIDEMAN, Emily</t>
  </si>
  <si>
    <t>HOPE, Rich</t>
  </si>
  <si>
    <t>OSBORNE, Chris</t>
  </si>
  <si>
    <t>SMITH, Victoria</t>
  </si>
  <si>
    <t>BARON, Keith</t>
  </si>
  <si>
    <t>ALLSOP, Lucy</t>
  </si>
  <si>
    <t>Ivanhoe 20</t>
  </si>
  <si>
    <t>COULTON, Shaun</t>
  </si>
  <si>
    <t>HORN, Patrick</t>
  </si>
  <si>
    <t>FINN, Helen</t>
  </si>
  <si>
    <t>CODD, Paul</t>
  </si>
  <si>
    <t>COX, James</t>
  </si>
  <si>
    <t>BENNION, Nancy</t>
  </si>
  <si>
    <t>BETTS, Fiona</t>
  </si>
  <si>
    <t>ASHTON, Mindy</t>
  </si>
  <si>
    <t>RIDLEY, Christine</t>
  </si>
  <si>
    <t>AVERILLO, Paul</t>
  </si>
  <si>
    <t>HOULT, Mark</t>
  </si>
  <si>
    <t>WOODS, Paul</t>
  </si>
  <si>
    <t>JOYCE, Matthew</t>
  </si>
  <si>
    <t>TAIT, Susan</t>
  </si>
  <si>
    <t>HALL, Simon</t>
  </si>
  <si>
    <t>HOULT, Sonia</t>
  </si>
  <si>
    <t>HALL, Lisa</t>
  </si>
  <si>
    <t>Swithland 6</t>
  </si>
  <si>
    <t>BLAND, Jane</t>
  </si>
  <si>
    <t>POTTER, Tom</t>
  </si>
  <si>
    <t>JEFFERY, Helen</t>
  </si>
  <si>
    <t>LAWLESS, Sandra</t>
  </si>
  <si>
    <t>Washlands Relays</t>
  </si>
  <si>
    <t>CHAMBERS, Alistair</t>
  </si>
  <si>
    <t>PLEASS, Matt</t>
  </si>
  <si>
    <t>HOPE, Colin</t>
  </si>
  <si>
    <t>OGILVIE, James</t>
  </si>
  <si>
    <t>MARTIN, Richard</t>
  </si>
  <si>
    <t>Joy Cann 5</t>
  </si>
  <si>
    <t>COLE, Andy</t>
  </si>
  <si>
    <t>TILBURY, Lindsay</t>
  </si>
  <si>
    <t>Tamworth 5</t>
  </si>
  <si>
    <t>SMITH, Tom</t>
  </si>
  <si>
    <t>STURLA, Tim</t>
  </si>
  <si>
    <t>Uttoxeter HM</t>
  </si>
  <si>
    <t>West End 8</t>
  </si>
  <si>
    <t>Worthington 6</t>
  </si>
  <si>
    <t>Burton 10k</t>
  </si>
  <si>
    <t>Rotherby 8</t>
  </si>
  <si>
    <t>Adrian Smith</t>
  </si>
  <si>
    <t>SINGLETON, Jill</t>
  </si>
  <si>
    <t>Rank</t>
  </si>
  <si>
    <t>Add to Summary</t>
  </si>
  <si>
    <t>HARRIOTT, Mark</t>
  </si>
  <si>
    <t>MONAGHAN, Amelia</t>
  </si>
  <si>
    <t>SHARPE, Bec</t>
  </si>
  <si>
    <t>SMITH, Georgina</t>
  </si>
  <si>
    <t>PARISH, Suzanne</t>
  </si>
  <si>
    <t>GILLON, Alex</t>
  </si>
  <si>
    <t>WATKINS, Catherine</t>
  </si>
  <si>
    <t>MEADOWS, Tor</t>
  </si>
  <si>
    <t>WOOD, Clare</t>
  </si>
  <si>
    <t>CROSS, Jeff</t>
  </si>
  <si>
    <t>MOULT, Becky</t>
  </si>
  <si>
    <t>BADEN, Rob</t>
  </si>
  <si>
    <t>ASHTON, Kenny</t>
  </si>
  <si>
    <t>TAYLOR, Charlene</t>
  </si>
  <si>
    <t>FOWLER, Adrian</t>
  </si>
  <si>
    <t>HOUGH, Andy</t>
  </si>
  <si>
    <t>Bosworth XC</t>
  </si>
  <si>
    <t>Lichfield 10k</t>
  </si>
  <si>
    <t>BALL, Tom</t>
  </si>
  <si>
    <t>COOLING, Phil</t>
  </si>
  <si>
    <t>SMITH, Lily</t>
  </si>
  <si>
    <t>MAY, Rupert</t>
  </si>
  <si>
    <t>HAMPSON, Richard</t>
  </si>
  <si>
    <t>CAIN, James</t>
  </si>
  <si>
    <t>BROWN, Geoffrey</t>
  </si>
  <si>
    <t>COLE, Deirdre</t>
  </si>
  <si>
    <t>DYTHAM, Michelle</t>
  </si>
  <si>
    <t>BRADSHAW, Jayne</t>
  </si>
  <si>
    <t>GOLDINGAY, Harry</t>
  </si>
  <si>
    <t>MAY, Wendy</t>
  </si>
  <si>
    <t>TURNER, Sophie</t>
  </si>
  <si>
    <t>GILES, George</t>
  </si>
  <si>
    <t>DODWELL, Emily</t>
  </si>
  <si>
    <t>ARCHER, Abby</t>
  </si>
  <si>
    <t>DEVA, Mukesh</t>
  </si>
  <si>
    <t>BARON, Tom</t>
  </si>
  <si>
    <t>BOLTON, Ellen</t>
  </si>
  <si>
    <t>MCDERMOTT, Lucy</t>
  </si>
  <si>
    <t>WHITWORTH, Paula</t>
  </si>
  <si>
    <t>GEAR, Bianca</t>
  </si>
  <si>
    <t>CODD, Sarah</t>
  </si>
  <si>
    <t>Markfield 10k</t>
  </si>
  <si>
    <t>Shepshed 7</t>
  </si>
  <si>
    <t>FLANAGAN, Mark</t>
  </si>
  <si>
    <t>MUMMERY, Ismay</t>
  </si>
  <si>
    <t>ALLSOP, Andrew</t>
  </si>
  <si>
    <t>COTON, Sophie</t>
  </si>
  <si>
    <t>BROCKLEHURST, Matt</t>
  </si>
  <si>
    <t>BOOTE, Francesca</t>
  </si>
  <si>
    <t>POWDRILL, Neil</t>
  </si>
  <si>
    <t>DUNNING, Phil</t>
  </si>
  <si>
    <t>SIDANI, Bethany</t>
  </si>
  <si>
    <t>HEITMANN, Laura</t>
  </si>
  <si>
    <t>ATKINSON, Matt</t>
  </si>
  <si>
    <t>PARKER, Emily</t>
  </si>
  <si>
    <t>KIRK, Ian</t>
  </si>
  <si>
    <t>HILL, Simon</t>
  </si>
  <si>
    <t>BLADON-COPE, Daniel</t>
  </si>
  <si>
    <t>BLADON-COPE, Jordan</t>
  </si>
  <si>
    <t>OGDEN, Dan</t>
  </si>
  <si>
    <t>WIDEMAN, Oliver</t>
  </si>
  <si>
    <t>WOOD, Craig</t>
  </si>
  <si>
    <t>ENION, Ruth</t>
  </si>
  <si>
    <t>BROWN, Jamie</t>
  </si>
  <si>
    <t>DUNNING, Chloe</t>
  </si>
  <si>
    <t>BULL, Sarah</t>
  </si>
  <si>
    <t>EYDMAN, Mark</t>
  </si>
  <si>
    <t>LEWIS, Sarah</t>
  </si>
  <si>
    <t>EATON, Rob</t>
  </si>
  <si>
    <t>Desford 6</t>
  </si>
  <si>
    <t>Run In The Forest 5</t>
  </si>
  <si>
    <t>Watermead 10k</t>
  </si>
  <si>
    <t>Gate Gallop 10k</t>
  </si>
  <si>
    <t>parkrun 5k</t>
  </si>
  <si>
    <t>Derby 10</t>
  </si>
  <si>
    <t>1st XC 2026</t>
  </si>
  <si>
    <t>(06:53)</t>
  </si>
  <si>
    <t>M</t>
  </si>
  <si>
    <t>Ivanhoe Runners</t>
  </si>
  <si>
    <t>VM45</t>
  </si>
  <si>
    <t>(07:15)</t>
  </si>
  <si>
    <t>VM50</t>
  </si>
  <si>
    <t>(07:22)</t>
  </si>
  <si>
    <t>SM</t>
  </si>
  <si>
    <t>(07:26)</t>
  </si>
  <si>
    <t>VM40</t>
  </si>
  <si>
    <t>(07:41)</t>
  </si>
  <si>
    <t>(07:53)</t>
  </si>
  <si>
    <t>F</t>
  </si>
  <si>
    <t>VW45</t>
  </si>
  <si>
    <t>(08:05)</t>
  </si>
  <si>
    <t>(08:25)</t>
  </si>
  <si>
    <t>(08:45)</t>
  </si>
  <si>
    <t>(08:50)</t>
  </si>
  <si>
    <t>BASS, Josh</t>
  </si>
  <si>
    <t>(09:27)</t>
  </si>
  <si>
    <t>BULLOCK, Louis</t>
  </si>
  <si>
    <t>(09:32)</t>
  </si>
  <si>
    <t>VW40</t>
  </si>
  <si>
    <t>(09:37)</t>
  </si>
  <si>
    <t>VW50</t>
  </si>
  <si>
    <t>(09:46)</t>
  </si>
  <si>
    <t>VW60</t>
  </si>
  <si>
    <t>(09:49)</t>
  </si>
  <si>
    <t>VM60</t>
  </si>
  <si>
    <t>(09:53)</t>
  </si>
  <si>
    <t>(10:02)</t>
  </si>
  <si>
    <t>(10:03)</t>
  </si>
  <si>
    <t>(10:24)</t>
  </si>
  <si>
    <t>(10:26)</t>
  </si>
  <si>
    <t>(10:33)</t>
  </si>
  <si>
    <t>(11:04)</t>
  </si>
  <si>
    <t>(11:05)</t>
  </si>
  <si>
    <t>(11:24)</t>
  </si>
  <si>
    <t>WOODS, Sophie-Jade</t>
  </si>
  <si>
    <t>SW</t>
  </si>
  <si>
    <t>(11:27)</t>
  </si>
  <si>
    <t>(11:34)</t>
  </si>
  <si>
    <t>VM70</t>
  </si>
  <si>
    <t>(11:57)</t>
  </si>
  <si>
    <t>(13:13)</t>
  </si>
  <si>
    <t>Column1</t>
  </si>
  <si>
    <t>Column2</t>
  </si>
  <si>
    <t>Column3</t>
  </si>
  <si>
    <t>Column4</t>
  </si>
  <si>
    <t>(06:47)</t>
  </si>
  <si>
    <t>(07:05)</t>
  </si>
  <si>
    <t>(07:11)</t>
  </si>
  <si>
    <t>MORRIS, Liam</t>
  </si>
  <si>
    <t>(07:23)</t>
  </si>
  <si>
    <t>(07:38)</t>
  </si>
  <si>
    <t>(07:57)</t>
  </si>
  <si>
    <t>(08:09)</t>
  </si>
  <si>
    <t>(08:28)</t>
  </si>
  <si>
    <t>(08:57)</t>
  </si>
  <si>
    <t>(11:23)</t>
  </si>
  <si>
    <t>(06:26) </t>
  </si>
  <si>
    <t>(10:16) </t>
  </si>
  <si>
    <t>(02:05) </t>
  </si>
  <si>
    <t>(12:07) </t>
  </si>
  <si>
    <t>Column5</t>
  </si>
  <si>
    <t>(05:58)</t>
  </si>
  <si>
    <t>(06:41)</t>
  </si>
  <si>
    <t>(07:02)</t>
  </si>
  <si>
    <t>(00:50) </t>
  </si>
  <si>
    <t>(08:02)</t>
  </si>
  <si>
    <t>(08:11)</t>
  </si>
  <si>
    <t>VM75</t>
  </si>
  <si>
    <t>(08:23)</t>
  </si>
  <si>
    <t>(09:40)</t>
  </si>
  <si>
    <t>(02:59) </t>
  </si>
  <si>
    <t>(13:37)</t>
  </si>
  <si>
    <t>(13:41)</t>
  </si>
  <si>
    <t>(05:50)</t>
  </si>
  <si>
    <t>(06:06)</t>
  </si>
  <si>
    <t>(00:34) </t>
  </si>
  <si>
    <t>(06:25)</t>
  </si>
  <si>
    <t>(00:11) </t>
  </si>
  <si>
    <t>(06:33)</t>
  </si>
  <si>
    <t>(06:40)</t>
  </si>
  <si>
    <t>VM55</t>
  </si>
  <si>
    <t>(06:58)</t>
  </si>
  <si>
    <t>(01:57) </t>
  </si>
  <si>
    <t>(03:48) </t>
  </si>
  <si>
    <t>(07:39)</t>
  </si>
  <si>
    <t>(07:50)</t>
  </si>
  <si>
    <t>(03:45) </t>
  </si>
  <si>
    <t>(07:54)</t>
  </si>
  <si>
    <t>(01:49) </t>
  </si>
  <si>
    <t>(08:15)</t>
  </si>
  <si>
    <t>(08:17)</t>
  </si>
  <si>
    <t>(08:19)</t>
  </si>
  <si>
    <t>COATES, Michelle</t>
  </si>
  <si>
    <t>(08:31)</t>
  </si>
  <si>
    <t>(08:47)</t>
  </si>
  <si>
    <t>(08:58)</t>
  </si>
  <si>
    <t>(11:13)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</si>
</sst>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3.2"/>
      <color rgb="FF333333"/>
      <name val="Arial"/>
      <family val="2"/>
    </font>
    <font>
      <sz val="11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3"/>
      <color theme="9"/>
      <name val="Arial"/>
      <family val="2"/>
    </font>
    <font>
      <u/>
      <sz val="13"/>
      <color rgb="FFF79646"/>
      <name val="Arial"/>
      <family val="2"/>
    </font>
    <font>
      <u/>
      <sz val="11"/>
      <color rgb="FFF7964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9100"/>
        <bgColor indexed="64"/>
      </patternFill>
    </fill>
    <fill>
      <patternFill patternType="solid">
        <fgColor rgb="FFAAA9AD"/>
        <bgColor indexed="64"/>
      </patternFill>
    </fill>
    <fill>
      <patternFill patternType="solid">
        <fgColor rgb="FFCD7F3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C8C8C8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rgb="FFA6A6A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rgb="FFA6A6A6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A6A6A6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164" fontId="2" fillId="3" borderId="21" xfId="0" applyNumberFormat="1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0" fontId="2" fillId="3" borderId="2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wrapText="1"/>
    </xf>
    <xf numFmtId="164" fontId="2" fillId="3" borderId="25" xfId="0" applyNumberFormat="1" applyFont="1" applyFill="1" applyBorder="1" applyAlignment="1">
      <alignment wrapText="1"/>
    </xf>
    <xf numFmtId="0" fontId="2" fillId="3" borderId="25" xfId="0" applyFont="1" applyFill="1" applyBorder="1" applyAlignment="1">
      <alignment wrapText="1"/>
    </xf>
    <xf numFmtId="0" fontId="2" fillId="3" borderId="26" xfId="0" applyFont="1" applyFill="1" applyBorder="1" applyAlignment="1">
      <alignment horizontal="center" wrapText="1"/>
    </xf>
    <xf numFmtId="21" fontId="2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0" borderId="8" xfId="1" applyFont="1" applyBorder="1" applyAlignment="1">
      <alignment horizontal="center" vertical="center" textRotation="90" wrapText="1"/>
    </xf>
    <xf numFmtId="0" fontId="10" fillId="0" borderId="8" xfId="1" applyFont="1" applyBorder="1" applyAlignment="1">
      <alignment horizontal="center" vertical="center" textRotation="90" wrapText="1"/>
    </xf>
    <xf numFmtId="0" fontId="9" fillId="0" borderId="8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2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31"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bottom style="thin">
          <color rgb="FFA6A6A6"/>
        </bottom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4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C8C8C8"/>
        </bottom>
        <vertical/>
        <horizontal/>
      </border>
    </dxf>
    <dxf>
      <border outline="0">
        <right style="thin">
          <color theme="0" tint="-0.34998626667073579"/>
        </right>
        <top style="thin">
          <color theme="0" tint="-0.3499862666707357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00B05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C8C8C8"/>
        </bottom>
        <vertical/>
        <horizontal/>
      </border>
    </dxf>
    <dxf>
      <border outline="0">
        <right style="thin">
          <color rgb="FFA6A6A6"/>
        </right>
        <top style="thin">
          <color rgb="FFA6A6A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00B05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9" defaultPivotStyle="PivotStyleLight16"/>
  <colors>
    <mruColors>
      <color rgb="FFF79646"/>
      <color rgb="FFCD7F32"/>
      <color rgb="FFAAA9AD"/>
      <color rgb="FFDA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DC1D03F-2D1A-4A1C-A803-25CE3F9CCE7E}" name="Table222" displayName="Table222" ref="B2:AA65" totalsRowShown="0" headerRowDxfId="430" dataDxfId="428" headerRowBorderDxfId="429" tableBorderDxfId="427">
  <autoFilter ref="B2:AA65" xr:uid="{277C2590-B7B9-45FD-926A-7A4D7D02E6F9}"/>
  <sortState xmlns:xlrd2="http://schemas.microsoft.com/office/spreadsheetml/2017/richdata2" ref="B3:AA65">
    <sortCondition descending="1" ref="E2:E65"/>
  </sortState>
  <tableColumns count="26">
    <tableColumn id="1" xr3:uid="{76390E04-5686-477D-8E61-4F68749E4F03}" name="Full Name" dataDxfId="426"/>
    <tableColumn id="2" xr3:uid="{132C9EA7-45CD-49E6-AAEB-4C09EAB94CDA}" name="Position" dataDxfId="425">
      <calculatedColumnFormula>IF(Table222[[#This Row],[Total races]]=0,0,(RANK(E3,$E$3:$E$65)+COUNTIF(E3:$E$65,E3)-1))</calculatedColumnFormula>
    </tableColumn>
    <tableColumn id="3" xr3:uid="{E887EDF6-90A0-4FC3-A8AA-A15E246FF777}" name="Total races" dataDxfId="424">
      <calculatedColumnFormula>COUNTIF(F3:AA3,"&gt;=0")</calculatedColumnFormula>
    </tableColumn>
    <tableColumn id="4" xr3:uid="{3F3C0BCB-52DD-4B22-AE21-E85EBF62DB2B}" name="Subtotal" dataDxfId="423">
      <calculatedColumnFormula array="1">IF(Table222[[#This Row],[Total races]]&lt;11,SUM(Table222[[#This Row],[Bosworth XC]:[1st XC 2026]]),SUM(LARGE(F3:AA3,ROW(INDIRECT("1:10")))))+Table222[[#This Row],[Total races]]*3</calculatedColumnFormula>
    </tableColumn>
    <tableColumn id="24" xr3:uid="{F6EF8CB9-2D0D-4CC4-9647-89AF6570B4BC}" name="Bosworth XC" dataDxfId="422">
      <calculatedColumnFormula>IFERROR(VLOOKUP(B3,'Bosworth XC'!$A:$C,3,FALSE),"")</calculatedColumnFormula>
    </tableColumn>
    <tableColumn id="6" xr3:uid="{5848EA3C-81E2-4685-9255-CB62411AA9B3}" name="Ivanhoe 20" dataDxfId="421">
      <calculatedColumnFormula>IFERROR(VLOOKUP(B3,'Ivanhoe 20'!$A:$C,3,FALSE),"")</calculatedColumnFormula>
    </tableColumn>
    <tableColumn id="7" xr3:uid="{7DDC0992-942A-41B3-9835-0A24ECDD14F1}" name="Desford 6" dataDxfId="420">
      <calculatedColumnFormula>IFERROR(VLOOKUP($B3,'Desford 6'!$A:$C,3,FALSE),"")</calculatedColumnFormula>
    </tableColumn>
    <tableColumn id="8" xr3:uid="{57AC6A92-730B-4FD0-BB38-F743FCA89930}" name="Run In The Forest 5" dataDxfId="419">
      <calculatedColumnFormula>IFERROR(VLOOKUP($B3,'Run In The Forest 5'!$A:$C,3,FALSE),"")</calculatedColumnFormula>
    </tableColumn>
    <tableColumn id="9" xr3:uid="{E3AFCC30-8A6B-4164-B5F3-F24C962C011A}" name="Uttoxeter HM" dataDxfId="418">
      <calculatedColumnFormula>IFERROR(VLOOKUP($B3,'Uttoxeter HM'!$A:$C,3,FALSE),"")</calculatedColumnFormula>
    </tableColumn>
    <tableColumn id="25" xr3:uid="{2B8FEAE8-F0A6-4927-91E2-39FD5B877C5D}" name="Watermead 10k" dataDxfId="417">
      <calculatedColumnFormula>IFERROR(VLOOKUP($B3,'Watermead 10k'!$A:$C,3,FALSE),"")</calculatedColumnFormula>
    </tableColumn>
    <tableColumn id="10" xr3:uid="{8250E7BB-C2CB-4F13-BFCD-D08392ECE084}" name="West End 8" dataDxfId="416">
      <calculatedColumnFormula>IFERROR(VLOOKUP($B3,'West End 8'!$A:$C,3,FALSE),"")</calculatedColumnFormula>
    </tableColumn>
    <tableColumn id="11" xr3:uid="{77FD3F7C-2E27-4D84-8DC2-14AB3B03AFC8}" name="Swithland 6" dataDxfId="415">
      <calculatedColumnFormula>IFERROR(VLOOKUP($B3,'Swithland 6'!$A:$C,3,FALSE),"")</calculatedColumnFormula>
    </tableColumn>
    <tableColumn id="12" xr3:uid="{EB85C6E1-A0E7-42FE-A571-2F142E055478}" name="Washlands Relays" dataDxfId="414">
      <calculatedColumnFormula>IFERROR(VLOOKUP($B3,'Washlands Relays'!$A:$C,3,FALSE),"")</calculatedColumnFormula>
    </tableColumn>
    <tableColumn id="13" xr3:uid="{69CD115C-090F-4C1A-A59F-E3AB8BD4779C}" name="Gate Gallop 10k" dataDxfId="413">
      <calculatedColumnFormula>IFERROR(VLOOKUP($B3,'Gate Gallop 10k'!$A:$C,3,FALSE),"")</calculatedColumnFormula>
    </tableColumn>
    <tableColumn id="14" xr3:uid="{E242FEBA-2AE9-4D75-9FD5-45EF252CB4AC}" name="Worthington 6" dataDxfId="412">
      <calculatedColumnFormula>IFERROR(VLOOKUP($B3,'Worthington 6'!$A:$C,3,FALSE),"")</calculatedColumnFormula>
    </tableColumn>
    <tableColumn id="15" xr3:uid="{7ABDF534-17DF-4175-BD5F-7F6B2872B76F}" name="Joy Cann 5" dataDxfId="411">
      <calculatedColumnFormula>IFERROR(VLOOKUP($B3,'Joy Cann 5'!$A:$C,3,FALSE),"")</calculatedColumnFormula>
    </tableColumn>
    <tableColumn id="16" xr3:uid="{5712B6BA-24FE-43FA-97A7-7A238F345076}" name="Burton 10k" dataDxfId="410">
      <calculatedColumnFormula>IFERROR(VLOOKUP($B3,'Burton 10k'!$A:$C,3,FALSE),"")</calculatedColumnFormula>
    </tableColumn>
    <tableColumn id="17" xr3:uid="{9F53A35E-AADD-44E1-B675-78A76CE8EFAB}" name="Lichfield 10k" dataDxfId="409">
      <calculatedColumnFormula>IFERROR(VLOOKUP($B3,'Lichfield 10k'!$A:$C,3,FALSE),"")</calculatedColumnFormula>
    </tableColumn>
    <tableColumn id="18" xr3:uid="{6540BD80-9520-40EF-9EF6-FA240D7DF6D3}" name="Tamworth 5" dataDxfId="408">
      <calculatedColumnFormula>IFERROR(VLOOKUP($B3,'Tamworth 5'!$A:$C,3,FALSE),"")</calculatedColumnFormula>
    </tableColumn>
    <tableColumn id="19" xr3:uid="{9408E530-BF9F-40AC-BC3B-82AEC092601C}" name="Markfield 10k" dataDxfId="407">
      <calculatedColumnFormula>IFERROR(VLOOKUP($B3,'Markfield 10k'!$A:$C,3,FALSE),"")</calculatedColumnFormula>
    </tableColumn>
    <tableColumn id="20" xr3:uid="{94EC7236-2157-47C0-B9D5-FBDDD4595553}" name="Rotherby 8" dataDxfId="406">
      <calculatedColumnFormula>IFERROR(VLOOKUP($B3,'Rotherby 8'!$A:$C,3,FALSE),"")</calculatedColumnFormula>
    </tableColumn>
    <tableColumn id="21" xr3:uid="{26BFF2B4-8E53-4C1C-B203-650B1F15AC9B}" name="Adrian Smith" dataDxfId="405">
      <calculatedColumnFormula>IFERROR(VLOOKUP($B3,'Adrian Smith'!$A:$C,3,FALSE),"")</calculatedColumnFormula>
    </tableColumn>
    <tableColumn id="22" xr3:uid="{CF2DD90B-6469-4182-BDBD-F9E1BA123AF6}" name="parkrun 5k" dataDxfId="404">
      <calculatedColumnFormula>IFERROR(VLOOKUP($B3,'parkrun 5k'!$A:$C,3,FALSE),"")</calculatedColumnFormula>
    </tableColumn>
    <tableColumn id="23" xr3:uid="{6B4B844B-F531-4C6D-94C9-08958128C4E7}" name="Shepshed 7" dataDxfId="403">
      <calculatedColumnFormula>IFERROR(VLOOKUP($B3,'Shepshed 7'!$A:$C,3,FALSE),"")</calculatedColumnFormula>
    </tableColumn>
    <tableColumn id="26" xr3:uid="{FB9BB0B1-A527-4AEC-8618-59AB800AD4EE}" name="Derby 10" dataDxfId="402">
      <calculatedColumnFormula>IFERROR(VLOOKUP($B3,'Derby 10'!$A:$C,3,FALSE),"")</calculatedColumnFormula>
    </tableColumn>
    <tableColumn id="27" xr3:uid="{A726AF52-0B52-462F-8312-505337088048}" name="1st XC 2026" dataDxfId="401">
      <calculatedColumnFormula>IFERROR(VLOOKUP($B3,'Bagworth XC'!$A:$C,3,FALSE),"")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C2590-B7B9-45FD-926A-7A4D7D02E6F9}" name="Table2" displayName="Table2" ref="B2:AA72" totalsRowShown="0" headerRowDxfId="400" dataDxfId="398" headerRowBorderDxfId="399" tableBorderDxfId="397">
  <autoFilter ref="B2:AA72" xr:uid="{277C2590-B7B9-45FD-926A-7A4D7D02E6F9}"/>
  <sortState xmlns:xlrd2="http://schemas.microsoft.com/office/spreadsheetml/2017/richdata2" ref="B3:AA72">
    <sortCondition descending="1" ref="E2:E72"/>
  </sortState>
  <tableColumns count="26">
    <tableColumn id="1" xr3:uid="{528F7931-8547-47F5-8848-CB5B5A857ADE}" name="Full Name" dataDxfId="396"/>
    <tableColumn id="2" xr3:uid="{CA7E8536-63B2-4DC9-98C8-34E0A733340F}" name="Position" dataDxfId="395">
      <calculatedColumnFormula>IF(Table2[[#This Row],[Total races]]=0,0,(RANK(E3,$E$3:$E$72)+COUNTIF(E3:$E$72,E3)-1))</calculatedColumnFormula>
    </tableColumn>
    <tableColumn id="3" xr3:uid="{4655304B-50B3-4B73-BAB0-DAB36D7A0900}" name="Total races" dataDxfId="394">
      <calculatedColumnFormula>COUNTIF(F3:AA3,"&gt;=0")</calculatedColumnFormula>
    </tableColumn>
    <tableColumn id="4" xr3:uid="{8D109DC7-0AAB-4FFC-A1C9-E2256460C03A}" name="Subtotal" dataDxfId="393">
      <calculatedColumnFormula array="1">IF(Table2[[#This Row],[Total races]]&lt;11,SUM(Table2[[#This Row],[Bosworth XC]:[1st XC 2026]]),SUM(LARGE(F3:AA3,ROW(INDIRECT("1:10")))))+Table2[[#This Row],[Total races]]*3</calculatedColumnFormula>
    </tableColumn>
    <tableColumn id="26" xr3:uid="{04259FE1-5131-40C0-ADC6-C1F10EE5B841}" name="Bosworth XC" dataDxfId="392">
      <calculatedColumnFormula>IFERROR(VLOOKUP(B3,'Bosworth XC'!$A:$C,3,FALSE),"")</calculatedColumnFormula>
    </tableColumn>
    <tableColumn id="6" xr3:uid="{65F8D9B2-AC01-4C1A-A02F-A3064CEA3391}" name="Ivanhoe 20" dataDxfId="391">
      <calculatedColumnFormula>IFERROR(VLOOKUP(B3,'Ivanhoe 20'!$A:$C,3,FALSE),"")</calculatedColumnFormula>
    </tableColumn>
    <tableColumn id="7" xr3:uid="{89D497AC-188A-4201-AE94-FE5EA8EEEA41}" name="Desford 6" dataDxfId="390">
      <calculatedColumnFormula>IFERROR(VLOOKUP($B3,'Desford 6'!$A:$C,3,FALSE),"")</calculatedColumnFormula>
    </tableColumn>
    <tableColumn id="8" xr3:uid="{85679493-6562-417C-B032-139885E5C96B}" name="Run In The Forest 5" dataDxfId="389">
      <calculatedColumnFormula>IFERROR(VLOOKUP($B3,'Run In The Forest 5'!$A:$C,3,FALSE),"")</calculatedColumnFormula>
    </tableColumn>
    <tableColumn id="9" xr3:uid="{6998D756-DA1F-48FD-8F08-058670FF50C3}" name="Uttoxeter HM" dataDxfId="388">
      <calculatedColumnFormula>IFERROR(VLOOKUP($B3,'Uttoxeter HM'!$A:$C,3,FALSE),"")</calculatedColumnFormula>
    </tableColumn>
    <tableColumn id="27" xr3:uid="{017175B2-4231-48F9-9965-99C619C17695}" name="Watermead 10k" dataDxfId="387">
      <calculatedColumnFormula>IFERROR(VLOOKUP($B3,'Watermead 10k'!$A:$C,3,FALSE),"")</calculatedColumnFormula>
    </tableColumn>
    <tableColumn id="10" xr3:uid="{4F5D6355-9666-4852-889A-8F8C02D42957}" name="West End 8" dataDxfId="386">
      <calculatedColumnFormula>IFERROR(VLOOKUP($B3,'West End 8'!$A:$C,3,FALSE),"")</calculatedColumnFormula>
    </tableColumn>
    <tableColumn id="11" xr3:uid="{57097A22-B325-489E-AA15-1C26C4C18547}" name="Swithland 6" dataDxfId="385">
      <calculatedColumnFormula>IFERROR(VLOOKUP($B3,'Swithland 6'!$A:$C,3,FALSE),"")</calculatedColumnFormula>
    </tableColumn>
    <tableColumn id="12" xr3:uid="{3459A5DC-2DD7-439B-8B45-89EF77EB89CD}" name="Washlands Relays" dataDxfId="384">
      <calculatedColumnFormula>IFERROR(VLOOKUP($B3,'Washlands Relays'!$A:$C,3,FALSE),"")</calculatedColumnFormula>
    </tableColumn>
    <tableColumn id="13" xr3:uid="{92AF4645-F858-48D1-8802-8D93F4472F21}" name="Gate Gallop 10k" dataDxfId="383">
      <calculatedColumnFormula>IFERROR(VLOOKUP($B3,'Gate Gallop 10k'!$A:$C,3,FALSE),"")</calculatedColumnFormula>
    </tableColumn>
    <tableColumn id="14" xr3:uid="{26D2AB07-9365-4B29-A75B-B06D1A6C3EF0}" name="Worthington 6" dataDxfId="382">
      <calculatedColumnFormula>IFERROR(VLOOKUP($B3,'Worthington 6'!$A:$C,3,FALSE),"")</calculatedColumnFormula>
    </tableColumn>
    <tableColumn id="15" xr3:uid="{156E107E-BC16-4EF9-91E5-99BF452606F5}" name="Joy Cann 5" dataDxfId="381">
      <calculatedColumnFormula>IFERROR(VLOOKUP($B3,'Joy Cann 5'!$A:$C,3,FALSE),"")</calculatedColumnFormula>
    </tableColumn>
    <tableColumn id="16" xr3:uid="{47E7D8F8-6813-4938-93F5-FFC7C928FDB9}" name="Burton 10k" dataDxfId="380">
      <calculatedColumnFormula>IFERROR(VLOOKUP($B3,'Burton 10k'!$A:$C,3,FALSE),"")</calculatedColumnFormula>
    </tableColumn>
    <tableColumn id="17" xr3:uid="{6E396A52-9B3D-453C-914D-A3CD5B36EE83}" name="Lichfield 10k" dataDxfId="379">
      <calculatedColumnFormula>IFERROR(VLOOKUP($B3,'Lichfield 10k'!$A:$C,3,FALSE),"")</calculatedColumnFormula>
    </tableColumn>
    <tableColumn id="18" xr3:uid="{37C2B8E1-3301-4F4D-8562-192F64403DC9}" name="Tamworth 5" dataDxfId="378">
      <calculatedColumnFormula>IFERROR(VLOOKUP($B3,'Tamworth 5'!$A:$C,3,FALSE),"")</calculatedColumnFormula>
    </tableColumn>
    <tableColumn id="19" xr3:uid="{C919741D-EAD1-4F77-86E4-A1B32F27267B}" name="Markfield 10k" dataDxfId="377">
      <calculatedColumnFormula>IFERROR(VLOOKUP($B3,'Markfield 10k'!$A:$C,3,FALSE),"")</calculatedColumnFormula>
    </tableColumn>
    <tableColumn id="20" xr3:uid="{9810D9A2-4162-4AA3-A780-95AE67981919}" name="Rotherby 8" dataDxfId="376">
      <calculatedColumnFormula>IFERROR(VLOOKUP($B3,'Rotherby 8'!$A:$C,3,FALSE),"")</calculatedColumnFormula>
    </tableColumn>
    <tableColumn id="21" xr3:uid="{31287AB4-0CA5-4E7F-A3BA-251D74EDC1B7}" name="Adrian Smith" dataDxfId="375">
      <calculatedColumnFormula>IFERROR(VLOOKUP($B3,'Adrian Smith'!$A:$C,3,FALSE),"")</calculatedColumnFormula>
    </tableColumn>
    <tableColumn id="22" xr3:uid="{2F1B9D08-F7F3-450B-9401-AA794A512BD3}" name="parkrun 5k" dataDxfId="374">
      <calculatedColumnFormula>IFERROR(VLOOKUP($B3,'parkrun 5k'!$A:$C,3,FALSE),"")</calculatedColumnFormula>
    </tableColumn>
    <tableColumn id="23" xr3:uid="{C79A8651-1F55-4894-8B87-3538C7AE6231}" name="Shepshed 7" dataDxfId="373">
      <calculatedColumnFormula>IFERROR(VLOOKUP($B3,'Shepshed 7'!$A:$C,3,FALSE),"")</calculatedColumnFormula>
    </tableColumn>
    <tableColumn id="24" xr3:uid="{E889874A-7F28-4F8A-8D71-099D63C41691}" name="Derby 10" dataDxfId="372">
      <calculatedColumnFormula>IFERROR(VLOOKUP($B3,'Derby 10'!$A:$C,3,FALSE),"")</calculatedColumnFormula>
    </tableColumn>
    <tableColumn id="25" xr3:uid="{93C3D272-41C5-49C5-A3EA-3DB2B6A0020E}" name="1st XC 2026" dataDxfId="371">
      <calculatedColumnFormula>IFERROR(VLOOKUP($B3,'Bagworth XC'!$A:$C,3,FALSE),"")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B441D73-C798-4D7D-A68C-3402333F2EBF}" name="Table151516171824" displayName="Table151516171824" ref="A1:M50" totalsRowShown="0" headerRowDxfId="370" dataDxfId="368" headerRowBorderDxfId="369" tableBorderDxfId="367" totalsRowBorderDxfId="366">
  <autoFilter ref="A1:M50" xr:uid="{5D0FAB26-D36A-466A-A089-CDBB90E1DF59}"/>
  <tableColumns count="13">
    <tableColumn id="1" xr3:uid="{EC91F083-1097-4A6C-81D3-983BD5791C39}" name="Name" dataDxfId="365">
      <calculatedColumnFormula>Table151516171824[[#This Row],[Full Name]]</calculatedColumnFormula>
    </tableColumn>
    <tableColumn id="12" xr3:uid="{C93E2203-7473-4158-9262-6A81E359179D}" name="Add to Summary" dataDxfId="364">
      <calculatedColumnFormula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calculatedColumnFormula>
    </tableColumn>
    <tableColumn id="10" xr3:uid="{FEFEDE6C-5261-4346-8081-B319A8BACA12}" name="Points" dataDxfId="363">
      <calculatedColumnFormula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calculatedColumnFormula>
    </tableColumn>
    <tableColumn id="9" xr3:uid="{620690EB-CEB4-4EE4-84A0-06032E1C1191}" name="Rank" dataDxfId="362">
      <calculatedColumnFormula>IF(Table151516171824[[#This Row],[Category]]="","",IF(Table151516171824[[#This Row],[Category]]="M",COUNTIF($I$2:$I2,"M"),IF(Table151516171824[[#This Row],[Category]]="F",COUNTIF($I$2:$I2,"F"),0)))</calculatedColumnFormula>
    </tableColumn>
    <tableColumn id="2" xr3:uid="{AAF92CAA-C9EE-41D4-817D-D26AC549D0A8}" name="Position" dataDxfId="361"/>
    <tableColumn id="3" xr3:uid="{ED1B7ABB-2AA3-4FAF-AF7E-90AFC935EC75}" name="Time" dataDxfId="360"/>
    <tableColumn id="4" xr3:uid="{9593AD40-EAF5-4B11-BC41-32CCBBC2FFC0}" name="Pace" dataDxfId="359"/>
    <tableColumn id="5" xr3:uid="{CC7AA3DF-77E5-47C0-9D1E-1A87E5515F72}" name="Full Name" dataDxfId="358"/>
    <tableColumn id="6" xr3:uid="{580797B3-4D75-4B2D-AB0D-D4CDE509A08D}" name="Category" dataDxfId="357"/>
    <tableColumn id="7" xr3:uid="{3ED6C834-26FF-4590-ACD5-4EE0961A7CA7}" name="Column1" dataDxfId="356"/>
    <tableColumn id="8" xr3:uid="{A3CCA55D-6408-4EE6-8396-1FFB804AF121}" name="Column2" dataDxfId="355"/>
    <tableColumn id="11" xr3:uid="{4111C145-1787-4DB5-AC20-727DA3606A07}" name="Column3" dataDxfId="354"/>
    <tableColumn id="13" xr3:uid="{08D84AF1-9DE2-4278-BC26-74D74805F817}" name="Column4" dataDxfId="35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0FAB26-D36A-466A-A089-CDBB90E1DF59}" name="Table1" displayName="Table1" ref="A1:N47" totalsRowShown="0" headerRowDxfId="352" dataDxfId="350" headerRowBorderDxfId="351" tableBorderDxfId="349" totalsRowBorderDxfId="348">
  <autoFilter ref="A1:N47" xr:uid="{5D0FAB26-D36A-466A-A089-CDBB90E1DF59}"/>
  <tableColumns count="14">
    <tableColumn id="1" xr3:uid="{BFE4252C-C495-4CD2-A824-866E879EBE65}" name="Name" dataDxfId="347">
      <calculatedColumnFormula>Table1[[#This Row],[Full Name]]</calculatedColumnFormula>
    </tableColumn>
    <tableColumn id="12" xr3:uid="{8E02DDE1-DAF9-4778-A3AD-17AFF73557AD}" name="Add to Summary" dataDxfId="346">
      <calculatedColumnFormula>IF(Table1[[#This Row],[Full Name]]="","",IF(IFERROR(IFERROR(VLOOKUP(Table1[[#This Row],[Full Name]],'Mens League'!B:B,1,FALSE),VLOOKUP(Table1[[#This Row],[Full Name]],'Women''s League'!B:B,1,FALSE)),"NEEDS ADDING")="NEEDS ADDING","NEEDS ADDING","OK"))</calculatedColumnFormula>
    </tableColumn>
    <tableColumn id="10" xr3:uid="{DDDE2624-C0B0-4C6A-96A9-B36C09F67C9C}" name="Points" dataDxfId="345">
      <calculatedColumnFormula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calculatedColumnFormula>
    </tableColumn>
    <tableColumn id="9" xr3:uid="{ECD4C349-DABF-42D1-B3DF-2B879E8C62A9}" name="Rank" dataDxfId="344">
      <calculatedColumnFormula>IF(Table1[[#This Row],[Category]]="","",IF(Table1[[#This Row],[Category]]="M",COUNTIF($I$2:$I2,"M"),IF(Table1[[#This Row],[Category]]="F",COUNTIF($I$2:$I2,"F"),0)))</calculatedColumnFormula>
    </tableColumn>
    <tableColumn id="2" xr3:uid="{4956BA34-DE97-4B7E-A582-6E986DD5C92B}" name="Position" dataDxfId="343"/>
    <tableColumn id="3" xr3:uid="{162F88CA-9EE1-44D0-B0DD-4E0C2EFC3449}" name="Time" dataDxfId="342"/>
    <tableColumn id="4" xr3:uid="{81209666-B2D8-4C57-AF65-E49915EE7726}" name="Pace" dataDxfId="341"/>
    <tableColumn id="5" xr3:uid="{40217998-3A43-40E2-9B50-EC61774AE58F}" name="Full Name" dataDxfId="340"/>
    <tableColumn id="6" xr3:uid="{5851F0D8-2BF6-44BB-BA23-55D53DFA2FC3}" name="Category" dataDxfId="339"/>
    <tableColumn id="7" xr3:uid="{2727ADE0-705B-442D-AD96-82EB81272DCB}" name="Column1" dataDxfId="338"/>
    <tableColumn id="8" xr3:uid="{3FEAE63F-448D-4C66-8026-2641DF728627}" name="Column2" dataDxfId="337"/>
    <tableColumn id="11" xr3:uid="{E6836ADF-40B3-40FF-8A2D-A4522CD0152A}" name="Column3" dataDxfId="336"/>
    <tableColumn id="13" xr3:uid="{40FA6389-2D41-4946-ABF1-41B802D3AAA2}" name="Column4" dataDxfId="335"/>
    <tableColumn id="14" xr3:uid="{EE6306D2-F718-40FE-892F-D566298ED788}" name="Column5" dataDxfId="33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A37549-4399-475C-AAF9-CA3C1C9EC125}" name="Table15" displayName="Table15" ref="A1:N48" totalsRowShown="0" headerRowDxfId="333" dataDxfId="331" headerRowBorderDxfId="332" tableBorderDxfId="330" totalsRowBorderDxfId="329">
  <autoFilter ref="A1:N48" xr:uid="{5D0FAB26-D36A-466A-A089-CDBB90E1DF59}"/>
  <tableColumns count="14">
    <tableColumn id="1" xr3:uid="{48207DC6-8FFD-4B35-8042-66E029928243}" name="Name" dataDxfId="328">
      <calculatedColumnFormula>Table15[[#This Row],[Full Name]]</calculatedColumnFormula>
    </tableColumn>
    <tableColumn id="12" xr3:uid="{8DC6E241-4EDC-409A-AEFD-766B3B84228F}" name="Add to Summary" dataDxfId="327">
      <calculatedColumnFormula>IF(Table15[[#This Row],[Full Name]]="","",IF(IFERROR(IFERROR(VLOOKUP(Table15[[#This Row],[Full Name]],'Mens League'!B:B,1,FALSE),VLOOKUP(Table15[[#This Row],[Full Name]],'Women''s League'!B:B,1,FALSE)),"NEEDS ADDING")="NEEDS ADDING","NEEDS ADDING","OK"))</calculatedColumnFormula>
    </tableColumn>
    <tableColumn id="10" xr3:uid="{98ABE78D-118E-43F2-86D8-D669373CFC0A}" name="Points" dataDxfId="326">
      <calculatedColumnFormula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calculatedColumnFormula>
    </tableColumn>
    <tableColumn id="9" xr3:uid="{56BBB851-14AB-40CB-94E4-2B88934874FF}" name="Rank" dataDxfId="325">
      <calculatedColumnFormula>IF(Table15[[#This Row],[Category]]="","",IF(Table15[[#This Row],[Category]]="M",COUNTIF($I$2:$I2,"M"),IF(Table15[[#This Row],[Category]]="F",COUNTIF($I$2:$I2,"F"),0)))</calculatedColumnFormula>
    </tableColumn>
    <tableColumn id="2" xr3:uid="{A4890893-10AA-4A85-9EFC-DE1602AA41B5}" name="Position" dataDxfId="324"/>
    <tableColumn id="3" xr3:uid="{A26EB822-5D70-4460-974F-D10462F502BD}" name="Time" dataDxfId="323"/>
    <tableColumn id="4" xr3:uid="{9A0FA9B2-FD58-47F3-90FC-1F50BD08ADB9}" name="Pace" dataDxfId="322"/>
    <tableColumn id="5" xr3:uid="{6B435508-DF5C-4C76-B191-DDCB0622A8B1}" name="Full Name" dataDxfId="321"/>
    <tableColumn id="6" xr3:uid="{A9256A83-2626-4D12-999D-277CC2E955C0}" name="Category" dataDxfId="320"/>
    <tableColumn id="7" xr3:uid="{00C66C97-BAD5-4D0B-B070-7D147445B80B}" name="Column1" dataDxfId="319"/>
    <tableColumn id="8" xr3:uid="{ADE5E674-F8A3-4E24-BFAF-84811814623B}" name="Column2" dataDxfId="318"/>
    <tableColumn id="11" xr3:uid="{7E7AFC16-E9A8-4260-A5F0-86D0023611FA}" name="Column3" dataDxfId="317"/>
    <tableColumn id="13" xr3:uid="{EE393298-DE9A-4B49-B9FC-420153C1A8AD}" name="Column4" dataDxfId="316"/>
    <tableColumn id="14" xr3:uid="{36CF8C02-8640-45B8-B9CE-FC1E9C3BCC5F}" name="Column5" dataDxfId="31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8AB0C4-6E2E-4119-9D15-C5DCA50CBB3D}" name="Table156" displayName="Table156" ref="A1:N48" totalsRowShown="0" headerRowDxfId="62" dataDxfId="61" headerRowBorderDxfId="59" tableBorderDxfId="60" totalsRowBorderDxfId="58">
  <autoFilter ref="A1:N48" xr:uid="{5D0FAB26-D36A-466A-A089-CDBB90E1DF59}"/>
  <tableColumns count="14">
    <tableColumn id="1" xr3:uid="{B9F0E37B-3479-43DE-812D-E674BD9F17C1}" name="Name" dataDxfId="57">
      <calculatedColumnFormula>Table156[[#This Row],[Full Name]]</calculatedColumnFormula>
    </tableColumn>
    <tableColumn id="12" xr3:uid="{F48400F4-18B8-4573-A649-98E221B40ACB}" name="Add to Summary" dataDxfId="56">
      <calculatedColumnFormula>IF(Table156[[#This Row],[Full Name]]="","",IF(IFERROR(IFERROR(VLOOKUP(Table156[[#This Row],[Full Name]],'Mens League'!B:B,1,FALSE),VLOOKUP(Table156[[#This Row],[Full Name]],'Women''s League'!B:B,1,FALSE)),"NEEDS ADDING")="NEEDS ADDING","NEEDS ADDING","OK"))</calculatedColumnFormula>
    </tableColumn>
    <tableColumn id="10" xr3:uid="{E6478914-E87B-4063-AC38-96334C4C6BFD}" name="Points" dataDxfId="55">
      <calculatedColumnFormula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calculatedColumnFormula>
    </tableColumn>
    <tableColumn id="9" xr3:uid="{64CD77C4-91A3-4ED8-8E2B-1E4B42B29CF4}" name="Rank" dataDxfId="54">
      <calculatedColumnFormula>IF(Table156[[#This Row],[Category]]="","",IF(Table156[[#This Row],[Category]]="M",COUNTIF($I$2:$I2,"M"),IF(Table156[[#This Row],[Category]]="F",COUNTIF($I$2:$I2,"F"),0)))</calculatedColumnFormula>
    </tableColumn>
    <tableColumn id="2" xr3:uid="{F080214B-1AA6-4219-90C5-A8967FDAF8A1}" name="Position" dataDxfId="53"/>
    <tableColumn id="3" xr3:uid="{E89E95BC-5FCB-466D-A0E8-2C2743855165}" name="Time" dataDxfId="52"/>
    <tableColumn id="4" xr3:uid="{D4893258-B542-45F2-BE9A-BA66AA5A751A}" name="Pace" dataDxfId="51"/>
    <tableColumn id="5" xr3:uid="{2169849E-FF15-4836-8C47-50E02E28AD7A}" name="Full Name" dataDxfId="50"/>
    <tableColumn id="6" xr3:uid="{FB3AF221-7880-4C97-9439-789276698E47}" name="Category" dataDxfId="49"/>
    <tableColumn id="7" xr3:uid="{B8E15F44-7993-4279-B88A-15EC2E53C5DE}" name="Column1" dataDxfId="48"/>
    <tableColumn id="8" xr3:uid="{E4058979-EC4D-4FA3-8D2C-E08FCAC15BAE}" name="Column2" dataDxfId="47"/>
    <tableColumn id="11" xr3:uid="{DEB7B41C-BE72-415D-8B7A-0C1AAB67B68B}" name="Column3" dataDxfId="46"/>
    <tableColumn id="13" xr3:uid="{A8DEB88F-62B4-499A-82C0-E6D522DE41C9}" name="Column4" dataDxfId="45"/>
    <tableColumn id="14" xr3:uid="{09F0D9B9-6F70-4E79-B406-685D3FFEDE33}" name="Column5" dataDxfId="4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97C78E-5933-4013-9386-F05CC9C6F775}" name="Table1567" displayName="Table1567" ref="A1:I49" totalsRowShown="0" headerRowDxfId="314" dataDxfId="312" headerRowBorderDxfId="313" tableBorderDxfId="311" totalsRowBorderDxfId="310">
  <autoFilter ref="A1:I49" xr:uid="{5D0FAB26-D36A-466A-A089-CDBB90E1DF59}"/>
  <tableColumns count="9">
    <tableColumn id="1" xr3:uid="{BEF0C67C-8866-48FA-A7DD-B3947368F2E4}" name="Name" dataDxfId="309">
      <calculatedColumnFormula>Table1567[[#This Row],[Full Name]]</calculatedColumnFormula>
    </tableColumn>
    <tableColumn id="12" xr3:uid="{CF7BE15B-9DB2-44F0-9D00-3E3F48E11D02}" name="Add to Summary" dataDxfId="308">
      <calculatedColumnFormula>IF(Table1567[[#This Row],[Full Name]]="","",IF(IFERROR(IFERROR(VLOOKUP(Table1567[[#This Row],[Full Name]],'Mens League'!B:B,1,FALSE),VLOOKUP(Table1567[[#This Row],[Full Name]],'Women''s League'!B:B,1,FALSE)),"NEEDS ADDING")="NEEDS ADDING","NEEDS ADDING","OK"))</calculatedColumnFormula>
    </tableColumn>
    <tableColumn id="10" xr3:uid="{DF750E66-490C-4887-9BDE-CA31A3277C58}" name="Points" dataDxfId="307">
      <calculatedColumnFormula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calculatedColumnFormula>
    </tableColumn>
    <tableColumn id="9" xr3:uid="{2D98786E-88FE-44DA-B499-5B9207AF1150}" name="Rank" dataDxfId="306">
      <calculatedColumnFormula>IF(Table1567[[#This Row],[Category]]="","",IF(Table1567[[#This Row],[Category]]="M",COUNTIF($I$2:$I2,"M"),IF(Table1567[[#This Row],[Category]]="F",COUNTIF($I$2:$I2,"F"),0)))</calculatedColumnFormula>
    </tableColumn>
    <tableColumn id="2" xr3:uid="{4685A819-2ED0-4BFA-B795-6E939A5065C9}" name="Position" dataDxfId="305"/>
    <tableColumn id="3" xr3:uid="{017D2A09-27D3-43CD-8A67-2EE5866AD9C6}" name="Time" dataDxfId="304"/>
    <tableColumn id="4" xr3:uid="{C2382B3A-3168-4AB6-80EF-5428A8F8A377}" name="Pace" dataDxfId="303"/>
    <tableColumn id="5" xr3:uid="{BBC01DF2-E652-40C5-93F6-BB870FBEA5A3}" name="Full Name" dataDxfId="302"/>
    <tableColumn id="6" xr3:uid="{BFBE7C51-0B47-4D53-B8FA-A1B6B76234C9}" name="Category" dataDxfId="30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1124662-AA7F-4522-A738-68C703B6FFB6}" name="Table125" displayName="Table125" ref="A1:I48" totalsRowShown="0" headerRowDxfId="300" dataDxfId="298" headerRowBorderDxfId="299" tableBorderDxfId="297" totalsRowBorderDxfId="296">
  <autoFilter ref="A1:I48" xr:uid="{5D0FAB26-D36A-466A-A089-CDBB90E1DF59}"/>
  <tableColumns count="9">
    <tableColumn id="1" xr3:uid="{FDD41FDE-2B97-46D7-A675-8609CFBF8CCE}" name="Name" dataDxfId="295">
      <calculatedColumnFormula>Table125[[#This Row],[Full Name]]</calculatedColumnFormula>
    </tableColumn>
    <tableColumn id="12" xr3:uid="{CECC843D-02AD-447B-B874-88FE3D68B87A}" name="Add to Summary" dataDxfId="294">
      <calculatedColumnFormula>IF(Table125[[#This Row],[Full Name]]="","",IF(IFERROR(IFERROR(VLOOKUP(Table125[[#This Row],[Full Name]],'Mens League'!B:B,1,FALSE),VLOOKUP(Table125[[#This Row],[Full Name]],'Women''s League'!B:B,1,FALSE)),"NEEDS ADDING")="NEEDS ADDING","NEEDS ADDING","OK"))</calculatedColumnFormula>
    </tableColumn>
    <tableColumn id="10" xr3:uid="{704DA9DB-4411-4BCC-91CF-1D4B6FAE604C}" name="Points" dataDxfId="293">
      <calculatedColumnFormula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calculatedColumnFormula>
    </tableColumn>
    <tableColumn id="9" xr3:uid="{FB03CA3A-9984-457B-A9F7-2B654D9ED089}" name="Rank" dataDxfId="292">
      <calculatedColumnFormula>IF(Table125[[#This Row],[Category]]="","",IF(Table125[[#This Row],[Category]]="M",COUNTIF($I$2:$I2,"M"),IF(Table125[[#This Row],[Category]]="F",COUNTIF($I$2:$I2,"F"),0)))</calculatedColumnFormula>
    </tableColumn>
    <tableColumn id="2" xr3:uid="{5CD89D2E-3A76-45CC-823E-D5CDA0BE0C25}" name="Position" dataDxfId="291"/>
    <tableColumn id="3" xr3:uid="{B41CD6A7-572E-4CE4-805D-AA944316DA16}" name="Time" dataDxfId="290"/>
    <tableColumn id="4" xr3:uid="{71BDB475-8CBB-4A19-9241-C3A1477E81DB}" name="Pace" dataDxfId="289"/>
    <tableColumn id="5" xr3:uid="{7A318390-7775-4D6C-B587-3DB52D2A7369}" name="Full Name" dataDxfId="288"/>
    <tableColumn id="6" xr3:uid="{C5A9DE9C-FB2E-49C3-A463-18939F75FB5B}" name="Category" dataDxfId="28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85335F-43AC-45CD-A67F-9BA411505F48}" name="Table15678" displayName="Table15678" ref="A1:I49" totalsRowShown="0" headerRowDxfId="286" dataDxfId="284" headerRowBorderDxfId="285" tableBorderDxfId="283" totalsRowBorderDxfId="282">
  <autoFilter ref="A1:I49" xr:uid="{5D0FAB26-D36A-466A-A089-CDBB90E1DF59}"/>
  <tableColumns count="9">
    <tableColumn id="1" xr3:uid="{500B95A0-2AD4-4DD9-882A-5F8BE4925514}" name="Name" dataDxfId="281">
      <calculatedColumnFormula>Table15678[[#This Row],[Full Name]]</calculatedColumnFormula>
    </tableColumn>
    <tableColumn id="12" xr3:uid="{A6252627-3A4F-46E7-9C35-36D5FBCF57B1}" name="Add to Summary" dataDxfId="280">
      <calculatedColumnFormula>IF(Table15678[[#This Row],[Full Name]]="","",IF(IFERROR(IFERROR(VLOOKUP(Table15678[[#This Row],[Full Name]],'Mens League'!B:B,1,FALSE),VLOOKUP(Table15678[[#This Row],[Full Name]],'Women''s League'!B:B,1,FALSE)),"NEEDS ADDING")="NEEDS ADDING","NEEDS ADDING","OK"))</calculatedColumnFormula>
    </tableColumn>
    <tableColumn id="10" xr3:uid="{E66A6A62-3E0B-4EF9-A5BE-A6DD2591C25C}" name="Points" dataDxfId="279">
      <calculatedColumnFormula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calculatedColumnFormula>
    </tableColumn>
    <tableColumn id="9" xr3:uid="{D6C7712D-5EB1-461C-A744-83AA32AF65C7}" name="Rank" dataDxfId="278">
      <calculatedColumnFormula>IF(Table15678[[#This Row],[Category]]="","",IF(Table15678[[#This Row],[Category]]="M",COUNTIF($I$2:$I2,"M"),IF(Table15678[[#This Row],[Category]]="F",COUNTIF($I$2:$I2,"F"),0)))</calculatedColumnFormula>
    </tableColumn>
    <tableColumn id="2" xr3:uid="{6B0123B0-5FBD-4853-95B5-F19747E2F46E}" name="Position" dataDxfId="277"/>
    <tableColumn id="3" xr3:uid="{52F7AFA6-FCB7-473E-852F-FCB221AFD7F4}" name="Time" dataDxfId="276"/>
    <tableColumn id="4" xr3:uid="{152857F7-3058-4CEB-9AB3-254DE95ECD0C}" name="Pace" dataDxfId="275"/>
    <tableColumn id="5" xr3:uid="{E280D540-CEAE-40E0-BBB4-46A361F51314}" name="Full Name" dataDxfId="274"/>
    <tableColumn id="6" xr3:uid="{F4B5E664-E188-4F04-9A97-C2F9B4D72245}" name="Category" dataDxfId="273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3BCC8C-4AFF-45E2-B990-1F4F652FF8DA}" name="Table15678910" displayName="Table15678910" ref="A1:I47" totalsRowShown="0" headerRowDxfId="272" dataDxfId="270" headerRowBorderDxfId="271" tableBorderDxfId="269" totalsRowBorderDxfId="268">
  <autoFilter ref="A1:I47" xr:uid="{5D0FAB26-D36A-466A-A089-CDBB90E1DF59}"/>
  <tableColumns count="9">
    <tableColumn id="1" xr3:uid="{A0718BD0-D153-4875-B402-A92C06A55405}" name="Name" dataDxfId="267">
      <calculatedColumnFormula>Table15678910[[#This Row],[Full Name]]</calculatedColumnFormula>
    </tableColumn>
    <tableColumn id="12" xr3:uid="{C006EB94-690C-40DD-9293-6E5BA8560D2B}" name="Add to Summary" dataDxfId="266">
      <calculatedColumnFormula>IF(Table15678910[[#This Row],[Full Name]]="","",IF(IFERROR(IFERROR(VLOOKUP(Table15678910[[#This Row],[Full Name]],'Mens League'!B:B,1,FALSE),VLOOKUP(Table15678910[[#This Row],[Full Name]],'Women''s League'!B:B,1,FALSE)),"NEEDS ADDING")="NEEDS ADDING","NEEDS ADDING","OK"))</calculatedColumnFormula>
    </tableColumn>
    <tableColumn id="10" xr3:uid="{1762A9C3-A2F9-4EA2-9C94-A7C8C114350D}" name="Points" dataDxfId="265">
      <calculatedColumnFormula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calculatedColumnFormula>
    </tableColumn>
    <tableColumn id="9" xr3:uid="{1F400E29-D7AC-4777-B58E-2F89A798BA6F}" name="Rank" dataDxfId="264">
      <calculatedColumnFormula>IF(Table15678910[[#This Row],[Category]]="","",IF(Table15678910[[#This Row],[Category]]="M",COUNTIF($I$2:$I2,"M"),IF(Table15678910[[#This Row],[Category]]="F",COUNTIF($I$2:$I2,"F"),0)))</calculatedColumnFormula>
    </tableColumn>
    <tableColumn id="2" xr3:uid="{D94389BC-461C-46D1-963D-CC060D4C9E37}" name="Position" dataDxfId="263"/>
    <tableColumn id="3" xr3:uid="{AA3C2760-9197-485D-A4C1-61D172102A37}" name="Time" dataDxfId="262"/>
    <tableColumn id="4" xr3:uid="{88A00842-FD4B-43E9-8AD4-CA5327A6F56A}" name="Pace" dataDxfId="261"/>
    <tableColumn id="5" xr3:uid="{5E16288C-FF3D-415E-B8A6-978C68D8F3E8}" name="Full Name" dataDxfId="260"/>
    <tableColumn id="6" xr3:uid="{20F41156-6B36-4960-8F4C-A5E2EE435D9E}" name="Category" dataDxfId="25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AEF6F5-7535-4ABF-AE06-A4BBA5AAC28A}" name="Table156789" displayName="Table156789" ref="A1:I48" totalsRowShown="0" headerRowDxfId="258" dataDxfId="256" headerRowBorderDxfId="257" tableBorderDxfId="255" totalsRowBorderDxfId="254">
  <autoFilter ref="A1:I48" xr:uid="{5D0FAB26-D36A-466A-A089-CDBB90E1DF59}"/>
  <tableColumns count="9">
    <tableColumn id="1" xr3:uid="{85DB513B-B838-4BA5-A34A-19C3C205DF91}" name="Name" dataDxfId="253">
      <calculatedColumnFormula>Table156789[[#This Row],[Full Name]]</calculatedColumnFormula>
    </tableColumn>
    <tableColumn id="12" xr3:uid="{3F0F5C4F-AB35-47A8-8182-85576BA7AB9A}" name="Add to Summary" dataDxfId="252">
      <calculatedColumnFormula>IF(Table156789[[#This Row],[Full Name]]="","",IF(IFERROR(IFERROR(VLOOKUP(Table156789[[#This Row],[Full Name]],'Mens League'!B:B,1,FALSE),VLOOKUP(Table156789[[#This Row],[Full Name]],'Women''s League'!B:B,1,FALSE)),"NEEDS ADDING")="NEEDS ADDING","NEEDS ADDING","OK"))</calculatedColumnFormula>
    </tableColumn>
    <tableColumn id="10" xr3:uid="{38A664A7-2A82-4688-96DA-E2791C16DB1D}" name="Points" dataDxfId="251">
      <calculatedColumnFormula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calculatedColumnFormula>
    </tableColumn>
    <tableColumn id="9" xr3:uid="{D3ACE040-E262-4F9B-9761-6D87094BA03D}" name="Rank" dataDxfId="250">
      <calculatedColumnFormula>IF(Table156789[[#This Row],[Category]]="","",IF(Table156789[[#This Row],[Category]]="M",COUNTIF($I$2:$I2,"M"),IF(Table156789[[#This Row],[Category]]="F",COUNTIF($I$2:$I2,"F"),0)))</calculatedColumnFormula>
    </tableColumn>
    <tableColumn id="2" xr3:uid="{3AC49216-413B-4602-AEC1-B1018614DB81}" name="Position" dataDxfId="249"/>
    <tableColumn id="3" xr3:uid="{414EE805-04D3-4211-9B38-75EC59FAA4AC}" name="Time" dataDxfId="248"/>
    <tableColumn id="4" xr3:uid="{26BF3713-EAE3-4A0D-9D60-D802360A9D0C}" name="Pace" dataDxfId="247"/>
    <tableColumn id="5" xr3:uid="{F4FCEE04-8CF5-441C-853C-6A509985D196}" name="Full Name" dataDxfId="246"/>
    <tableColumn id="6" xr3:uid="{90B1A167-A2FA-42EB-BA58-E848DD82AAA7}" name="Category" dataDxfId="24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958D96-E247-473D-B662-1D4ACC5A6607}" name="Table1567891011" displayName="Table1567891011" ref="A1:I47" totalsRowShown="0" headerRowDxfId="244" dataDxfId="242" headerRowBorderDxfId="243" tableBorderDxfId="241" totalsRowBorderDxfId="240">
  <autoFilter ref="A1:I47" xr:uid="{5D0FAB26-D36A-466A-A089-CDBB90E1DF59}"/>
  <tableColumns count="9">
    <tableColumn id="1" xr3:uid="{389420E5-3A09-4B87-9C57-8C7DFD2236C3}" name="Name" dataDxfId="239">
      <calculatedColumnFormula>Table1567891011[[#This Row],[Full Name]]</calculatedColumnFormula>
    </tableColumn>
    <tableColumn id="12" xr3:uid="{47B29F64-ABF1-4297-A7A4-A8A7F0324484}" name="Add to Summary" dataDxfId="238">
      <calculatedColumnFormula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calculatedColumnFormula>
    </tableColumn>
    <tableColumn id="10" xr3:uid="{7EFB7D66-F14F-4924-AA4E-F271F6E6EFBE}" name="Points" dataDxfId="237">
      <calculatedColumnFormula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calculatedColumnFormula>
    </tableColumn>
    <tableColumn id="9" xr3:uid="{5DF98F3C-81A3-4F6B-897B-9346E3751D02}" name="Rank" dataDxfId="236">
      <calculatedColumnFormula>IF(Table1567891011[[#This Row],[Category]]="","",IF(Table1567891011[[#This Row],[Category]]="M",COUNTIF($I$2:$I2,"M"),IF(Table1567891011[[#This Row],[Category]]="F",COUNTIF($I$2:$I2,"F"),0)))</calculatedColumnFormula>
    </tableColumn>
    <tableColumn id="2" xr3:uid="{05298311-1234-4751-83AB-349AEE39606F}" name="Position" dataDxfId="235"/>
    <tableColumn id="3" xr3:uid="{877D46B6-8971-4712-B3A8-2AE91A31166B}" name="Time" dataDxfId="234"/>
    <tableColumn id="4" xr3:uid="{10FC5220-731F-4251-80A9-81439987CFF1}" name="Pace" dataDxfId="233"/>
    <tableColumn id="5" xr3:uid="{1940E1CF-11D5-4F81-8603-23EE51B9BB80}" name="Full Name" dataDxfId="232"/>
    <tableColumn id="6" xr3:uid="{254D158D-A76C-4446-AFC4-FCBB6634D6F9}" name="Category" dataDxfId="231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E0C06CC-E4AA-4505-934D-6EA34D9852D1}" name="Table156789101112" displayName="Table156789101112" ref="A1:I67" totalsRowShown="0" headerRowDxfId="230" dataDxfId="228" headerRowBorderDxfId="229" tableBorderDxfId="227" totalsRowBorderDxfId="226">
  <autoFilter ref="A1:I67" xr:uid="{5D0FAB26-D36A-466A-A089-CDBB90E1DF59}"/>
  <tableColumns count="9">
    <tableColumn id="1" xr3:uid="{13AAADAD-1131-4721-8AB5-89C634878364}" name="Name" dataDxfId="225">
      <calculatedColumnFormula>Table156789101112[[#This Row],[Full Name]]</calculatedColumnFormula>
    </tableColumn>
    <tableColumn id="12" xr3:uid="{2317836D-E325-4E53-A702-5EF5930C1629}" name="Add to Summary" dataDxfId="224">
      <calculatedColumnFormula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calculatedColumnFormula>
    </tableColumn>
    <tableColumn id="10" xr3:uid="{CE1598DC-8097-4238-B32F-BB019091A1F4}" name="Points" dataDxfId="223">
      <calculatedColumnFormula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calculatedColumnFormula>
    </tableColumn>
    <tableColumn id="9" xr3:uid="{34A97AE6-D7CA-4688-9CAB-233C30587084}" name="Rank" dataDxfId="222">
      <calculatedColumnFormula>IF(Table156789101112[[#This Row],[Category]]="","",IF(Table156789101112[[#This Row],[Category]]="M",COUNTIF($I$2:$I2,"M"),IF(Table156789101112[[#This Row],[Category]]="F",COUNTIF($I$2:$I2,"F"),0)))</calculatedColumnFormula>
    </tableColumn>
    <tableColumn id="2" xr3:uid="{4E559A26-0732-41D8-8624-3AAEB64E6F46}" name="Position" dataDxfId="221"/>
    <tableColumn id="3" xr3:uid="{8615412E-1A3F-47B8-A361-7460813D65E5}" name="Time" dataDxfId="220"/>
    <tableColumn id="4" xr3:uid="{5FC882F3-0F68-4221-92EA-82888C81C08D}" name="Pace" dataDxfId="219"/>
    <tableColumn id="5" xr3:uid="{B8422ECC-9FCA-49A1-AFFB-791FBAEF5144}" name="Full Name" dataDxfId="218"/>
    <tableColumn id="6" xr3:uid="{D54A3721-5738-4467-8BA4-032BDB704982}" name="Category" dataDxfId="217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D7459F9-9B1F-4B20-A939-476A66D8DB9D}" name="Table1567891314" displayName="Table1567891314" ref="A1:I48" totalsRowShown="0" headerRowDxfId="216" dataDxfId="214" headerRowBorderDxfId="215" tableBorderDxfId="213" totalsRowBorderDxfId="212">
  <autoFilter ref="A1:I48" xr:uid="{5D0FAB26-D36A-466A-A089-CDBB90E1DF59}"/>
  <tableColumns count="9">
    <tableColumn id="1" xr3:uid="{599E7B06-C8FB-4CED-AA3C-F2E9DE3C8FC8}" name="Name" dataDxfId="211">
      <calculatedColumnFormula>Table1567891314[[#This Row],[Full Name]]</calculatedColumnFormula>
    </tableColumn>
    <tableColumn id="12" xr3:uid="{4D26D661-CFFC-4F30-BFD4-BD654569E37E}" name="Add to Summary" dataDxfId="210">
      <calculatedColumnFormula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calculatedColumnFormula>
    </tableColumn>
    <tableColumn id="10" xr3:uid="{FD523A6D-9D64-4C2B-88AD-FD60F0831F6C}" name="Points" dataDxfId="209">
      <calculatedColumnFormula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calculatedColumnFormula>
    </tableColumn>
    <tableColumn id="9" xr3:uid="{EFCE7CE9-0DFC-4ECE-A418-950B7D2FF3A8}" name="Rank" dataDxfId="208">
      <calculatedColumnFormula>IF(Table1567891314[[#This Row],[Category]]="","",IF(Table1567891314[[#This Row],[Category]]="M",COUNTIF($I$2:$I2,"M"),IF(Table1567891314[[#This Row],[Category]]="F",COUNTIF($I$2:$I2,"F"),0)))</calculatedColumnFormula>
    </tableColumn>
    <tableColumn id="2" xr3:uid="{A76096BF-A747-463F-A806-A90B7C662DD6}" name="Position" dataDxfId="207"/>
    <tableColumn id="3" xr3:uid="{7472192B-7814-4033-879C-FC5D8B029FDD}" name="Time" dataDxfId="206"/>
    <tableColumn id="4" xr3:uid="{6805381A-730D-4C7C-88E9-AC5028BE997C}" name="Pace" dataDxfId="205"/>
    <tableColumn id="5" xr3:uid="{81AA85F2-E2AA-4AE4-BD6A-FDDF26AC06BB}" name="Full Name" dataDxfId="204"/>
    <tableColumn id="6" xr3:uid="{6E8AD999-AEAA-4DBF-8260-AD978BFC35BB}" name="Category" dataDxfId="203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C6BAD7A-C4D3-40D7-BB4B-CC9410774FD2}" name="Table15678913" displayName="Table15678913" ref="A1:I48" totalsRowShown="0" headerRowDxfId="202" dataDxfId="200" headerRowBorderDxfId="201" tableBorderDxfId="199" totalsRowBorderDxfId="198">
  <autoFilter ref="A1:I48" xr:uid="{5D0FAB26-D36A-466A-A089-CDBB90E1DF59}"/>
  <tableColumns count="9">
    <tableColumn id="1" xr3:uid="{9892B7AE-A86A-468C-80B5-34695757606F}" name="Name" dataDxfId="197">
      <calculatedColumnFormula>Table15678913[[#This Row],[Full Name]]</calculatedColumnFormula>
    </tableColumn>
    <tableColumn id="12" xr3:uid="{AEE240EB-17A6-4A5D-A5A0-06E5555D50A6}" name="Add to Summary" dataDxfId="196">
      <calculatedColumnFormula>IF(Table15678913[[#This Row],[Full Name]]="","",IF(IFERROR(IFERROR(VLOOKUP(Table15678913[[#This Row],[Full Name]],'Mens League'!B:B,1,FALSE),VLOOKUP(Table15678913[[#This Row],[Full Name]],'Women''s League'!B:B,1,FALSE)),"NEEDS ADDING")="NEEDS ADDING","NEEDS ADDING","OK"))</calculatedColumnFormula>
    </tableColumn>
    <tableColumn id="10" xr3:uid="{27F6C405-D05C-4E7E-B382-1A1CC9FAFCE4}" name="Points" dataDxfId="195">
      <calculatedColumnFormula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calculatedColumnFormula>
    </tableColumn>
    <tableColumn id="9" xr3:uid="{E56EC529-EB29-46F8-974F-F81B5615780A}" name="Rank" dataDxfId="194">
      <calculatedColumnFormula>IF(Table15678913[[#This Row],[Category]]="","",IF(Table15678913[[#This Row],[Category]]="M",COUNTIF($I$2:$I2,"M"),IF(Table15678913[[#This Row],[Category]]="F",COUNTIF($I$2:$I2,"F"),0)))</calculatedColumnFormula>
    </tableColumn>
    <tableColumn id="2" xr3:uid="{2F0F3940-2376-4DC3-AA6C-F893A6391EEE}" name="Position" dataDxfId="193"/>
    <tableColumn id="3" xr3:uid="{051D7977-A0D1-484E-A65A-58C9DEBC906F}" name="Time" dataDxfId="192"/>
    <tableColumn id="4" xr3:uid="{3E074704-348E-4249-A585-22A93C1CD98E}" name="Pace" dataDxfId="191"/>
    <tableColumn id="5" xr3:uid="{17CF588B-4B90-472B-AB8D-42C2FAB3AAEA}" name="Full Name" dataDxfId="190"/>
    <tableColumn id="6" xr3:uid="{307C3FB6-6FBB-4243-93F6-5731385D38A3}" name="Category" dataDxfId="189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0DFD8E5-040C-4633-A236-B7BC247D415E}" name="Table1515" displayName="Table1515" ref="A1:I47" totalsRowShown="0" headerRowDxfId="188" dataDxfId="186" headerRowBorderDxfId="187" tableBorderDxfId="185" totalsRowBorderDxfId="184">
  <autoFilter ref="A1:I47" xr:uid="{5D0FAB26-D36A-466A-A089-CDBB90E1DF59}"/>
  <tableColumns count="9">
    <tableColumn id="1" xr3:uid="{ED3B3D8B-2EE1-4344-B439-5F87BC1AC3C0}" name="Name" dataDxfId="183">
      <calculatedColumnFormula>Table1515[[#This Row],[Full Name]]</calculatedColumnFormula>
    </tableColumn>
    <tableColumn id="12" xr3:uid="{38858974-ACC1-4FDA-B2B9-5EC68E294ABC}" name="Add to Summary" dataDxfId="182">
      <calculatedColumnFormula>IF(Table1515[[#This Row],[Full Name]]="","",IF(IFERROR(IFERROR(VLOOKUP(Table1515[[#This Row],[Full Name]],'Mens League'!B:B,1,FALSE),VLOOKUP(Table1515[[#This Row],[Full Name]],'Women''s League'!B:B,1,FALSE)),"NEEDS ADDING")="NEEDS ADDING","NEEDS ADDING","OK"))</calculatedColumnFormula>
    </tableColumn>
    <tableColumn id="10" xr3:uid="{A35AFF06-83CE-446A-A449-B4FE7F7EF511}" name="Points" dataDxfId="181">
      <calculatedColumnFormula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calculatedColumnFormula>
    </tableColumn>
    <tableColumn id="9" xr3:uid="{B6342DA3-7524-4598-8039-2A5B1DD3E62B}" name="Rank" dataDxfId="180">
      <calculatedColumnFormula>IF(Table1515[[#This Row],[Category]]="","",IF(Table1515[[#This Row],[Category]]="M",COUNTIF($I$2:$I2,"M"),IF(Table1515[[#This Row],[Category]]="F",COUNTIF($I$2:$I2,"F"),0)))</calculatedColumnFormula>
    </tableColumn>
    <tableColumn id="2" xr3:uid="{607D9E80-EF88-438D-88D9-628D27E61301}" name="Position" dataDxfId="179"/>
    <tableColumn id="3" xr3:uid="{7BED1A9D-B0DF-40E3-8820-32AFD3944F35}" name="Time" dataDxfId="178"/>
    <tableColumn id="4" xr3:uid="{0A9D288E-AF62-45DF-8F2A-15477F9A7C30}" name="Pace" dataDxfId="177"/>
    <tableColumn id="5" xr3:uid="{21A5ECE6-9EAA-435A-9A43-5B34CD963660}" name="Full Name" dataDxfId="176"/>
    <tableColumn id="6" xr3:uid="{D9743C78-61C1-4794-AEB2-6C11FCF146EE}" name="Category" dataDxfId="175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A4D9E4F-F926-4163-9A65-4289F837C2D2}" name="Table151516" displayName="Table151516" ref="A1:I48" totalsRowShown="0" headerRowDxfId="174" dataDxfId="172" headerRowBorderDxfId="173" tableBorderDxfId="171" totalsRowBorderDxfId="170">
  <autoFilter ref="A1:I48" xr:uid="{5D0FAB26-D36A-466A-A089-CDBB90E1DF59}"/>
  <tableColumns count="9">
    <tableColumn id="1" xr3:uid="{1D97A5A4-F563-4117-8773-E48F8781EE61}" name="Name" dataDxfId="169">
      <calculatedColumnFormula>Table151516[[#This Row],[Full Name]]</calculatedColumnFormula>
    </tableColumn>
    <tableColumn id="12" xr3:uid="{B17BCEE6-E473-4D48-B2F1-9A05CB29199D}" name="Add to Summary" dataDxfId="168">
      <calculatedColumnFormula>IF(Table151516[[#This Row],[Full Name]]="","",IF(IFERROR(IFERROR(VLOOKUP(Table151516[[#This Row],[Full Name]],'Mens League'!B:B,1,FALSE),VLOOKUP(Table151516[[#This Row],[Full Name]],'Women''s League'!B:B,1,FALSE)),"NEEDS ADDING")="NEEDS ADDING","NEEDS ADDING","OK"))</calculatedColumnFormula>
    </tableColumn>
    <tableColumn id="10" xr3:uid="{1C7598A1-F524-40A0-AC93-B7D7D590B350}" name="Points" dataDxfId="167">
      <calculatedColumnFormula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calculatedColumnFormula>
    </tableColumn>
    <tableColumn id="9" xr3:uid="{F61B4681-2393-43AB-B642-8238EBBA6834}" name="Rank" dataDxfId="166">
      <calculatedColumnFormula>IF(Table151516[[#This Row],[Category]]="","",IF(Table151516[[#This Row],[Category]]="M",COUNTIF($I$2:$I2,"M"),IF(Table151516[[#This Row],[Category]]="F",COUNTIF($I$2:$I2,"F"),0)))</calculatedColumnFormula>
    </tableColumn>
    <tableColumn id="2" xr3:uid="{405C0647-09C6-4CC4-BFB1-DF7E8414C9EC}" name="Position" dataDxfId="165"/>
    <tableColumn id="3" xr3:uid="{9BD003FE-0A20-4057-B717-70BBAA1915DD}" name="Time" dataDxfId="164"/>
    <tableColumn id="4" xr3:uid="{90FB3E1E-D940-457F-9C7A-BB807317C978}" name="Pace" dataDxfId="163"/>
    <tableColumn id="5" xr3:uid="{38D8BF4F-9A76-4B90-B57B-CCCCB4F78449}" name="Full Name" dataDxfId="162"/>
    <tableColumn id="6" xr3:uid="{089CD84F-44A2-4208-969A-5153B984CEC9}" name="Category" dataDxfId="161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E4D40EB-2136-44F1-9718-29E6A0B1F8C6}" name="Table156789131419" displayName="Table156789131419" ref="A1:I48" totalsRowShown="0" headerRowDxfId="160" dataDxfId="158" headerRowBorderDxfId="159" tableBorderDxfId="157" totalsRowBorderDxfId="156">
  <autoFilter ref="A1:I48" xr:uid="{5D0FAB26-D36A-466A-A089-CDBB90E1DF59}"/>
  <tableColumns count="9">
    <tableColumn id="1" xr3:uid="{EEF89BEE-DEDB-4CD7-9F9B-238727CCEBA8}" name="Name" dataDxfId="155">
      <calculatedColumnFormula>Table156789131419[[#This Row],[Full Name]]</calculatedColumnFormula>
    </tableColumn>
    <tableColumn id="12" xr3:uid="{FD8B22A8-15A9-473E-98F9-F3DAD8A50C86}" name="Add to Summary" dataDxfId="154">
      <calculatedColumnFormula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calculatedColumnFormula>
    </tableColumn>
    <tableColumn id="10" xr3:uid="{673BD169-1026-49B5-950C-2B3C16C1EAD0}" name="Points" dataDxfId="153">
      <calculatedColumnFormula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calculatedColumnFormula>
    </tableColumn>
    <tableColumn id="9" xr3:uid="{EE6CAF20-FF71-444F-834B-43C365930DEB}" name="Rank" dataDxfId="152">
      <calculatedColumnFormula>IF(Table156789131419[[#This Row],[Category]]="","",IF(Table156789131419[[#This Row],[Category]]="M",COUNTIF($I$2:$I2,"M"),IF(Table156789131419[[#This Row],[Category]]="F",COUNTIF($I$2:$I2,"F"),0)))</calculatedColumnFormula>
    </tableColumn>
    <tableColumn id="2" xr3:uid="{0050DF26-B942-4BE6-AC1C-13C8D6A06FE8}" name="Position" dataDxfId="151"/>
    <tableColumn id="3" xr3:uid="{380B43D4-9C92-4B58-B683-23E155DACBC4}" name="Time" dataDxfId="150"/>
    <tableColumn id="4" xr3:uid="{ABA304F3-E14A-471C-870D-B6BAC307F6FD}" name="Pace" dataDxfId="149"/>
    <tableColumn id="5" xr3:uid="{A443FB15-A97D-454B-9EA5-169A298CCC4B}" name="Full Name" dataDxfId="148"/>
    <tableColumn id="6" xr3:uid="{D573ED1D-EC00-49F2-8CC6-413703BB413B}" name="Category" dataDxfId="147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B593F79-0910-440D-9F4C-B7ECDC1DF622}" name="Table15678913141920" displayName="Table15678913141920" ref="A1:I48" totalsRowShown="0" headerRowDxfId="146" dataDxfId="144" headerRowBorderDxfId="145" tableBorderDxfId="143" totalsRowBorderDxfId="142">
  <autoFilter ref="A1:I48" xr:uid="{5D0FAB26-D36A-466A-A089-CDBB90E1DF59}"/>
  <tableColumns count="9">
    <tableColumn id="1" xr3:uid="{754A4355-54EC-46D4-B58B-13AF690FA86C}" name="Name" dataDxfId="141">
      <calculatedColumnFormula>Table15678913141920[[#This Row],[Full Name]]</calculatedColumnFormula>
    </tableColumn>
    <tableColumn id="12" xr3:uid="{4B251611-E0EC-44B2-93CC-A08309F31D7F}" name="Add to Summary" dataDxfId="140">
      <calculatedColumnFormula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calculatedColumnFormula>
    </tableColumn>
    <tableColumn id="10" xr3:uid="{F28853FA-2244-4ADF-9785-0B9847E8639F}" name="Points" dataDxfId="139">
      <calculatedColumnFormula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calculatedColumnFormula>
    </tableColumn>
    <tableColumn id="9" xr3:uid="{39CA4C01-0C92-4BD9-B6B9-4B019048093C}" name="Rank" dataDxfId="138">
      <calculatedColumnFormula>IF(Table15678913141920[[#This Row],[Category]]="","",IF(Table15678913141920[[#This Row],[Category]]="M",COUNTIF($I$2:$I2,"M"),IF(Table15678913141920[[#This Row],[Category]]="F",COUNTIF($I$2:$I2,"F"),0)))</calculatedColumnFormula>
    </tableColumn>
    <tableColumn id="2" xr3:uid="{EFAF2697-FACC-4D04-ABAF-8C8D3CC600DD}" name="Position" dataDxfId="137"/>
    <tableColumn id="3" xr3:uid="{886B7E69-C3AC-4714-9B70-075D7C20EA1C}" name="Time" dataDxfId="136"/>
    <tableColumn id="4" xr3:uid="{B2C1BABE-D21A-4FC6-9402-191C7FF455B5}" name="Pace" dataDxfId="135"/>
    <tableColumn id="5" xr3:uid="{A7CB817B-4AE0-493A-B77F-77D9BEEB4D90}" name="Full Name" dataDxfId="134"/>
    <tableColumn id="6" xr3:uid="{CF51A086-0A68-4388-9A00-3B291D121874}" name="Category" dataDxfId="133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DFDE2F9-E961-4CEE-9590-2357CCA91336}" name="Table1567891314192021" displayName="Table1567891314192021" ref="A1:I49" totalsRowShown="0" headerRowDxfId="132" dataDxfId="130" headerRowBorderDxfId="131" tableBorderDxfId="129" totalsRowBorderDxfId="128">
  <autoFilter ref="A1:I49" xr:uid="{5D0FAB26-D36A-466A-A089-CDBB90E1DF59}"/>
  <tableColumns count="9">
    <tableColumn id="1" xr3:uid="{9322E325-765D-474F-B2BF-260E5E860E8A}" name="Name" dataDxfId="127">
      <calculatedColumnFormula>Table1567891314192021[[#This Row],[Full Name]]</calculatedColumnFormula>
    </tableColumn>
    <tableColumn id="12" xr3:uid="{7AD045C4-A2A2-4488-AE4F-94D8C9174715}" name="Add to Summary" dataDxfId="126">
      <calculatedColumnFormula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calculatedColumnFormula>
    </tableColumn>
    <tableColumn id="10" xr3:uid="{5EC25A01-638C-421D-809F-61246A103653}" name="Points" dataDxfId="125">
      <calculatedColumnFormula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calculatedColumnFormula>
    </tableColumn>
    <tableColumn id="9" xr3:uid="{CC28874A-A1AA-4DB4-90FA-BACD9F885DA7}" name="Rank" dataDxfId="124">
      <calculatedColumnFormula>IF(Table1567891314192021[[#This Row],[Category]]="","",IF(Table1567891314192021[[#This Row],[Category]]="M",COUNTIF($I$2:$I2,"M"),IF(Table1567891314192021[[#This Row],[Category]]="F",COUNTIF($I$2:$I2,"F"),0)))</calculatedColumnFormula>
    </tableColumn>
    <tableColumn id="2" xr3:uid="{496951B6-F28A-48C8-85FE-DAA973B6341D}" name="Position" dataDxfId="123"/>
    <tableColumn id="3" xr3:uid="{10550262-0B94-4DFC-A558-423C86E05A8F}" name="Time" dataDxfId="122"/>
    <tableColumn id="4" xr3:uid="{06F920ED-CC77-4F0C-9009-FA19EF3C4985}" name="Pace" dataDxfId="121"/>
    <tableColumn id="5" xr3:uid="{BDA238D1-A6CC-4A65-B3AE-25BF6EF3BE81}" name="Full Name" dataDxfId="120"/>
    <tableColumn id="6" xr3:uid="{F82D7855-628B-484F-8527-FEDA3AC3BD75}" name="Category" dataDxfId="119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0825F07-3BC2-4DCB-99C9-093719B735B3}" name="Table15151617" displayName="Table15151617" ref="A1:I46" totalsRowShown="0" headerRowDxfId="118" dataDxfId="116" headerRowBorderDxfId="117" tableBorderDxfId="115" totalsRowBorderDxfId="114">
  <autoFilter ref="A1:I46" xr:uid="{5D0FAB26-D36A-466A-A089-CDBB90E1DF59}"/>
  <tableColumns count="9">
    <tableColumn id="1" xr3:uid="{20AE176A-3523-4C75-8B3F-4FDBDF74C4B4}" name="Name" dataDxfId="113">
      <calculatedColumnFormula>Table15151617[[#This Row],[Full Name]]</calculatedColumnFormula>
    </tableColumn>
    <tableColumn id="12" xr3:uid="{CC5BF8BE-87AD-449C-9949-0105AC35D915}" name="Add to Summary" dataDxfId="112">
      <calculatedColumnFormula>IF(Table15151617[[#This Row],[Full Name]]="","",IF(IFERROR(IFERROR(VLOOKUP(Table15151617[[#This Row],[Full Name]],'Mens League'!B:B,1,FALSE),VLOOKUP(Table15151617[[#This Row],[Full Name]],'Women''s League'!B:B,1,FALSE)),"NEEDS ADDING")="NEEDS ADDING","NEEDS ADDING","OK"))</calculatedColumnFormula>
    </tableColumn>
    <tableColumn id="10" xr3:uid="{8D13D21D-B6CB-4DE5-A7C4-3B474819B504}" name="Points" dataDxfId="111">
      <calculatedColumnFormula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calculatedColumnFormula>
    </tableColumn>
    <tableColumn id="9" xr3:uid="{76138FBE-8269-4D4B-995F-8AD13B6D8375}" name="Rank" dataDxfId="110">
      <calculatedColumnFormula>IF(Table15151617[[#This Row],[Category]]="","",IF(Table15151617[[#This Row],[Category]]="M",COUNTIF($I$2:$I2,"M"),IF(Table15151617[[#This Row],[Category]]="F",COUNTIF($I$2:$I2,"F"),0)))</calculatedColumnFormula>
    </tableColumn>
    <tableColumn id="2" xr3:uid="{FAD88A77-B52A-4040-AA86-BE9C070D6CAE}" name="Position" dataDxfId="109"/>
    <tableColumn id="3" xr3:uid="{0AEE7DEF-3D1C-4B48-98B2-29EF25BE9D62}" name="Time" dataDxfId="108"/>
    <tableColumn id="4" xr3:uid="{FE827422-17DD-48E5-BFAF-6E8DE0A42551}" name="Pace" dataDxfId="107"/>
    <tableColumn id="5" xr3:uid="{8B0A9FFB-2807-4FFA-846A-8E5B43A28C61}" name="Full Name" dataDxfId="106"/>
    <tableColumn id="6" xr3:uid="{A53BDC11-5D54-4565-B870-95C86FB40249}" name="Category" dataDxfId="105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4259546-141F-48E8-AEA7-4679A3177C1C}" name="Table1515161718" displayName="Table1515161718" ref="A1:I50" totalsRowShown="0" headerRowDxfId="104" dataDxfId="102" headerRowBorderDxfId="103" tableBorderDxfId="101" totalsRowBorderDxfId="100">
  <autoFilter ref="A1:I50" xr:uid="{5D0FAB26-D36A-466A-A089-CDBB90E1DF59}"/>
  <tableColumns count="9">
    <tableColumn id="1" xr3:uid="{034BAFC2-306F-4030-A993-E38B6BEE8000}" name="Name" dataDxfId="99">
      <calculatedColumnFormula>Table1515161718[[#This Row],[Full Name]]</calculatedColumnFormula>
    </tableColumn>
    <tableColumn id="12" xr3:uid="{DBABC37A-BDA4-402B-AF07-F5FC6A121B49}" name="Add to Summary" dataDxfId="98">
      <calculatedColumnFormula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calculatedColumnFormula>
    </tableColumn>
    <tableColumn id="10" xr3:uid="{647FC579-1C3D-4794-B335-D8F69DC9D715}" name="Points" dataDxfId="97">
      <calculatedColumnFormula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calculatedColumnFormula>
    </tableColumn>
    <tableColumn id="9" xr3:uid="{4B0249E8-5D89-4645-B5F3-844EED277840}" name="Rank" dataDxfId="96">
      <calculatedColumnFormula>IF(Table1515161718[[#This Row],[Category]]="","",IF(Table1515161718[[#This Row],[Category]]="M",COUNTIF($I$2:$I2,"M"),IF(Table1515161718[[#This Row],[Category]]="F",COUNTIF($I$2:$I2,"F"),0)))</calculatedColumnFormula>
    </tableColumn>
    <tableColumn id="2" xr3:uid="{9541F05E-D40D-4249-929A-DEC5AC3857F9}" name="Position" dataDxfId="95"/>
    <tableColumn id="3" xr3:uid="{9D04893B-28A2-4193-953D-809FF5614E83}" name="Time" dataDxfId="94"/>
    <tableColumn id="4" xr3:uid="{6B411EFA-FF8C-4F0D-B417-FB9A8013E00B}" name="Pace" dataDxfId="93"/>
    <tableColumn id="5" xr3:uid="{0D46016F-395A-4625-9647-017A21EAC2B2}" name="Full Name" dataDxfId="92"/>
    <tableColumn id="6" xr3:uid="{6D87C261-9ECD-46A0-B1E6-668659497A0E}" name="Category" dataDxfId="91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14F7F4C-5BF4-453D-A8E4-C252428609CE}" name="Table1515161726" displayName="Table1515161726" ref="A1:I47" totalsRowShown="0" headerRowDxfId="90" dataDxfId="88" headerRowBorderDxfId="89" tableBorderDxfId="87" totalsRowBorderDxfId="86">
  <autoFilter ref="A1:I47" xr:uid="{5D0FAB26-D36A-466A-A089-CDBB90E1DF59}"/>
  <tableColumns count="9">
    <tableColumn id="1" xr3:uid="{17D67A52-1D75-4B98-A989-ABF150BA3418}" name="Name" dataDxfId="85">
      <calculatedColumnFormula>Table1515161726[[#This Row],[Full Name]]</calculatedColumnFormula>
    </tableColumn>
    <tableColumn id="12" xr3:uid="{73CE4692-96EC-45A1-B705-01DDFE60CA96}" name="Add to Summary" dataDxfId="84">
      <calculatedColumnFormula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calculatedColumnFormula>
    </tableColumn>
    <tableColumn id="10" xr3:uid="{69CAAED2-F2D0-4AD0-81B2-735B576C668D}" name="Points" dataDxfId="83">
      <calculatedColumnFormula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calculatedColumnFormula>
    </tableColumn>
    <tableColumn id="9" xr3:uid="{9F281004-D4A1-450C-AD87-934B68B64FB2}" name="Rank" dataDxfId="82">
      <calculatedColumnFormula>IF(Table1515161726[[#This Row],[Category]]="","",IF(Table1515161726[[#This Row],[Category]]="M",COUNTIF($I$2:$I2,"M"),IF(Table1515161726[[#This Row],[Category]]="F",COUNTIF($I$2:$I2,"F"),0)))</calculatedColumnFormula>
    </tableColumn>
    <tableColumn id="2" xr3:uid="{2F505C2E-7172-4ED5-B6AC-5BD043AD7E40}" name="Position" dataDxfId="81"/>
    <tableColumn id="3" xr3:uid="{097F24C7-24A1-4A9F-BA66-8EBA52FFEA25}" name="Time" dataDxfId="80"/>
    <tableColumn id="4" xr3:uid="{0B2CD4DE-30A4-4DEC-BB88-2882BFEFF82E}" name="Pace" dataDxfId="79"/>
    <tableColumn id="5" xr3:uid="{DB037AD3-231C-4904-8EC4-B661AC79514F}" name="Full Name" dataDxfId="78"/>
    <tableColumn id="6" xr3:uid="{AF807B61-D604-40AF-B725-172E2AC68AC2}" name="Category" dataDxfId="77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3E4D89E-80B3-403F-8EBF-419FA27B1718}" name="Table151516172627" displayName="Table151516172627" ref="A1:I47" totalsRowShown="0" headerRowDxfId="76" dataDxfId="74" headerRowBorderDxfId="75" tableBorderDxfId="73" totalsRowBorderDxfId="72">
  <autoFilter ref="A1:I47" xr:uid="{5D0FAB26-D36A-466A-A089-CDBB90E1DF59}"/>
  <tableColumns count="9">
    <tableColumn id="1" xr3:uid="{A067B782-FBEC-4C9F-B49C-BDDB301461E6}" name="Name" dataDxfId="71">
      <calculatedColumnFormula>Table151516172627[[#This Row],[Full Name]]</calculatedColumnFormula>
    </tableColumn>
    <tableColumn id="12" xr3:uid="{96A232E8-AD67-4753-A672-97830C58490C}" name="Add to Summary" dataDxfId="70">
      <calculatedColumnFormula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calculatedColumnFormula>
    </tableColumn>
    <tableColumn id="10" xr3:uid="{BA53DB43-3112-4204-AB81-AA7430A28719}" name="Points" dataDxfId="69">
      <calculatedColumnFormula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calculatedColumnFormula>
    </tableColumn>
    <tableColumn id="9" xr3:uid="{7CC80091-D333-437F-A96C-B77EFA72FAC7}" name="Rank" dataDxfId="68">
      <calculatedColumnFormula>IF(Table151516172627[[#This Row],[Category]]="","",IF(Table151516172627[[#This Row],[Category]]="M",COUNTIF($I$2:$I2,"M"),IF(Table151516172627[[#This Row],[Category]]="F",COUNTIF($I$2:$I2,"F"),0)))</calculatedColumnFormula>
    </tableColumn>
    <tableColumn id="2" xr3:uid="{2F86E0EF-FF22-4411-BA34-C379F487A45F}" name="Position" dataDxfId="67"/>
    <tableColumn id="3" xr3:uid="{46B8D86C-EA46-446A-82C8-97AB60B55DE3}" name="Time" dataDxfId="66"/>
    <tableColumn id="4" xr3:uid="{DAFBF908-283F-40FE-8720-3230C60FF35B}" name="Pace" dataDxfId="65"/>
    <tableColumn id="5" xr3:uid="{8B85DEA8-19FE-4A4F-AE0D-F597BD60BF80}" name="Full Name" dataDxfId="64"/>
    <tableColumn id="6" xr3:uid="{B6CFD6E4-66FC-4193-9653-4920BA483316}" name="Category" dataDxfId="6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0538-BC4E-427C-9811-ED5E11AE662E}">
  <sheetPr>
    <tabColor rgb="FFFFFF00"/>
  </sheetPr>
  <dimension ref="B1:J55"/>
  <sheetViews>
    <sheetView showGridLines="0" tabSelected="1" workbookViewId="0">
      <selection activeCell="G12" sqref="G12"/>
    </sheetView>
  </sheetViews>
  <sheetFormatPr defaultRowHeight="14.4" x14ac:dyDescent="0.3"/>
  <cols>
    <col min="2" max="2" width="23.88671875" customWidth="1"/>
    <col min="3" max="5" width="7.6640625" customWidth="1"/>
    <col min="7" max="7" width="23.33203125" bestFit="1" customWidth="1"/>
    <col min="8" max="10" width="7.6640625" customWidth="1"/>
  </cols>
  <sheetData>
    <row r="1" spans="2:10" ht="15" thickBot="1" x14ac:dyDescent="0.35"/>
    <row r="2" spans="2:10" ht="66" customHeight="1" thickBot="1" x14ac:dyDescent="0.35">
      <c r="B2" s="5" t="s">
        <v>0</v>
      </c>
      <c r="C2" s="6" t="s">
        <v>18</v>
      </c>
      <c r="D2" s="6" t="s">
        <v>32</v>
      </c>
      <c r="E2" s="7" t="s">
        <v>31</v>
      </c>
      <c r="G2" s="5" t="s">
        <v>0</v>
      </c>
      <c r="H2" s="6" t="s">
        <v>18</v>
      </c>
      <c r="I2" s="6" t="s">
        <v>32</v>
      </c>
      <c r="J2" s="7" t="s">
        <v>31</v>
      </c>
    </row>
    <row r="3" spans="2:10" x14ac:dyDescent="0.3">
      <c r="B3" s="37" t="str">
        <f ca="1">IFERROR(VLOOKUP($C3,'Women''s League'!$A:$E,2,FALSE),"NA")</f>
        <v>BOLTON, Ellen</v>
      </c>
      <c r="C3" s="35">
        <v>1</v>
      </c>
      <c r="D3" s="35">
        <f ca="1">IFERROR(VLOOKUP($C3,'Women''s League'!$A:$E,4,FALSE),"NA")</f>
        <v>3</v>
      </c>
      <c r="E3" s="36">
        <f ca="1">IFERROR(VLOOKUP($C3,'Women''s League'!$A:$E,5,FALSE),"NA")</f>
        <v>79</v>
      </c>
      <c r="G3" s="37" t="str">
        <f ca="1">IFERROR(VLOOKUP($H3,'Mens League'!$A:$E,2,FALSE),"NA")</f>
        <v>BOLTON, Ian</v>
      </c>
      <c r="H3" s="35">
        <v>1</v>
      </c>
      <c r="I3" s="35">
        <f ca="1">IFERROR(VLOOKUP($H3,'Mens League'!$A:$E,4,FALSE),"NA")</f>
        <v>4</v>
      </c>
      <c r="J3" s="36">
        <f ca="1">IFERROR(VLOOKUP($H3,'Mens League'!$A:$E,5,FALSE),"NA")</f>
        <v>114</v>
      </c>
    </row>
    <row r="4" spans="2:10" x14ac:dyDescent="0.3">
      <c r="B4" s="40" t="str">
        <f ca="1">IFERROR(VLOOKUP($C4,'Women''s League'!$A:$E,2,FALSE),"NA")</f>
        <v>WIDEMAN, Emily</v>
      </c>
      <c r="C4" s="54">
        <v>2</v>
      </c>
      <c r="D4" s="54">
        <f ca="1">IFERROR(VLOOKUP($C4,'Women''s League'!$A:$E,4,FALSE),"NA")</f>
        <v>2</v>
      </c>
      <c r="E4" s="41">
        <f ca="1">IFERROR(VLOOKUP($C4,'Women''s League'!$A:$E,5,FALSE),"NA")</f>
        <v>66</v>
      </c>
      <c r="G4" s="40" t="str">
        <f ca="1">IFERROR(VLOOKUP($H4,'Mens League'!$A:$E,2,FALSE),"NA")</f>
        <v>ALLSOP, Andrew</v>
      </c>
      <c r="H4" s="54">
        <v>2</v>
      </c>
      <c r="I4" s="54">
        <f ca="1">IFERROR(VLOOKUP($H4,'Mens League'!$A:$E,4,FALSE),"NA")</f>
        <v>4</v>
      </c>
      <c r="J4" s="41">
        <f ca="1">IFERROR(VLOOKUP($H4,'Mens League'!$A:$E,5,FALSE),"NA")</f>
        <v>111</v>
      </c>
    </row>
    <row r="5" spans="2:10" x14ac:dyDescent="0.3">
      <c r="B5" s="42" t="str">
        <f ca="1">IFERROR(VLOOKUP($C5,'Women''s League'!$A:$E,2,FALSE),"NA")</f>
        <v>ASHTON, Mindy</v>
      </c>
      <c r="C5" s="55">
        <v>3</v>
      </c>
      <c r="D5" s="55">
        <f ca="1">IFERROR(VLOOKUP($C5,'Women''s League'!$A:$E,4,FALSE),"NA")</f>
        <v>2</v>
      </c>
      <c r="E5" s="43">
        <f ca="1">IFERROR(VLOOKUP($C5,'Women''s League'!$A:$E,5,FALSE),"NA")</f>
        <v>64</v>
      </c>
      <c r="G5" s="42" t="str">
        <f ca="1">IFERROR(VLOOKUP($H5,'Mens League'!$A:$E,2,FALSE),"NA")</f>
        <v>JOYCE, Matthew</v>
      </c>
      <c r="H5" s="55">
        <v>3</v>
      </c>
      <c r="I5" s="55">
        <f ca="1">IFERROR(VLOOKUP($H5,'Mens League'!$A:$E,4,FALSE),"NA")</f>
        <v>3</v>
      </c>
      <c r="J5" s="43">
        <f ca="1">IFERROR(VLOOKUP($H5,'Mens League'!$A:$E,5,FALSE),"NA")</f>
        <v>72</v>
      </c>
    </row>
    <row r="6" spans="2:10" x14ac:dyDescent="0.3">
      <c r="B6" s="38" t="str">
        <f ca="1">IFERROR(VLOOKUP($C6,'Women''s League'!$A:$E,2,FALSE),"NA")</f>
        <v>OSBORNE, Carolyn</v>
      </c>
      <c r="C6" s="53">
        <v>4</v>
      </c>
      <c r="D6" s="53">
        <f ca="1">IFERROR(VLOOKUP($C6,'Women''s League'!$A:$E,4,FALSE),"NA")</f>
        <v>2</v>
      </c>
      <c r="E6" s="8">
        <f ca="1">IFERROR(VLOOKUP($C6,'Women''s League'!$A:$E,5,FALSE),"NA")</f>
        <v>60</v>
      </c>
      <c r="G6" s="38" t="str">
        <f ca="1">IFERROR(VLOOKUP($H6,'Mens League'!$A:$E,2,FALSE),"NA")</f>
        <v>YEOMANS, Martin</v>
      </c>
      <c r="H6" s="53">
        <v>4</v>
      </c>
      <c r="I6" s="53">
        <f ca="1">IFERROR(VLOOKUP($H6,'Mens League'!$A:$E,4,FALSE),"NA")</f>
        <v>3</v>
      </c>
      <c r="J6" s="8">
        <f ca="1">IFERROR(VLOOKUP($H6,'Mens League'!$A:$E,5,FALSE),"NA")</f>
        <v>71</v>
      </c>
    </row>
    <row r="7" spans="2:10" x14ac:dyDescent="0.3">
      <c r="B7" s="38" t="str">
        <f ca="1">IFERROR(VLOOKUP($C7,'Women''s League'!$A:$E,2,FALSE),"NA")</f>
        <v>ALLSOP, Lucy</v>
      </c>
      <c r="C7" s="53">
        <v>5</v>
      </c>
      <c r="D7" s="53">
        <f ca="1">IFERROR(VLOOKUP($C7,'Women''s League'!$A:$E,4,FALSE),"NA")</f>
        <v>2</v>
      </c>
      <c r="E7" s="8">
        <f ca="1">IFERROR(VLOOKUP($C7,'Women''s League'!$A:$E,5,FALSE),"NA")</f>
        <v>51</v>
      </c>
      <c r="G7" s="38" t="str">
        <f ca="1">IFERROR(VLOOKUP($H7,'Mens League'!$A:$E,2,FALSE),"NA")</f>
        <v>PLEASS, Matt</v>
      </c>
      <c r="H7" s="53">
        <v>5</v>
      </c>
      <c r="I7" s="53">
        <f ca="1">IFERROR(VLOOKUP($H7,'Mens League'!$A:$E,4,FALSE),"NA")</f>
        <v>2</v>
      </c>
      <c r="J7" s="8">
        <f ca="1">IFERROR(VLOOKUP($H7,'Mens League'!$A:$E,5,FALSE),"NA")</f>
        <v>66</v>
      </c>
    </row>
    <row r="8" spans="2:10" x14ac:dyDescent="0.3">
      <c r="B8" s="38" t="str">
        <f ca="1">IFERROR(VLOOKUP($C8,'Women''s League'!$A:$E,2,FALSE),"NA")</f>
        <v>DUNNING, Chloe</v>
      </c>
      <c r="C8" s="53">
        <v>6</v>
      </c>
      <c r="D8" s="53">
        <f ca="1">IFERROR(VLOOKUP($C8,'Women''s League'!$A:$E,4,FALSE),"NA")</f>
        <v>1</v>
      </c>
      <c r="E8" s="8">
        <f ca="1">IFERROR(VLOOKUP($C8,'Women''s League'!$A:$E,5,FALSE),"NA")</f>
        <v>33</v>
      </c>
      <c r="G8" s="38" t="str">
        <f ca="1">IFERROR(VLOOKUP($H8,'Mens League'!$A:$E,2,FALSE),"NA")</f>
        <v>SIDANI, Ramzi</v>
      </c>
      <c r="H8" s="53">
        <v>6</v>
      </c>
      <c r="I8" s="53">
        <f ca="1">IFERROR(VLOOKUP($H8,'Mens League'!$A:$E,4,FALSE),"NA")</f>
        <v>2</v>
      </c>
      <c r="J8" s="8">
        <f ca="1">IFERROR(VLOOKUP($H8,'Mens League'!$A:$E,5,FALSE),"NA")</f>
        <v>66</v>
      </c>
    </row>
    <row r="9" spans="2:10" x14ac:dyDescent="0.3">
      <c r="B9" s="38" t="str">
        <f ca="1">IFERROR(VLOOKUP($C9,'Women''s League'!$A:$E,2,FALSE),"NA")</f>
        <v>NA</v>
      </c>
      <c r="C9" s="53">
        <v>7</v>
      </c>
      <c r="D9" s="53" t="str">
        <f ca="1">IFERROR(VLOOKUP($C9,'Women''s League'!$A:$E,4,FALSE),"NA")</f>
        <v>NA</v>
      </c>
      <c r="E9" s="8" t="str">
        <f ca="1">IFERROR(VLOOKUP($C9,'Women''s League'!$A:$E,5,FALSE),"NA")</f>
        <v>NA</v>
      </c>
      <c r="G9" s="38" t="str">
        <f ca="1">IFERROR(VLOOKUP($H9,'Mens League'!$A:$E,2,FALSE),"NA")</f>
        <v>DUNNING, Phil</v>
      </c>
      <c r="H9" s="53">
        <v>7</v>
      </c>
      <c r="I9" s="53">
        <f ca="1">IFERROR(VLOOKUP($H9,'Mens League'!$A:$E,4,FALSE),"NA")</f>
        <v>2</v>
      </c>
      <c r="J9" s="8">
        <f ca="1">IFERROR(VLOOKUP($H9,'Mens League'!$A:$E,5,FALSE),"NA")</f>
        <v>61</v>
      </c>
    </row>
    <row r="10" spans="2:10" x14ac:dyDescent="0.3">
      <c r="B10" s="38" t="str">
        <f ca="1">IFERROR(VLOOKUP($C10,'Women''s League'!$A:$E,2,FALSE),"NA")</f>
        <v>WHITWORTH, Paula</v>
      </c>
      <c r="C10" s="53">
        <v>8</v>
      </c>
      <c r="D10" s="53">
        <f ca="1">IFERROR(VLOOKUP($C10,'Women''s League'!$A:$E,4,FALSE),"NA")</f>
        <v>1</v>
      </c>
      <c r="E10" s="8">
        <f ca="1">IFERROR(VLOOKUP($C10,'Women''s League'!$A:$E,5,FALSE),"NA")</f>
        <v>32</v>
      </c>
      <c r="G10" s="38" t="str">
        <f ca="1">IFERROR(VLOOKUP($H10,'Mens League'!$A:$E,2,FALSE),"NA")</f>
        <v>BLADON-COPE, Jordan</v>
      </c>
      <c r="H10" s="53">
        <v>8</v>
      </c>
      <c r="I10" s="53">
        <f ca="1">IFERROR(VLOOKUP($H10,'Mens League'!$A:$E,4,FALSE),"NA")</f>
        <v>2</v>
      </c>
      <c r="J10" s="8">
        <f ca="1">IFERROR(VLOOKUP($H10,'Mens League'!$A:$E,5,FALSE),"NA")</f>
        <v>59</v>
      </c>
    </row>
    <row r="11" spans="2:10" x14ac:dyDescent="0.3">
      <c r="B11" s="38" t="str">
        <f ca="1">IFERROR(VLOOKUP($C11,'Women''s League'!$A:$E,2,FALSE),"NA")</f>
        <v>SIDANI, Bethany</v>
      </c>
      <c r="C11" s="53">
        <v>9</v>
      </c>
      <c r="D11" s="53">
        <f ca="1">IFERROR(VLOOKUP($C11,'Women''s League'!$A:$E,4,FALSE),"NA")</f>
        <v>1</v>
      </c>
      <c r="E11" s="8">
        <f ca="1">IFERROR(VLOOKUP($C11,'Women''s League'!$A:$E,5,FALSE),"NA")</f>
        <v>31</v>
      </c>
      <c r="G11" s="38" t="str">
        <f ca="1">IFERROR(VLOOKUP($H11,'Mens League'!$A:$E,2,FALSE),"NA")</f>
        <v>GILES, George</v>
      </c>
      <c r="H11" s="53">
        <v>9</v>
      </c>
      <c r="I11" s="53">
        <f ca="1">IFERROR(VLOOKUP($H11,'Mens League'!$A:$E,4,FALSE),"NA")</f>
        <v>2</v>
      </c>
      <c r="J11" s="8">
        <f ca="1">IFERROR(VLOOKUP($H11,'Mens League'!$A:$E,5,FALSE),"NA")</f>
        <v>58</v>
      </c>
    </row>
    <row r="12" spans="2:10" x14ac:dyDescent="0.3">
      <c r="B12" s="38" t="str">
        <f ca="1">IFERROR(VLOOKUP($C12,'Women''s League'!$A:$E,2,FALSE),"NA")</f>
        <v>WATKINS, Catherine</v>
      </c>
      <c r="C12" s="53">
        <v>10</v>
      </c>
      <c r="D12" s="53">
        <f ca="1">IFERROR(VLOOKUP($C12,'Women''s League'!$A:$E,4,FALSE),"NA")</f>
        <v>1</v>
      </c>
      <c r="E12" s="8">
        <f ca="1">IFERROR(VLOOKUP($C12,'Women''s League'!$A:$E,5,FALSE),"NA")</f>
        <v>31</v>
      </c>
      <c r="G12" s="38" t="str">
        <f ca="1">IFERROR(VLOOKUP($H12,'Mens League'!$A:$E,2,FALSE),"NA")</f>
        <v>LAZ, Kevin</v>
      </c>
      <c r="H12" s="53">
        <v>10</v>
      </c>
      <c r="I12" s="53">
        <f ca="1">IFERROR(VLOOKUP($H12,'Mens League'!$A:$E,4,FALSE),"NA")</f>
        <v>2</v>
      </c>
      <c r="J12" s="8">
        <f ca="1">IFERROR(VLOOKUP($H12,'Mens League'!$A:$E,5,FALSE),"NA")</f>
        <v>52</v>
      </c>
    </row>
    <row r="13" spans="2:10" x14ac:dyDescent="0.3">
      <c r="B13" s="38" t="str">
        <f ca="1">IFERROR(VLOOKUP($C13,'Women''s League'!$A:$E,2,FALSE),"NA")</f>
        <v>HENFREY, Julie</v>
      </c>
      <c r="C13" s="53">
        <v>11</v>
      </c>
      <c r="D13" s="53">
        <f ca="1">IFERROR(VLOOKUP($C13,'Women''s League'!$A:$E,4,FALSE),"NA")</f>
        <v>1</v>
      </c>
      <c r="E13" s="8">
        <f ca="1">IFERROR(VLOOKUP($C13,'Women''s League'!$A:$E,5,FALSE),"NA")</f>
        <v>31</v>
      </c>
      <c r="G13" s="38" t="str">
        <f ca="1">IFERROR(VLOOKUP($H13,'Mens League'!$A:$E,2,FALSE),"NA")</f>
        <v>BULLOCK, Louis</v>
      </c>
      <c r="H13" s="53">
        <v>11</v>
      </c>
      <c r="I13" s="53">
        <f ca="1">IFERROR(VLOOKUP($H13,'Mens League'!$A:$E,4,FALSE),"NA")</f>
        <v>2</v>
      </c>
      <c r="J13" s="8">
        <f ca="1">IFERROR(VLOOKUP($H13,'Mens League'!$A:$E,5,FALSE),"NA")</f>
        <v>47</v>
      </c>
    </row>
    <row r="14" spans="2:10" x14ac:dyDescent="0.3">
      <c r="B14" s="38" t="str">
        <f ca="1">IFERROR(VLOOKUP($C14,'Women''s League'!$A:$E,2,FALSE),"NA")</f>
        <v>COATES, Michelle</v>
      </c>
      <c r="C14" s="53">
        <v>12</v>
      </c>
      <c r="D14" s="53">
        <f ca="1">IFERROR(VLOOKUP($C14,'Women''s League'!$A:$E,4,FALSE),"NA")</f>
        <v>1</v>
      </c>
      <c r="E14" s="8">
        <f ca="1">IFERROR(VLOOKUP($C14,'Women''s League'!$A:$E,5,FALSE),"NA")</f>
        <v>29</v>
      </c>
      <c r="G14" s="38" t="str">
        <f ca="1">IFERROR(VLOOKUP($H14,'Mens League'!$A:$E,2,FALSE),"NA")</f>
        <v>ATKINSON, Matt</v>
      </c>
      <c r="H14" s="53">
        <v>12</v>
      </c>
      <c r="I14" s="53">
        <f ca="1">IFERROR(VLOOKUP($H14,'Mens League'!$A:$E,4,FALSE),"NA")</f>
        <v>2</v>
      </c>
      <c r="J14" s="8">
        <f ca="1">IFERROR(VLOOKUP($H14,'Mens League'!$A:$E,5,FALSE),"NA")</f>
        <v>41</v>
      </c>
    </row>
    <row r="15" spans="2:10" x14ac:dyDescent="0.3">
      <c r="B15" s="38" t="str">
        <f ca="1">IFERROR(VLOOKUP($C15,'Women''s League'!$A:$E,2,FALSE),"NA")</f>
        <v>CODD, Sarah</v>
      </c>
      <c r="C15" s="53">
        <v>13</v>
      </c>
      <c r="D15" s="53">
        <f ca="1">IFERROR(VLOOKUP($C15,'Women''s League'!$A:$E,4,FALSE),"NA")</f>
        <v>1</v>
      </c>
      <c r="E15" s="8">
        <f ca="1">IFERROR(VLOOKUP($C15,'Women''s League'!$A:$E,5,FALSE),"NA")</f>
        <v>29</v>
      </c>
      <c r="G15" s="38" t="str">
        <f ca="1">IFERROR(VLOOKUP($H15,'Mens League'!$A:$E,2,FALSE),"NA")</f>
        <v>CHAMBERS, Alistair</v>
      </c>
      <c r="H15" s="53">
        <v>13</v>
      </c>
      <c r="I15" s="53">
        <f ca="1">IFERROR(VLOOKUP($H15,'Mens League'!$A:$E,4,FALSE),"NA")</f>
        <v>1</v>
      </c>
      <c r="J15" s="8">
        <f ca="1">IFERROR(VLOOKUP($H15,'Mens League'!$A:$E,5,FALSE),"NA")</f>
        <v>32</v>
      </c>
    </row>
    <row r="16" spans="2:10" x14ac:dyDescent="0.3">
      <c r="B16" s="38" t="str">
        <f ca="1">IFERROR(VLOOKUP($C16,'Women''s League'!$A:$E,2,FALSE),"NA")</f>
        <v>SMITH, Victoria</v>
      </c>
      <c r="C16" s="53">
        <v>14</v>
      </c>
      <c r="D16" s="53">
        <f ca="1">IFERROR(VLOOKUP($C16,'Women''s League'!$A:$E,4,FALSE),"NA")</f>
        <v>1</v>
      </c>
      <c r="E16" s="8">
        <f ca="1">IFERROR(VLOOKUP($C16,'Women''s League'!$A:$E,5,FALSE),"NA")</f>
        <v>28</v>
      </c>
      <c r="G16" s="38" t="str">
        <f ca="1">IFERROR(VLOOKUP($H16,'Mens League'!$A:$E,2,FALSE),"NA")</f>
        <v>WIDEMAN, Karl</v>
      </c>
      <c r="H16" s="53">
        <v>14</v>
      </c>
      <c r="I16" s="53">
        <f ca="1">IFERROR(VLOOKUP($H16,'Mens League'!$A:$E,4,FALSE),"NA")</f>
        <v>1</v>
      </c>
      <c r="J16" s="8">
        <f ca="1">IFERROR(VLOOKUP($H16,'Mens League'!$A:$E,5,FALSE),"NA")</f>
        <v>32</v>
      </c>
    </row>
    <row r="17" spans="2:10" x14ac:dyDescent="0.3">
      <c r="B17" s="38" t="str">
        <f ca="1">IFERROR(VLOOKUP($C17,'Women''s League'!$A:$E,2,FALSE),"NA")</f>
        <v>MUMMERY, Ismay</v>
      </c>
      <c r="C17" s="53">
        <v>15</v>
      </c>
      <c r="D17" s="53">
        <f ca="1">IFERROR(VLOOKUP($C17,'Women''s League'!$A:$E,4,FALSE),"NA")</f>
        <v>1</v>
      </c>
      <c r="E17" s="8">
        <f ca="1">IFERROR(VLOOKUP($C17,'Women''s League'!$A:$E,5,FALSE),"NA")</f>
        <v>28</v>
      </c>
      <c r="G17" s="38" t="str">
        <f ca="1">IFERROR(VLOOKUP($H17,'Mens League'!$A:$E,2,FALSE),"NA")</f>
        <v>MORRIS, Liam</v>
      </c>
      <c r="H17" s="53">
        <v>15</v>
      </c>
      <c r="I17" s="53">
        <f ca="1">IFERROR(VLOOKUP($H17,'Mens League'!$A:$E,4,FALSE),"NA")</f>
        <v>1</v>
      </c>
      <c r="J17" s="8">
        <f ca="1">IFERROR(VLOOKUP($H17,'Mens League'!$A:$E,5,FALSE),"NA")</f>
        <v>31</v>
      </c>
    </row>
    <row r="18" spans="2:10" x14ac:dyDescent="0.3">
      <c r="B18" s="38" t="str">
        <f ca="1">IFERROR(VLOOKUP($C18,'Women''s League'!$A:$E,2,FALSE),"NA")</f>
        <v>BENNION, Nancy</v>
      </c>
      <c r="C18" s="53">
        <v>16</v>
      </c>
      <c r="D18" s="53">
        <f ca="1">IFERROR(VLOOKUP($C18,'Women''s League'!$A:$E,4,FALSE),"NA")</f>
        <v>1</v>
      </c>
      <c r="E18" s="8">
        <f ca="1">IFERROR(VLOOKUP($C18,'Women''s League'!$A:$E,5,FALSE),"NA")</f>
        <v>27</v>
      </c>
      <c r="G18" s="38" t="str">
        <f ca="1">IFERROR(VLOOKUP($H18,'Mens League'!$A:$E,2,FALSE),"NA")</f>
        <v>BLADON-COPE, Daniel</v>
      </c>
      <c r="H18" s="53">
        <v>16</v>
      </c>
      <c r="I18" s="53">
        <f ca="1">IFERROR(VLOOKUP($H18,'Mens League'!$A:$E,4,FALSE),"NA")</f>
        <v>1</v>
      </c>
      <c r="J18" s="8">
        <f ca="1">IFERROR(VLOOKUP($H18,'Mens League'!$A:$E,5,FALSE),"NA")</f>
        <v>31</v>
      </c>
    </row>
    <row r="19" spans="2:10" x14ac:dyDescent="0.3">
      <c r="B19" s="38" t="str">
        <f ca="1">IFERROR(VLOOKUP($C19,'Women''s League'!$A:$E,2,FALSE),"NA")</f>
        <v>LAWLESS, Sandra</v>
      </c>
      <c r="C19" s="53">
        <v>17</v>
      </c>
      <c r="D19" s="53">
        <f ca="1">IFERROR(VLOOKUP($C19,'Women''s League'!$A:$E,4,FALSE),"NA")</f>
        <v>1</v>
      </c>
      <c r="E19" s="8">
        <f ca="1">IFERROR(VLOOKUP($C19,'Women''s League'!$A:$E,5,FALSE),"NA")</f>
        <v>27</v>
      </c>
      <c r="G19" s="38" t="str">
        <f ca="1">IFERROR(VLOOKUP($H19,'Mens League'!$A:$E,2,FALSE),"NA")</f>
        <v>BROWN, Jamie</v>
      </c>
      <c r="H19" s="53">
        <v>17</v>
      </c>
      <c r="I19" s="53">
        <f ca="1">IFERROR(VLOOKUP($H19,'Mens League'!$A:$E,4,FALSE),"NA")</f>
        <v>1</v>
      </c>
      <c r="J19" s="8">
        <f ca="1">IFERROR(VLOOKUP($H19,'Mens League'!$A:$E,5,FALSE),"NA")</f>
        <v>30</v>
      </c>
    </row>
    <row r="20" spans="2:10" x14ac:dyDescent="0.3">
      <c r="B20" s="38" t="str">
        <f ca="1">IFERROR(VLOOKUP($C20,'Women''s League'!$A:$E,2,FALSE),"NA")</f>
        <v>SMITH, Georgina</v>
      </c>
      <c r="C20" s="53">
        <v>18</v>
      </c>
      <c r="D20" s="53">
        <f ca="1">IFERROR(VLOOKUP($C20,'Women''s League'!$A:$E,4,FALSE),"NA")</f>
        <v>1</v>
      </c>
      <c r="E20" s="8">
        <f ca="1">IFERROR(VLOOKUP($C20,'Women''s League'!$A:$E,5,FALSE),"NA")</f>
        <v>26</v>
      </c>
      <c r="G20" s="38" t="str">
        <f ca="1">IFERROR(VLOOKUP($H20,'Mens League'!$A:$E,2,FALSE),"NA")</f>
        <v>CODD, Paul</v>
      </c>
      <c r="H20" s="53">
        <v>18</v>
      </c>
      <c r="I20" s="53">
        <f ca="1">IFERROR(VLOOKUP($H20,'Mens League'!$A:$E,4,FALSE),"NA")</f>
        <v>1</v>
      </c>
      <c r="J20" s="8">
        <f ca="1">IFERROR(VLOOKUP($H20,'Mens League'!$A:$E,5,FALSE),"NA")</f>
        <v>30</v>
      </c>
    </row>
    <row r="21" spans="2:10" x14ac:dyDescent="0.3">
      <c r="B21" s="38" t="str">
        <f ca="1">IFERROR(VLOOKUP($C21,'Women''s League'!$A:$E,2,FALSE),"NA")</f>
        <v>SINGLETON, Jill</v>
      </c>
      <c r="C21" s="53">
        <v>19</v>
      </c>
      <c r="D21" s="53">
        <f ca="1">IFERROR(VLOOKUP($C21,'Women''s League'!$A:$E,4,FALSE),"NA")</f>
        <v>1</v>
      </c>
      <c r="E21" s="8">
        <f ca="1">IFERROR(VLOOKUP($C21,'Women''s League'!$A:$E,5,FALSE),"NA")</f>
        <v>25</v>
      </c>
      <c r="G21" s="38" t="str">
        <f ca="1">IFERROR(VLOOKUP($H21,'Mens League'!$A:$E,2,FALSE),"NA")</f>
        <v>JEYES, Andrew</v>
      </c>
      <c r="H21" s="53">
        <v>19</v>
      </c>
      <c r="I21" s="53">
        <f ca="1">IFERROR(VLOOKUP($H21,'Mens League'!$A:$E,4,FALSE),"NA")</f>
        <v>1</v>
      </c>
      <c r="J21" s="8">
        <f ca="1">IFERROR(VLOOKUP($H21,'Mens League'!$A:$E,5,FALSE),"NA")</f>
        <v>29</v>
      </c>
    </row>
    <row r="22" spans="2:10" x14ac:dyDescent="0.3">
      <c r="B22" s="38" t="str">
        <f ca="1">IFERROR(VLOOKUP($C22,'Women''s League'!$A:$E,2,FALSE),"NA")</f>
        <v>MALONE, Sarah</v>
      </c>
      <c r="C22" s="53">
        <v>20</v>
      </c>
      <c r="D22" s="53">
        <f ca="1">IFERROR(VLOOKUP($C22,'Women''s League'!$A:$E,4,FALSE),"NA")</f>
        <v>1</v>
      </c>
      <c r="E22" s="8">
        <f ca="1">IFERROR(VLOOKUP($C22,'Women''s League'!$A:$E,5,FALSE),"NA")</f>
        <v>24</v>
      </c>
      <c r="G22" s="38" t="str">
        <f ca="1">IFERROR(VLOOKUP($H22,'Mens League'!$A:$E,2,FALSE),"NA")</f>
        <v>BLAND, Damon</v>
      </c>
      <c r="H22" s="53">
        <v>20</v>
      </c>
      <c r="I22" s="53">
        <f ca="1">IFERROR(VLOOKUP($H22,'Mens League'!$A:$E,4,FALSE),"NA")</f>
        <v>1</v>
      </c>
      <c r="J22" s="8">
        <f ca="1">IFERROR(VLOOKUP($H22,'Mens League'!$A:$E,5,FALSE),"NA")</f>
        <v>28</v>
      </c>
    </row>
    <row r="23" spans="2:10" x14ac:dyDescent="0.3">
      <c r="B23" s="38" t="str">
        <f ca="1">IFERROR(VLOOKUP($C23,'Women''s League'!$A:$E,2,FALSE),"NA")</f>
        <v>GILLON, Alex</v>
      </c>
      <c r="C23" s="53">
        <v>21</v>
      </c>
      <c r="D23" s="53">
        <f ca="1">IFERROR(VLOOKUP($C23,'Women''s League'!$A:$E,4,FALSE),"NA")</f>
        <v>1</v>
      </c>
      <c r="E23" s="8">
        <f ca="1">IFERROR(VLOOKUP($C23,'Women''s League'!$A:$E,5,FALSE),"NA")</f>
        <v>23</v>
      </c>
      <c r="G23" s="38" t="str">
        <f ca="1">IFERROR(VLOOKUP($H23,'Mens League'!$A:$E,2,FALSE),"NA")</f>
        <v>STANLEY, Andrew</v>
      </c>
      <c r="H23" s="53">
        <v>21</v>
      </c>
      <c r="I23" s="53">
        <f ca="1">IFERROR(VLOOKUP($H23,'Mens League'!$A:$E,4,FALSE),"NA")</f>
        <v>1</v>
      </c>
      <c r="J23" s="8">
        <f ca="1">IFERROR(VLOOKUP($H23,'Mens League'!$A:$E,5,FALSE),"NA")</f>
        <v>28</v>
      </c>
    </row>
    <row r="24" spans="2:10" x14ac:dyDescent="0.3">
      <c r="B24" s="38" t="str">
        <f ca="1">IFERROR(VLOOKUP($C24,'Women''s League'!$A:$E,2,FALSE),"NA")</f>
        <v>WOODS, Sophie-Jade</v>
      </c>
      <c r="C24" s="53">
        <v>22</v>
      </c>
      <c r="D24" s="53">
        <f ca="1">IFERROR(VLOOKUP($C24,'Women''s League'!$A:$E,4,FALSE),"NA")</f>
        <v>1</v>
      </c>
      <c r="E24" s="8">
        <f ca="1">IFERROR(VLOOKUP($C24,'Women''s League'!$A:$E,5,FALSE),"NA")</f>
        <v>23</v>
      </c>
      <c r="G24" s="38" t="str">
        <f ca="1">IFERROR(VLOOKUP($H24,'Mens League'!$A:$E,2,FALSE),"NA")</f>
        <v>CAIN, James</v>
      </c>
      <c r="H24" s="53">
        <v>22</v>
      </c>
      <c r="I24" s="53">
        <f ca="1">IFERROR(VLOOKUP($H24,'Mens League'!$A:$E,4,FALSE),"NA")</f>
        <v>1</v>
      </c>
      <c r="J24" s="8">
        <f ca="1">IFERROR(VLOOKUP($H24,'Mens League'!$A:$E,5,FALSE),"NA")</f>
        <v>26</v>
      </c>
    </row>
    <row r="25" spans="2:10" x14ac:dyDescent="0.3">
      <c r="B25" s="38" t="str">
        <f ca="1">IFERROR(VLOOKUP($C25,'Women''s League'!$A:$E,2,FALSE),"NA")</f>
        <v>TOWLE, Grania</v>
      </c>
      <c r="C25" s="53">
        <v>23</v>
      </c>
      <c r="D25" s="53">
        <f ca="1">IFERROR(VLOOKUP($C25,'Women''s League'!$A:$E,4,FALSE),"NA")</f>
        <v>1</v>
      </c>
      <c r="E25" s="8">
        <f ca="1">IFERROR(VLOOKUP($C25,'Women''s League'!$A:$E,5,FALSE),"NA")</f>
        <v>21</v>
      </c>
      <c r="G25" s="38" t="str">
        <f ca="1">IFERROR(VLOOKUP($H25,'Mens League'!$A:$E,2,FALSE),"NA")</f>
        <v>BOTTRILL, Andrew</v>
      </c>
      <c r="H25" s="53">
        <v>23</v>
      </c>
      <c r="I25" s="53">
        <f ca="1">IFERROR(VLOOKUP($H25,'Mens League'!$A:$E,4,FALSE),"NA")</f>
        <v>1</v>
      </c>
      <c r="J25" s="8">
        <f ca="1">IFERROR(VLOOKUP($H25,'Mens League'!$A:$E,5,FALSE),"NA")</f>
        <v>26</v>
      </c>
    </row>
    <row r="26" spans="2:10" x14ac:dyDescent="0.3">
      <c r="B26" s="38" t="str">
        <f ca="1">IFERROR(VLOOKUP($C26,'Women''s League'!$A:$E,2,FALSE),"NA")</f>
        <v>NA</v>
      </c>
      <c r="C26" s="53">
        <v>24</v>
      </c>
      <c r="D26" s="53" t="str">
        <f ca="1">IFERROR(VLOOKUP($C26,'Women''s League'!$A:$E,4,FALSE),"NA")</f>
        <v>NA</v>
      </c>
      <c r="E26" s="8" t="str">
        <f ca="1">IFERROR(VLOOKUP($C26,'Women''s League'!$A:$E,5,FALSE),"NA")</f>
        <v>NA</v>
      </c>
      <c r="G26" s="38" t="str">
        <f ca="1">IFERROR(VLOOKUP($H26,'Mens League'!$A:$E,2,FALSE),"NA")</f>
        <v>BASS, Josh</v>
      </c>
      <c r="H26" s="53">
        <v>24</v>
      </c>
      <c r="I26" s="53">
        <f ca="1">IFERROR(VLOOKUP($H26,'Mens League'!$A:$E,4,FALSE),"NA")</f>
        <v>1</v>
      </c>
      <c r="J26" s="8">
        <f ca="1">IFERROR(VLOOKUP($H26,'Mens League'!$A:$E,5,FALSE),"NA")</f>
        <v>25</v>
      </c>
    </row>
    <row r="27" spans="2:10" x14ac:dyDescent="0.3">
      <c r="B27" s="38" t="str">
        <f ca="1">IFERROR(VLOOKUP($C27,'Women''s League'!$A:$E,2,FALSE),"NA")</f>
        <v>NA</v>
      </c>
      <c r="C27" s="53">
        <v>25</v>
      </c>
      <c r="D27" s="53" t="str">
        <f ca="1">IFERROR(VLOOKUP($C27,'Women''s League'!$A:$E,4,FALSE),"NA")</f>
        <v>NA</v>
      </c>
      <c r="E27" s="8" t="str">
        <f ca="1">IFERROR(VLOOKUP($C27,'Women''s League'!$A:$E,5,FALSE),"NA")</f>
        <v>NA</v>
      </c>
      <c r="G27" s="38" t="str">
        <f ca="1">IFERROR(VLOOKUP($H27,'Mens League'!$A:$E,2,FALSE),"NA")</f>
        <v>POWDRILL, Neil</v>
      </c>
      <c r="H27" s="53">
        <v>25</v>
      </c>
      <c r="I27" s="53">
        <f ca="1">IFERROR(VLOOKUP($H27,'Mens League'!$A:$E,4,FALSE),"NA")</f>
        <v>1</v>
      </c>
      <c r="J27" s="8">
        <f ca="1">IFERROR(VLOOKUP($H27,'Mens League'!$A:$E,5,FALSE),"NA")</f>
        <v>24</v>
      </c>
    </row>
    <row r="28" spans="2:10" x14ac:dyDescent="0.3">
      <c r="B28" s="38" t="str">
        <f ca="1">IFERROR(VLOOKUP($C28,'Women''s League'!$A:$E,2,FALSE),"NA")</f>
        <v>NA</v>
      </c>
      <c r="C28" s="53">
        <v>26</v>
      </c>
      <c r="D28" s="53" t="str">
        <f ca="1">IFERROR(VLOOKUP($C28,'Women''s League'!$A:$E,4,FALSE),"NA")</f>
        <v>NA</v>
      </c>
      <c r="E28" s="8" t="str">
        <f ca="1">IFERROR(VLOOKUP($C28,'Women''s League'!$A:$E,5,FALSE),"NA")</f>
        <v>NA</v>
      </c>
      <c r="G28" s="38" t="str">
        <f ca="1">IFERROR(VLOOKUP($H28,'Mens League'!$A:$E,2,FALSE),"NA")</f>
        <v>BARNES, Louis</v>
      </c>
      <c r="H28" s="53">
        <v>26</v>
      </c>
      <c r="I28" s="53">
        <f ca="1">IFERROR(VLOOKUP($H28,'Mens League'!$A:$E,4,FALSE),"NA")</f>
        <v>1</v>
      </c>
      <c r="J28" s="8">
        <f ca="1">IFERROR(VLOOKUP($H28,'Mens League'!$A:$E,5,FALSE),"NA")</f>
        <v>21</v>
      </c>
    </row>
    <row r="29" spans="2:10" x14ac:dyDescent="0.3">
      <c r="B29" s="38" t="str">
        <f ca="1">IFERROR(VLOOKUP($C29,'Women''s League'!$A:$E,2,FALSE),"NA")</f>
        <v>NA</v>
      </c>
      <c r="C29" s="53">
        <v>27</v>
      </c>
      <c r="D29" s="53" t="str">
        <f ca="1">IFERROR(VLOOKUP($C29,'Women''s League'!$A:$E,4,FALSE),"NA")</f>
        <v>NA</v>
      </c>
      <c r="E29" s="8" t="str">
        <f ca="1">IFERROR(VLOOKUP($C29,'Women''s League'!$A:$E,5,FALSE),"NA")</f>
        <v>NA</v>
      </c>
      <c r="G29" s="38" t="str">
        <f ca="1">IFERROR(VLOOKUP($H29,'Mens League'!$A:$E,2,FALSE),"NA")</f>
        <v>CROSS, Jeff</v>
      </c>
      <c r="H29" s="53">
        <v>27</v>
      </c>
      <c r="I29" s="53">
        <f ca="1">IFERROR(VLOOKUP($H29,'Mens League'!$A:$E,4,FALSE),"NA")</f>
        <v>1</v>
      </c>
      <c r="J29" s="8">
        <f ca="1">IFERROR(VLOOKUP($H29,'Mens League'!$A:$E,5,FALSE),"NA")</f>
        <v>20</v>
      </c>
    </row>
    <row r="30" spans="2:10" x14ac:dyDescent="0.3">
      <c r="B30" s="38" t="str">
        <f ca="1">IFERROR(VLOOKUP($C30,'Women''s League'!$A:$E,2,FALSE),"NA")</f>
        <v>NA</v>
      </c>
      <c r="C30" s="53">
        <v>28</v>
      </c>
      <c r="D30" s="53" t="str">
        <f ca="1">IFERROR(VLOOKUP($C30,'Women''s League'!$A:$E,4,FALSE),"NA")</f>
        <v>NA</v>
      </c>
      <c r="E30" s="8" t="str">
        <f ca="1">IFERROR(VLOOKUP($C30,'Women''s League'!$A:$E,5,FALSE),"NA")</f>
        <v>NA</v>
      </c>
      <c r="G30" s="38" t="str">
        <f ca="1">IFERROR(VLOOKUP($H30,'Mens League'!$A:$E,2,FALSE),"NA")</f>
        <v>WESTERN, Roger</v>
      </c>
      <c r="H30" s="53">
        <v>28</v>
      </c>
      <c r="I30" s="53">
        <f ca="1">IFERROR(VLOOKUP($H30,'Mens League'!$A:$E,4,FALSE),"NA")</f>
        <v>1</v>
      </c>
      <c r="J30" s="8">
        <f ca="1">IFERROR(VLOOKUP($H30,'Mens League'!$A:$E,5,FALSE),"NA")</f>
        <v>20</v>
      </c>
    </row>
    <row r="31" spans="2:10" x14ac:dyDescent="0.3">
      <c r="B31" s="38" t="str">
        <f ca="1">IFERROR(VLOOKUP($C31,'Women''s League'!$A:$E,2,FALSE),"NA")</f>
        <v>NA</v>
      </c>
      <c r="C31" s="53">
        <v>29</v>
      </c>
      <c r="D31" s="53" t="str">
        <f ca="1">IFERROR(VLOOKUP($C31,'Women''s League'!$A:$E,4,FALSE),"NA")</f>
        <v>NA</v>
      </c>
      <c r="E31" s="8" t="str">
        <f ca="1">IFERROR(VLOOKUP($C31,'Women''s League'!$A:$E,5,FALSE),"NA")</f>
        <v>NA</v>
      </c>
      <c r="G31" s="38" t="str">
        <f ca="1">IFERROR(VLOOKUP($H31,'Mens League'!$A:$E,2,FALSE),"NA")</f>
        <v>STURLA, Tim</v>
      </c>
      <c r="H31" s="53">
        <v>29</v>
      </c>
      <c r="I31" s="53">
        <f ca="1">IFERROR(VLOOKUP($H31,'Mens League'!$A:$E,4,FALSE),"NA")</f>
        <v>1</v>
      </c>
      <c r="J31" s="8">
        <f ca="1">IFERROR(VLOOKUP($H31,'Mens League'!$A:$E,5,FALSE),"NA")</f>
        <v>19</v>
      </c>
    </row>
    <row r="32" spans="2:10" x14ac:dyDescent="0.3">
      <c r="B32" s="38" t="str">
        <f ca="1">IFERROR(VLOOKUP($C32,'Women''s League'!$A:$E,2,FALSE),"NA")</f>
        <v>NA</v>
      </c>
      <c r="C32" s="53">
        <v>30</v>
      </c>
      <c r="D32" s="53" t="str">
        <f ca="1">IFERROR(VLOOKUP($C32,'Women''s League'!$A:$E,4,FALSE),"NA")</f>
        <v>NA</v>
      </c>
      <c r="E32" s="8" t="str">
        <f ca="1">IFERROR(VLOOKUP($C32,'Women''s League'!$A:$E,5,FALSE),"NA")</f>
        <v>NA</v>
      </c>
      <c r="G32" s="38" t="str">
        <f ca="1">IFERROR(VLOOKUP($H32,'Mens League'!$A:$E,2,FALSE),"NA")</f>
        <v>BARON, Keith</v>
      </c>
      <c r="H32" s="53">
        <v>30</v>
      </c>
      <c r="I32" s="53">
        <f ca="1">IFERROR(VLOOKUP($H32,'Mens League'!$A:$E,4,FALSE),"NA")</f>
        <v>1</v>
      </c>
      <c r="J32" s="8">
        <f ca="1">IFERROR(VLOOKUP($H32,'Mens League'!$A:$E,5,FALSE),"NA")</f>
        <v>17</v>
      </c>
    </row>
    <row r="33" spans="2:10" x14ac:dyDescent="0.3">
      <c r="B33" s="38" t="str">
        <f ca="1">IFERROR(VLOOKUP($C33,'Women''s League'!$A:$E,2,FALSE),"NA")</f>
        <v>NA</v>
      </c>
      <c r="C33" s="53">
        <v>31</v>
      </c>
      <c r="D33" s="53" t="str">
        <f ca="1">IFERROR(VLOOKUP($C33,'Women''s League'!$A:$E,4,FALSE),"NA")</f>
        <v>NA</v>
      </c>
      <c r="E33" s="8" t="str">
        <f ca="1">IFERROR(VLOOKUP($C33,'Women''s League'!$A:$E,5,FALSE),"NA")</f>
        <v>NA</v>
      </c>
      <c r="G33" s="38" t="str">
        <f ca="1">IFERROR(VLOOKUP($H33,'Mens League'!$A:$E,2,FALSE),"NA")</f>
        <v>NA</v>
      </c>
      <c r="H33" s="53">
        <v>31</v>
      </c>
      <c r="I33" s="53" t="str">
        <f ca="1">IFERROR(VLOOKUP($H33,'Mens League'!$A:$E,4,FALSE),"NA")</f>
        <v>NA</v>
      </c>
      <c r="J33" s="8" t="str">
        <f ca="1">IFERROR(VLOOKUP($H33,'Mens League'!$A:$E,5,FALSE),"NA")</f>
        <v>NA</v>
      </c>
    </row>
    <row r="34" spans="2:10" x14ac:dyDescent="0.3">
      <c r="B34" s="38" t="str">
        <f ca="1">IFERROR(VLOOKUP($C34,'Women''s League'!$A:$E,2,FALSE),"NA")</f>
        <v>NA</v>
      </c>
      <c r="C34" s="53">
        <v>32</v>
      </c>
      <c r="D34" s="53" t="str">
        <f ca="1">IFERROR(VLOOKUP($C34,'Women''s League'!$A:$E,4,FALSE),"NA")</f>
        <v>NA</v>
      </c>
      <c r="E34" s="8" t="str">
        <f ca="1">IFERROR(VLOOKUP($C34,'Women''s League'!$A:$E,5,FALSE),"NA")</f>
        <v>NA</v>
      </c>
      <c r="G34" s="38" t="str">
        <f ca="1">IFERROR(VLOOKUP($H34,'Mens League'!$A:$E,2,FALSE),"NA")</f>
        <v>NA</v>
      </c>
      <c r="H34" s="53">
        <v>32</v>
      </c>
      <c r="I34" s="53" t="str">
        <f ca="1">IFERROR(VLOOKUP($H34,'Mens League'!$A:$E,4,FALSE),"NA")</f>
        <v>NA</v>
      </c>
      <c r="J34" s="8" t="str">
        <f ca="1">IFERROR(VLOOKUP($H34,'Mens League'!$A:$E,5,FALSE),"NA")</f>
        <v>NA</v>
      </c>
    </row>
    <row r="35" spans="2:10" ht="15" customHeight="1" x14ac:dyDescent="0.3">
      <c r="B35" s="38" t="str">
        <f ca="1">IFERROR(VLOOKUP($C35,'Women''s League'!$A:$E,2,FALSE),"NA")</f>
        <v>NA</v>
      </c>
      <c r="C35" s="53">
        <v>33</v>
      </c>
      <c r="D35" s="53" t="str">
        <f ca="1">IFERROR(VLOOKUP($C35,'Women''s League'!$A:$E,4,FALSE),"NA")</f>
        <v>NA</v>
      </c>
      <c r="E35" s="8" t="str">
        <f ca="1">IFERROR(VLOOKUP($C35,'Women''s League'!$A:$E,5,FALSE),"NA")</f>
        <v>NA</v>
      </c>
      <c r="G35" s="38" t="str">
        <f ca="1">IFERROR(VLOOKUP($H35,'Mens League'!$A:$E,2,FALSE),"NA")</f>
        <v>NA</v>
      </c>
      <c r="H35" s="53">
        <v>33</v>
      </c>
      <c r="I35" s="53" t="str">
        <f ca="1">IFERROR(VLOOKUP($H35,'Mens League'!$A:$E,4,FALSE),"NA")</f>
        <v>NA</v>
      </c>
      <c r="J35" s="8" t="str">
        <f ca="1">IFERROR(VLOOKUP($H35,'Mens League'!$A:$E,5,FALSE),"NA")</f>
        <v>NA</v>
      </c>
    </row>
    <row r="36" spans="2:10" ht="15" customHeight="1" x14ac:dyDescent="0.3">
      <c r="B36" s="38" t="str">
        <f ca="1">IFERROR(VLOOKUP($C36,'Women''s League'!$A:$E,2,FALSE),"NA")</f>
        <v>NA</v>
      </c>
      <c r="C36" s="53">
        <v>34</v>
      </c>
      <c r="D36" s="53" t="str">
        <f ca="1">IFERROR(VLOOKUP($C36,'Women''s League'!$A:$E,4,FALSE),"NA")</f>
        <v>NA</v>
      </c>
      <c r="E36" s="8" t="str">
        <f ca="1">IFERROR(VLOOKUP($C36,'Women''s League'!$A:$E,5,FALSE),"NA")</f>
        <v>NA</v>
      </c>
      <c r="G36" s="38" t="str">
        <f ca="1">IFERROR(VLOOKUP($H36,'Mens League'!$A:$E,2,FALSE),"NA")</f>
        <v>NA</v>
      </c>
      <c r="H36" s="53">
        <v>34</v>
      </c>
      <c r="I36" s="53" t="str">
        <f ca="1">IFERROR(VLOOKUP($H36,'Mens League'!$A:$E,4,FALSE),"NA")</f>
        <v>NA</v>
      </c>
      <c r="J36" s="8" t="str">
        <f ca="1">IFERROR(VLOOKUP($H36,'Mens League'!$A:$E,5,FALSE),"NA")</f>
        <v>NA</v>
      </c>
    </row>
    <row r="37" spans="2:10" ht="15" customHeight="1" x14ac:dyDescent="0.3">
      <c r="B37" s="38" t="str">
        <f ca="1">IFERROR(VLOOKUP($C37,'Women''s League'!$A:$E,2,FALSE),"NA")</f>
        <v>NA</v>
      </c>
      <c r="C37" s="53">
        <v>35</v>
      </c>
      <c r="D37" s="53" t="str">
        <f ca="1">IFERROR(VLOOKUP($C37,'Women''s League'!$A:$E,4,FALSE),"NA")</f>
        <v>NA</v>
      </c>
      <c r="E37" s="8" t="str">
        <f ca="1">IFERROR(VLOOKUP($C37,'Women''s League'!$A:$E,5,FALSE),"NA")</f>
        <v>NA</v>
      </c>
      <c r="G37" s="38" t="str">
        <f ca="1">IFERROR(VLOOKUP($H37,'Mens League'!$A:$E,2,FALSE),"NA")</f>
        <v>NA</v>
      </c>
      <c r="H37" s="53">
        <v>35</v>
      </c>
      <c r="I37" s="53" t="str">
        <f ca="1">IFERROR(VLOOKUP($H37,'Mens League'!$A:$E,4,FALSE),"NA")</f>
        <v>NA</v>
      </c>
      <c r="J37" s="8" t="str">
        <f ca="1">IFERROR(VLOOKUP($H37,'Mens League'!$A:$E,5,FALSE),"NA")</f>
        <v>NA</v>
      </c>
    </row>
    <row r="38" spans="2:10" x14ac:dyDescent="0.3">
      <c r="B38" s="38" t="str">
        <f ca="1">IFERROR(VLOOKUP($C38,'Women''s League'!$A:$E,2,FALSE),"NA")</f>
        <v>NA</v>
      </c>
      <c r="C38" s="53">
        <v>36</v>
      </c>
      <c r="D38" s="53" t="str">
        <f ca="1">IFERROR(VLOOKUP($C38,'Women''s League'!$A:$E,4,FALSE),"NA")</f>
        <v>NA</v>
      </c>
      <c r="E38" s="8" t="str">
        <f ca="1">IFERROR(VLOOKUP($C38,'Women''s League'!$A:$E,5,FALSE),"NA")</f>
        <v>NA</v>
      </c>
      <c r="G38" s="38" t="str">
        <f ca="1">IFERROR(VLOOKUP($H38,'Mens League'!$A:$E,2,FALSE),"NA")</f>
        <v>NA</v>
      </c>
      <c r="H38" s="53">
        <v>36</v>
      </c>
      <c r="I38" s="53" t="str">
        <f ca="1">IFERROR(VLOOKUP($H38,'Mens League'!$A:$E,4,FALSE),"NA")</f>
        <v>NA</v>
      </c>
      <c r="J38" s="8" t="str">
        <f ca="1">IFERROR(VLOOKUP($H38,'Mens League'!$A:$E,5,FALSE),"NA")</f>
        <v>NA</v>
      </c>
    </row>
    <row r="39" spans="2:10" ht="15.75" customHeight="1" x14ac:dyDescent="0.3">
      <c r="B39" s="38" t="str">
        <f ca="1">IFERROR(VLOOKUP($C39,'Women''s League'!$A:$E,2,FALSE),"NA")</f>
        <v>NA</v>
      </c>
      <c r="C39" s="53">
        <v>37</v>
      </c>
      <c r="D39" s="53" t="str">
        <f ca="1">IFERROR(VLOOKUP($C39,'Women''s League'!$A:$E,4,FALSE),"NA")</f>
        <v>NA</v>
      </c>
      <c r="E39" s="8" t="str">
        <f ca="1">IFERROR(VLOOKUP($C39,'Women''s League'!$A:$E,5,FALSE),"NA")</f>
        <v>NA</v>
      </c>
      <c r="G39" s="38" t="str">
        <f ca="1">IFERROR(VLOOKUP($H39,'Mens League'!$A:$E,2,FALSE),"NA")</f>
        <v>NA</v>
      </c>
      <c r="H39" s="53">
        <v>37</v>
      </c>
      <c r="I39" s="53" t="str">
        <f ca="1">IFERROR(VLOOKUP($H39,'Mens League'!$A:$E,4,FALSE),"NA")</f>
        <v>NA</v>
      </c>
      <c r="J39" s="8" t="str">
        <f ca="1">IFERROR(VLOOKUP($H39,'Mens League'!$A:$E,5,FALSE),"NA")</f>
        <v>NA</v>
      </c>
    </row>
    <row r="40" spans="2:10" ht="15.75" customHeight="1" x14ac:dyDescent="0.3">
      <c r="B40" s="38" t="str">
        <f ca="1">IFERROR(VLOOKUP($C40,'Women''s League'!$A:$E,2,FALSE),"NA")</f>
        <v>NA</v>
      </c>
      <c r="C40" s="53">
        <v>38</v>
      </c>
      <c r="D40" s="53" t="str">
        <f ca="1">IFERROR(VLOOKUP($C40,'Women''s League'!$A:$E,4,FALSE),"NA")</f>
        <v>NA</v>
      </c>
      <c r="E40" s="8" t="str">
        <f ca="1">IFERROR(VLOOKUP($C40,'Women''s League'!$A:$E,5,FALSE),"NA")</f>
        <v>NA</v>
      </c>
      <c r="G40" s="38" t="str">
        <f ca="1">IFERROR(VLOOKUP($H40,'Mens League'!$A:$E,2,FALSE),"NA")</f>
        <v>NA</v>
      </c>
      <c r="H40" s="53">
        <v>38</v>
      </c>
      <c r="I40" s="53" t="str">
        <f ca="1">IFERROR(VLOOKUP($H40,'Mens League'!$A:$E,4,FALSE),"NA")</f>
        <v>NA</v>
      </c>
      <c r="J40" s="8" t="str">
        <f ca="1">IFERROR(VLOOKUP($H40,'Mens League'!$A:$E,5,FALSE),"NA")</f>
        <v>NA</v>
      </c>
    </row>
    <row r="41" spans="2:10" ht="15.75" customHeight="1" x14ac:dyDescent="0.3">
      <c r="B41" s="38" t="str">
        <f ca="1">IFERROR(VLOOKUP($C41,'Women''s League'!$A:$E,2,FALSE),"NA")</f>
        <v>NA</v>
      </c>
      <c r="C41" s="53">
        <v>39</v>
      </c>
      <c r="D41" s="53" t="str">
        <f ca="1">IFERROR(VLOOKUP($C41,'Women''s League'!$A:$E,4,FALSE),"NA")</f>
        <v>NA</v>
      </c>
      <c r="E41" s="8" t="str">
        <f ca="1">IFERROR(VLOOKUP($C41,'Women''s League'!$A:$E,5,FALSE),"NA")</f>
        <v>NA</v>
      </c>
      <c r="G41" s="38" t="str">
        <f ca="1">IFERROR(VLOOKUP($H41,'Mens League'!$A:$E,2,FALSE),"NA")</f>
        <v>NA</v>
      </c>
      <c r="H41" s="53">
        <v>39</v>
      </c>
      <c r="I41" s="53" t="str">
        <f ca="1">IFERROR(VLOOKUP($H41,'Mens League'!$A:$E,4,FALSE),"NA")</f>
        <v>NA</v>
      </c>
      <c r="J41" s="8" t="str">
        <f ca="1">IFERROR(VLOOKUP($H41,'Mens League'!$A:$E,5,FALSE),"NA")</f>
        <v>NA</v>
      </c>
    </row>
    <row r="42" spans="2:10" ht="15.75" customHeight="1" x14ac:dyDescent="0.3">
      <c r="B42" s="38" t="str">
        <f ca="1">IFERROR(VLOOKUP($C42,'Women''s League'!$A:$E,2,FALSE),"NA")</f>
        <v>NA</v>
      </c>
      <c r="C42" s="53">
        <v>40</v>
      </c>
      <c r="D42" s="53" t="str">
        <f ca="1">IFERROR(VLOOKUP($C42,'Women''s League'!$A:$E,4,FALSE),"NA")</f>
        <v>NA</v>
      </c>
      <c r="E42" s="8" t="str">
        <f ca="1">IFERROR(VLOOKUP($C42,'Women''s League'!$A:$E,5,FALSE),"NA")</f>
        <v>NA</v>
      </c>
      <c r="G42" s="38" t="str">
        <f ca="1">IFERROR(VLOOKUP($H42,'Mens League'!$A:$E,2,FALSE),"NA")</f>
        <v>NA</v>
      </c>
      <c r="H42" s="53">
        <v>40</v>
      </c>
      <c r="I42" s="53" t="str">
        <f ca="1">IFERROR(VLOOKUP($H42,'Mens League'!$A:$E,4,FALSE),"NA")</f>
        <v>NA</v>
      </c>
      <c r="J42" s="8" t="str">
        <f ca="1">IFERROR(VLOOKUP($H42,'Mens League'!$A:$E,5,FALSE),"NA")</f>
        <v>NA</v>
      </c>
    </row>
    <row r="43" spans="2:10" ht="15.75" customHeight="1" x14ac:dyDescent="0.3">
      <c r="B43" s="38" t="str">
        <f ca="1">IFERROR(VLOOKUP($C43,'Women''s League'!$A:$E,2,FALSE),"NA")</f>
        <v>NA</v>
      </c>
      <c r="C43" s="53">
        <v>41</v>
      </c>
      <c r="D43" s="53" t="str">
        <f ca="1">IFERROR(VLOOKUP($C43,'Women''s League'!$A:$E,4,FALSE),"NA")</f>
        <v>NA</v>
      </c>
      <c r="E43" s="8" t="str">
        <f ca="1">IFERROR(VLOOKUP($C43,'Women''s League'!$A:$E,5,FALSE),"NA")</f>
        <v>NA</v>
      </c>
      <c r="G43" s="38" t="str">
        <f ca="1">IFERROR(VLOOKUP($H43,'Mens League'!$A:$E,2,FALSE),"NA")</f>
        <v>NA</v>
      </c>
      <c r="H43" s="53">
        <v>41</v>
      </c>
      <c r="I43" s="53" t="str">
        <f ca="1">IFERROR(VLOOKUP($H43,'Mens League'!$A:$E,4,FALSE),"NA")</f>
        <v>NA</v>
      </c>
      <c r="J43" s="8" t="str">
        <f ca="1">IFERROR(VLOOKUP($H43,'Mens League'!$A:$E,5,FALSE),"NA")</f>
        <v>NA</v>
      </c>
    </row>
    <row r="44" spans="2:10" ht="15.75" customHeight="1" x14ac:dyDescent="0.3">
      <c r="B44" s="38" t="str">
        <f ca="1">IFERROR(VLOOKUP($C44,'Women''s League'!$A:$E,2,FALSE),"NA")</f>
        <v>NA</v>
      </c>
      <c r="C44" s="53">
        <v>42</v>
      </c>
      <c r="D44" s="53" t="str">
        <f ca="1">IFERROR(VLOOKUP($C44,'Women''s League'!$A:$E,4,FALSE),"NA")</f>
        <v>NA</v>
      </c>
      <c r="E44" s="8" t="str">
        <f ca="1">IFERROR(VLOOKUP($C44,'Women''s League'!$A:$E,5,FALSE),"NA")</f>
        <v>NA</v>
      </c>
      <c r="G44" s="38" t="str">
        <f ca="1">IFERROR(VLOOKUP($H44,'Mens League'!$A:$E,2,FALSE),"NA")</f>
        <v>NA</v>
      </c>
      <c r="H44" s="53">
        <v>42</v>
      </c>
      <c r="I44" s="53" t="str">
        <f ca="1">IFERROR(VLOOKUP($H44,'Mens League'!$A:$E,4,FALSE),"NA")</f>
        <v>NA</v>
      </c>
      <c r="J44" s="8" t="str">
        <f ca="1">IFERROR(VLOOKUP($H44,'Mens League'!$A:$E,5,FALSE),"NA")</f>
        <v>NA</v>
      </c>
    </row>
    <row r="45" spans="2:10" ht="15.75" customHeight="1" x14ac:dyDescent="0.3">
      <c r="B45" s="38" t="str">
        <f ca="1">IFERROR(VLOOKUP($C45,'Women''s League'!$A:$E,2,FALSE),"NA")</f>
        <v>NA</v>
      </c>
      <c r="C45" s="53">
        <v>43</v>
      </c>
      <c r="D45" s="53" t="str">
        <f ca="1">IFERROR(VLOOKUP($C45,'Women''s League'!$A:$E,4,FALSE),"NA")</f>
        <v>NA</v>
      </c>
      <c r="E45" s="8" t="str">
        <f ca="1">IFERROR(VLOOKUP($C45,'Women''s League'!$A:$E,5,FALSE),"NA")</f>
        <v>NA</v>
      </c>
      <c r="G45" s="38" t="str">
        <f ca="1">IFERROR(VLOOKUP($H45,'Mens League'!$A:$E,2,FALSE),"NA")</f>
        <v>NA</v>
      </c>
      <c r="H45" s="53">
        <v>43</v>
      </c>
      <c r="I45" s="53" t="str">
        <f ca="1">IFERROR(VLOOKUP($H45,'Mens League'!$A:$E,4,FALSE),"NA")</f>
        <v>NA</v>
      </c>
      <c r="J45" s="8" t="str">
        <f ca="1">IFERROR(VLOOKUP($H45,'Mens League'!$A:$E,5,FALSE),"NA")</f>
        <v>NA</v>
      </c>
    </row>
    <row r="46" spans="2:10" x14ac:dyDescent="0.3">
      <c r="B46" s="38" t="str">
        <f ca="1">IFERROR(VLOOKUP($C46,'Women''s League'!$A:$E,2,FALSE),"NA")</f>
        <v>NA</v>
      </c>
      <c r="C46" s="53">
        <v>44</v>
      </c>
      <c r="D46" s="53" t="str">
        <f ca="1">IFERROR(VLOOKUP($C46,'Women''s League'!$A:$E,4,FALSE),"NA")</f>
        <v>NA</v>
      </c>
      <c r="E46" s="8" t="str">
        <f ca="1">IFERROR(VLOOKUP($C46,'Women''s League'!$A:$E,5,FALSE),"NA")</f>
        <v>NA</v>
      </c>
      <c r="G46" s="38" t="str">
        <f ca="1">IFERROR(VLOOKUP($H46,'Mens League'!$A:$E,2,FALSE),"NA")</f>
        <v>NA</v>
      </c>
      <c r="H46" s="53">
        <v>44</v>
      </c>
      <c r="I46" s="53" t="str">
        <f ca="1">IFERROR(VLOOKUP($H46,'Mens League'!$A:$E,4,FALSE),"NA")</f>
        <v>NA</v>
      </c>
      <c r="J46" s="8" t="str">
        <f ca="1">IFERROR(VLOOKUP($H46,'Mens League'!$A:$E,5,FALSE),"NA")</f>
        <v>NA</v>
      </c>
    </row>
    <row r="47" spans="2:10" x14ac:dyDescent="0.3">
      <c r="B47" s="38" t="str">
        <f ca="1">IFERROR(VLOOKUP($C47,'Women''s League'!$A:$E,2,FALSE),"NA")</f>
        <v>NA</v>
      </c>
      <c r="C47" s="53">
        <v>45</v>
      </c>
      <c r="D47" s="53" t="str">
        <f ca="1">IFERROR(VLOOKUP($C47,'Women''s League'!$A:$E,4,FALSE),"NA")</f>
        <v>NA</v>
      </c>
      <c r="E47" s="8" t="str">
        <f ca="1">IFERROR(VLOOKUP($C47,'Women''s League'!$A:$E,5,FALSE),"NA")</f>
        <v>NA</v>
      </c>
      <c r="G47" s="38" t="str">
        <f ca="1">IFERROR(VLOOKUP($H47,'Mens League'!$A:$E,2,FALSE),"NA")</f>
        <v>NA</v>
      </c>
      <c r="H47" s="53">
        <v>45</v>
      </c>
      <c r="I47" s="53" t="str">
        <f ca="1">IFERROR(VLOOKUP($H47,'Mens League'!$A:$E,4,FALSE),"NA")</f>
        <v>NA</v>
      </c>
      <c r="J47" s="8" t="str">
        <f ca="1">IFERROR(VLOOKUP($H47,'Mens League'!$A:$E,5,FALSE),"NA")</f>
        <v>NA</v>
      </c>
    </row>
    <row r="48" spans="2:10" x14ac:dyDescent="0.3">
      <c r="B48" s="38" t="str">
        <f ca="1">IFERROR(VLOOKUP($C48,'Women''s League'!$A:$E,2,FALSE),"NA")</f>
        <v>NA</v>
      </c>
      <c r="C48" s="53">
        <v>46</v>
      </c>
      <c r="D48" s="53" t="str">
        <f ca="1">IFERROR(VLOOKUP($C48,'Women''s League'!$A:$E,4,FALSE),"NA")</f>
        <v>NA</v>
      </c>
      <c r="E48" s="8" t="str">
        <f ca="1">IFERROR(VLOOKUP($C48,'Women''s League'!$A:$E,5,FALSE),"NA")</f>
        <v>NA</v>
      </c>
      <c r="G48" s="38" t="str">
        <f ca="1">IFERROR(VLOOKUP($H48,'Mens League'!$A:$E,2,FALSE),"NA")</f>
        <v>NA</v>
      </c>
      <c r="H48" s="53">
        <v>46</v>
      </c>
      <c r="I48" s="53" t="str">
        <f ca="1">IFERROR(VLOOKUP($H48,'Mens League'!$A:$E,4,FALSE),"NA")</f>
        <v>NA</v>
      </c>
      <c r="J48" s="8" t="str">
        <f ca="1">IFERROR(VLOOKUP($H48,'Mens League'!$A:$E,5,FALSE),"NA")</f>
        <v>NA</v>
      </c>
    </row>
    <row r="49" spans="2:10" x14ac:dyDescent="0.3">
      <c r="B49" s="38" t="str">
        <f ca="1">IFERROR(VLOOKUP($C49,'Women''s League'!$A:$E,2,FALSE),"NA")</f>
        <v>NA</v>
      </c>
      <c r="C49" s="53">
        <v>47</v>
      </c>
      <c r="D49" s="53" t="str">
        <f ca="1">IFERROR(VLOOKUP($C49,'Women''s League'!$A:$E,4,FALSE),"NA")</f>
        <v>NA</v>
      </c>
      <c r="E49" s="8" t="str">
        <f ca="1">IFERROR(VLOOKUP($C49,'Women''s League'!$A:$E,5,FALSE),"NA")</f>
        <v>NA</v>
      </c>
      <c r="G49" s="38" t="str">
        <f ca="1">IFERROR(VLOOKUP($H49,'Mens League'!$A:$E,2,FALSE),"NA")</f>
        <v>NA</v>
      </c>
      <c r="H49" s="53">
        <v>47</v>
      </c>
      <c r="I49" s="53" t="str">
        <f ca="1">IFERROR(VLOOKUP($H49,'Mens League'!$A:$E,4,FALSE),"NA")</f>
        <v>NA</v>
      </c>
      <c r="J49" s="8" t="str">
        <f ca="1">IFERROR(VLOOKUP($H49,'Mens League'!$A:$E,5,FALSE),"NA")</f>
        <v>NA</v>
      </c>
    </row>
    <row r="50" spans="2:10" x14ac:dyDescent="0.3">
      <c r="B50" s="38" t="str">
        <f ca="1">IFERROR(VLOOKUP($C50,'Women''s League'!$A:$E,2,FALSE),"NA")</f>
        <v>NA</v>
      </c>
      <c r="C50" s="53">
        <v>48</v>
      </c>
      <c r="D50" s="53" t="str">
        <f ca="1">IFERROR(VLOOKUP($C50,'Women''s League'!$A:$E,4,FALSE),"NA")</f>
        <v>NA</v>
      </c>
      <c r="E50" s="8" t="str">
        <f ca="1">IFERROR(VLOOKUP($C50,'Women''s League'!$A:$E,5,FALSE),"NA")</f>
        <v>NA</v>
      </c>
      <c r="G50" s="38" t="str">
        <f ca="1">IFERROR(VLOOKUP($H50,'Mens League'!$A:$E,2,FALSE),"NA")</f>
        <v>NA</v>
      </c>
      <c r="H50" s="53">
        <v>48</v>
      </c>
      <c r="I50" s="53" t="str">
        <f ca="1">IFERROR(VLOOKUP($H50,'Mens League'!$A:$E,4,FALSE),"NA")</f>
        <v>NA</v>
      </c>
      <c r="J50" s="8" t="str">
        <f ca="1">IFERROR(VLOOKUP($H50,'Mens League'!$A:$E,5,FALSE),"NA")</f>
        <v>NA</v>
      </c>
    </row>
    <row r="51" spans="2:10" ht="15" thickBot="1" x14ac:dyDescent="0.35">
      <c r="B51" s="39" t="str">
        <f ca="1">IFERROR(VLOOKUP($C51,'Women''s League'!$A:$E,2,FALSE),"NA")</f>
        <v>NA</v>
      </c>
      <c r="C51" s="9">
        <v>49</v>
      </c>
      <c r="D51" s="9" t="str">
        <f ca="1">IFERROR(VLOOKUP($C51,'Women''s League'!$A:$E,4,FALSE),"NA")</f>
        <v>NA</v>
      </c>
      <c r="E51" s="10" t="str">
        <f ca="1">IFERROR(VLOOKUP($C51,'Women''s League'!$A:$E,5,FALSE),"NA")</f>
        <v>NA</v>
      </c>
      <c r="G51" s="38" t="str">
        <f ca="1">IFERROR(VLOOKUP($H51,'Mens League'!$A:$E,2,FALSE),"NA")</f>
        <v>NA</v>
      </c>
      <c r="H51" s="53">
        <v>49</v>
      </c>
      <c r="I51" s="53" t="str">
        <f ca="1">IFERROR(VLOOKUP($H51,'Mens League'!$A:$E,4,FALSE),"NA")</f>
        <v>NA</v>
      </c>
      <c r="J51" s="8" t="str">
        <f ca="1">IFERROR(VLOOKUP($H51,'Mens League'!$A:$E,5,FALSE),"NA")</f>
        <v>NA</v>
      </c>
    </row>
    <row r="52" spans="2:10" x14ac:dyDescent="0.3">
      <c r="G52" s="38" t="str">
        <f ca="1">IFERROR(VLOOKUP($H52,'Mens League'!$A:$E,2,FALSE),"NA")</f>
        <v>NA</v>
      </c>
      <c r="H52" s="53">
        <v>50</v>
      </c>
      <c r="I52" s="53" t="str">
        <f ca="1">IFERROR(VLOOKUP($H52,'Mens League'!$A:$E,4,FALSE),"NA")</f>
        <v>NA</v>
      </c>
      <c r="J52" s="8" t="str">
        <f ca="1">IFERROR(VLOOKUP($H52,'Mens League'!$A:$E,5,FALSE),"NA")</f>
        <v>NA</v>
      </c>
    </row>
    <row r="53" spans="2:10" x14ac:dyDescent="0.3">
      <c r="G53" s="38" t="str">
        <f ca="1">IFERROR(VLOOKUP($H53,'Mens League'!$A:$E,2,FALSE),"NA")</f>
        <v>NA</v>
      </c>
      <c r="H53" s="53">
        <v>51</v>
      </c>
      <c r="I53" s="53" t="str">
        <f ca="1">IFERROR(VLOOKUP($H53,'Mens League'!$A:$E,4,FALSE),"NA")</f>
        <v>NA</v>
      </c>
      <c r="J53" s="8" t="str">
        <f ca="1">IFERROR(VLOOKUP($H53,'Mens League'!$A:$E,5,FALSE),"NA")</f>
        <v>NA</v>
      </c>
    </row>
    <row r="54" spans="2:10" x14ac:dyDescent="0.3">
      <c r="G54" s="38" t="str">
        <f ca="1">IFERROR(VLOOKUP($H54,'Mens League'!$A:$E,2,FALSE),"NA")</f>
        <v>NA</v>
      </c>
      <c r="H54" s="53">
        <v>52</v>
      </c>
      <c r="I54" s="53" t="str">
        <f ca="1">IFERROR(VLOOKUP($H54,'Mens League'!$A:$E,4,FALSE),"NA")</f>
        <v>NA</v>
      </c>
      <c r="J54" s="8" t="str">
        <f ca="1">IFERROR(VLOOKUP($H54,'Mens League'!$A:$E,5,FALSE),"NA")</f>
        <v>NA</v>
      </c>
    </row>
    <row r="55" spans="2:10" ht="15" thickBot="1" x14ac:dyDescent="0.35">
      <c r="G55" s="39" t="str">
        <f ca="1">IFERROR(VLOOKUP($H55,'Mens League'!$A:$E,2,FALSE),"NA")</f>
        <v>NA</v>
      </c>
      <c r="H55" s="9">
        <v>53</v>
      </c>
      <c r="I55" s="9" t="str">
        <f ca="1">IFERROR(VLOOKUP($H55,'Mens League'!$A:$E,4,FALSE),"NA")</f>
        <v>NA</v>
      </c>
      <c r="J55" s="10" t="str">
        <f ca="1">IFERROR(VLOOKUP($H55,'Mens League'!$A:$E,5,FALSE),"NA")</f>
        <v>NA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0390-42D3-4FFD-A60C-8A5E733C99B8}">
  <dimension ref="A2:AA65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65" sqref="B65"/>
    </sheetView>
  </sheetViews>
  <sheetFormatPr defaultColWidth="9.109375" defaultRowHeight="14.4" x14ac:dyDescent="0.3"/>
  <cols>
    <col min="1" max="1" width="9.109375" style="1"/>
    <col min="2" max="2" width="29" style="1" customWidth="1"/>
    <col min="3" max="3" width="9.6640625" style="1" customWidth="1"/>
    <col min="4" max="5" width="9.5546875" style="1" customWidth="1"/>
    <col min="6" max="6" width="9.88671875" style="1" bestFit="1" customWidth="1"/>
    <col min="7" max="17" width="9.109375" style="1"/>
    <col min="18" max="23" width="9.109375" style="3"/>
    <col min="24" max="16384" width="9.109375" style="1"/>
  </cols>
  <sheetData>
    <row r="2" spans="1:27" ht="84.75" customHeight="1" x14ac:dyDescent="0.3">
      <c r="B2" s="24" t="s">
        <v>0</v>
      </c>
      <c r="C2" s="25" t="s">
        <v>18</v>
      </c>
      <c r="D2" s="25" t="s">
        <v>32</v>
      </c>
      <c r="E2" s="25" t="s">
        <v>31</v>
      </c>
      <c r="F2" s="60" t="s">
        <v>101</v>
      </c>
      <c r="G2" s="60" t="s">
        <v>41</v>
      </c>
      <c r="H2" s="60" t="s">
        <v>154</v>
      </c>
      <c r="I2" s="61" t="s">
        <v>155</v>
      </c>
      <c r="J2" s="60" t="s">
        <v>76</v>
      </c>
      <c r="K2" s="60" t="s">
        <v>156</v>
      </c>
      <c r="L2" s="60" t="s">
        <v>77</v>
      </c>
      <c r="M2" s="60" t="s">
        <v>59</v>
      </c>
      <c r="N2" s="60" t="s">
        <v>64</v>
      </c>
      <c r="O2" s="60" t="s">
        <v>157</v>
      </c>
      <c r="P2" s="60" t="s">
        <v>78</v>
      </c>
      <c r="Q2" s="60" t="s">
        <v>70</v>
      </c>
      <c r="R2" s="60" t="s">
        <v>79</v>
      </c>
      <c r="S2" s="60" t="s">
        <v>102</v>
      </c>
      <c r="T2" s="60" t="s">
        <v>73</v>
      </c>
      <c r="U2" s="60" t="s">
        <v>126</v>
      </c>
      <c r="V2" s="60" t="s">
        <v>80</v>
      </c>
      <c r="W2" s="57" t="s">
        <v>81</v>
      </c>
      <c r="X2" s="60" t="s">
        <v>158</v>
      </c>
      <c r="Y2" s="60" t="s">
        <v>127</v>
      </c>
      <c r="Z2" s="62" t="s">
        <v>159</v>
      </c>
      <c r="AA2" s="62" t="s">
        <v>160</v>
      </c>
    </row>
    <row r="3" spans="1:27" x14ac:dyDescent="0.3">
      <c r="A3" s="34">
        <f ca="1">IFERROR(Table222[[#This Row],[Position]],"")</f>
        <v>1</v>
      </c>
      <c r="B3" s="11" t="s">
        <v>121</v>
      </c>
      <c r="C3" s="58">
        <f ca="1">IF(Table222[[#This Row],[Total races]]=0,0,(RANK(E3,$E$3:$E$65)+COUNTIF(E3:$E$57,E3)-1))</f>
        <v>1</v>
      </c>
      <c r="D3" s="2">
        <f>COUNTIF(F3:AA3,"&gt;=0")</f>
        <v>3</v>
      </c>
      <c r="E3" s="2">
        <f t="array" aca="1" ref="E3" ca="1">IF(Table222[[#This Row],[Total races]]&lt;11,SUM(Table222[[#This Row],[Bosworth XC]:[1st XC 2026]]),SUM(LARGE(F3:AA3,ROW(INDIRECT("1:10")))))+Table222[[#This Row],[Total races]]*3</f>
        <v>79</v>
      </c>
      <c r="F3" s="2">
        <f>IFERROR(VLOOKUP(B3,'Bosworth XC'!$A:$C,3,FALSE),"")</f>
        <v>19</v>
      </c>
      <c r="G3" s="2" t="str">
        <f>IFERROR(VLOOKUP(B3,'Ivanhoe 20'!$A:$C,3,FALSE),"")</f>
        <v/>
      </c>
      <c r="H3" s="2">
        <f>IFERROR(VLOOKUP($B3,'Desford 6'!$A:$C,3,FALSE),"")</f>
        <v>30</v>
      </c>
      <c r="I3" s="2">
        <f>IFERROR(VLOOKUP($B3,'Run In The Forest 5'!$A:$C,3,FALSE),"")</f>
        <v>21</v>
      </c>
      <c r="J3" s="2" t="str">
        <f>IFERROR(VLOOKUP($B3,'Uttoxeter HM'!$A:$C,3,FALSE),"")</f>
        <v/>
      </c>
      <c r="K3" s="2" t="str">
        <f>IFERROR(VLOOKUP($B3,'Watermead 10k'!$A:$C,3,FALSE),"")</f>
        <v/>
      </c>
      <c r="L3" s="2" t="str">
        <f>IFERROR(VLOOKUP($B3,'West End 8'!$A:$C,3,FALSE),"")</f>
        <v/>
      </c>
      <c r="M3" s="2" t="str">
        <f>IFERROR(VLOOKUP($B3,'Swithland 6'!$A:$C,3,FALSE),"")</f>
        <v/>
      </c>
      <c r="N3" s="2" t="str">
        <f>IFERROR(VLOOKUP($B3,'Washlands Relays'!$A:$C,3,FALSE),"")</f>
        <v/>
      </c>
      <c r="O3" s="2" t="str">
        <f>IFERROR(VLOOKUP($B3,'Gate Gallop 10k'!$A:$C,3,FALSE),"")</f>
        <v/>
      </c>
      <c r="P3" s="2" t="str">
        <f>IFERROR(VLOOKUP($B3,'Worthington 6'!$A:$C,3,FALSE),"")</f>
        <v/>
      </c>
      <c r="Q3" s="2" t="str">
        <f>IFERROR(VLOOKUP($B3,'Joy Cann 5'!$A:$C,3,FALSE),"")</f>
        <v/>
      </c>
      <c r="R3" s="2" t="str">
        <f>IFERROR(VLOOKUP($B3,'Burton 10k'!$A:$C,3,FALSE),"")</f>
        <v/>
      </c>
      <c r="S3" s="2" t="str">
        <f>IFERROR(VLOOKUP($B3,'Lichfield 10k'!$A:$C,3,FALSE),"")</f>
        <v/>
      </c>
      <c r="T3" s="2" t="str">
        <f>IFERROR(VLOOKUP($B3,'Tamworth 5'!$A:$C,3,FALSE),"")</f>
        <v/>
      </c>
      <c r="U3" s="2" t="str">
        <f>IFERROR(VLOOKUP($B3,'Markfield 10k'!$A:$C,3,FALSE),"")</f>
        <v/>
      </c>
      <c r="V3" s="2" t="str">
        <f>IFERROR(VLOOKUP($B3,'Rotherby 8'!$A:$C,3,FALSE),"")</f>
        <v/>
      </c>
      <c r="W3" s="2" t="str">
        <f>IFERROR(VLOOKUP($B3,'Adrian Smith'!$A:$C,3,FALSE),"")</f>
        <v/>
      </c>
      <c r="X3" s="2" t="str">
        <f>IFERROR(VLOOKUP($B3,'parkrun 5k'!$A:$C,3,FALSE),"")</f>
        <v/>
      </c>
      <c r="Y3" s="2" t="str">
        <f>IFERROR(VLOOKUP($B3,'Shepshed 7'!$A:$C,3,FALSE),"")</f>
        <v/>
      </c>
      <c r="Z3" s="56" t="str">
        <f>IFERROR(VLOOKUP($B3,'Derby 10'!$A:$C,3,FALSE),"")</f>
        <v/>
      </c>
      <c r="AA3" s="56" t="str">
        <f>IFERROR(VLOOKUP($B3,'Bagworth XC'!$A:$C,3,FALSE),"")</f>
        <v/>
      </c>
    </row>
    <row r="4" spans="1:27" x14ac:dyDescent="0.3">
      <c r="A4" s="34">
        <f ca="1">IFERROR(Table222[[#This Row],[Position]],"")</f>
        <v>2</v>
      </c>
      <c r="B4" s="11" t="s">
        <v>35</v>
      </c>
      <c r="C4" s="58">
        <f ca="1">IF(Table222[[#This Row],[Total races]]=0,0,(RANK(E4,$E$3:$E$65)+COUNTIF(E4:$E$57,E4)-1))</f>
        <v>2</v>
      </c>
      <c r="D4" s="2">
        <f>COUNTIF(F4:AA4,"&gt;=0")</f>
        <v>2</v>
      </c>
      <c r="E4" s="2">
        <f t="array" aca="1" ref="E4" ca="1">IF(Table222[[#This Row],[Total races]]&lt;11,SUM(Table222[[#This Row],[Bosworth XC]:[1st XC 2026]]),SUM(LARGE(F4:AA4,ROW(INDIRECT("1:10")))))+Table222[[#This Row],[Total races]]*3</f>
        <v>66</v>
      </c>
      <c r="F4" s="2">
        <f>IFERROR(VLOOKUP(B4,'Bosworth XC'!$A:$C,3,FALSE),"")</f>
        <v>30</v>
      </c>
      <c r="G4" s="2">
        <f>IFERROR(VLOOKUP(B4,'Ivanhoe 20'!$A:$C,3,FALSE),"")</f>
        <v>30</v>
      </c>
      <c r="H4" s="2" t="str">
        <f>IFERROR(VLOOKUP($B4,'Desford 6'!$A:$C,3,FALSE),"")</f>
        <v/>
      </c>
      <c r="I4" s="2" t="str">
        <f>IFERROR(VLOOKUP($B4,'Run In The Forest 5'!$A:$C,3,FALSE),"")</f>
        <v/>
      </c>
      <c r="J4" s="2" t="str">
        <f>IFERROR(VLOOKUP($B4,'Uttoxeter HM'!$A:$C,3,FALSE),"")</f>
        <v/>
      </c>
      <c r="K4" s="2" t="str">
        <f>IFERROR(VLOOKUP($B4,'Watermead 10k'!$A:$C,3,FALSE),"")</f>
        <v/>
      </c>
      <c r="L4" s="2" t="str">
        <f>IFERROR(VLOOKUP($B4,'West End 8'!$A:$C,3,FALSE),"")</f>
        <v/>
      </c>
      <c r="M4" s="2" t="str">
        <f>IFERROR(VLOOKUP($B4,'Swithland 6'!$A:$C,3,FALSE),"")</f>
        <v/>
      </c>
      <c r="N4" s="2" t="str">
        <f>IFERROR(VLOOKUP($B4,'Washlands Relays'!$A:$C,3,FALSE),"")</f>
        <v/>
      </c>
      <c r="O4" s="2" t="str">
        <f>IFERROR(VLOOKUP($B4,'Gate Gallop 10k'!$A:$C,3,FALSE),"")</f>
        <v/>
      </c>
      <c r="P4" s="2" t="str">
        <f>IFERROR(VLOOKUP($B4,'Worthington 6'!$A:$C,3,FALSE),"")</f>
        <v/>
      </c>
      <c r="Q4" s="2" t="str">
        <f>IFERROR(VLOOKUP($B4,'Joy Cann 5'!$A:$C,3,FALSE),"")</f>
        <v/>
      </c>
      <c r="R4" s="2" t="str">
        <f>IFERROR(VLOOKUP($B4,'Burton 10k'!$A:$C,3,FALSE),"")</f>
        <v/>
      </c>
      <c r="S4" s="2" t="str">
        <f>IFERROR(VLOOKUP($B4,'Lichfield 10k'!$A:$C,3,FALSE),"")</f>
        <v/>
      </c>
      <c r="T4" s="2" t="str">
        <f>IFERROR(VLOOKUP($B4,'Tamworth 5'!$A:$C,3,FALSE),"")</f>
        <v/>
      </c>
      <c r="U4" s="2" t="str">
        <f>IFERROR(VLOOKUP($B4,'Markfield 10k'!$A:$C,3,FALSE),"")</f>
        <v/>
      </c>
      <c r="V4" s="2" t="str">
        <f>IFERROR(VLOOKUP($B4,'Rotherby 8'!$A:$C,3,FALSE),"")</f>
        <v/>
      </c>
      <c r="W4" s="2" t="str">
        <f>IFERROR(VLOOKUP($B4,'Adrian Smith'!$A:$C,3,FALSE),"")</f>
        <v/>
      </c>
      <c r="X4" s="2" t="str">
        <f>IFERROR(VLOOKUP($B4,'parkrun 5k'!$A:$C,3,FALSE),"")</f>
        <v/>
      </c>
      <c r="Y4" s="23" t="str">
        <f>IFERROR(VLOOKUP($B4,'Shepshed 7'!$A:$C,3,FALSE),"")</f>
        <v/>
      </c>
      <c r="Z4" s="2" t="str">
        <f>IFERROR(VLOOKUP($B4,'Derby 10'!$A:$C,3,FALSE),"")</f>
        <v/>
      </c>
      <c r="AA4" s="2" t="str">
        <f>IFERROR(VLOOKUP($B4,'Bagworth XC'!$A:$C,3,FALSE),"")</f>
        <v/>
      </c>
    </row>
    <row r="5" spans="1:27" x14ac:dyDescent="0.3">
      <c r="A5" s="34">
        <f ca="1">IFERROR(Table222[[#This Row],[Position]],"")</f>
        <v>3</v>
      </c>
      <c r="B5" s="11" t="s">
        <v>49</v>
      </c>
      <c r="C5" s="58">
        <f ca="1">IF(Table222[[#This Row],[Total races]]=0,0,(RANK(E5,$E$3:$E$65)+COUNTIF(E5:$E$57,E5)-1))</f>
        <v>3</v>
      </c>
      <c r="D5" s="2">
        <f>COUNTIF(F5:AA5,"&gt;=0")</f>
        <v>2</v>
      </c>
      <c r="E5" s="2">
        <f t="array" aca="1" ref="E5" ca="1">IF(Table222[[#This Row],[Total races]]&lt;11,SUM(Table222[[#This Row],[Bosworth XC]:[1st XC 2026]]),SUM(LARGE(F5:AA5,ROW(INDIRECT("1:10")))))+Table222[[#This Row],[Total races]]*3</f>
        <v>64</v>
      </c>
      <c r="F5" s="2" t="str">
        <f>IFERROR(VLOOKUP(B5,'Bosworth XC'!$A:$C,3,FALSE),"")</f>
        <v/>
      </c>
      <c r="G5" s="2">
        <f>IFERROR(VLOOKUP(B5,'Ivanhoe 20'!$A:$C,3,FALSE),"")</f>
        <v>29</v>
      </c>
      <c r="H5" s="2" t="str">
        <f>IFERROR(VLOOKUP($B5,'Desford 6'!$A:$C,3,FALSE),"")</f>
        <v/>
      </c>
      <c r="I5" s="2">
        <f>IFERROR(VLOOKUP($B5,'Run In The Forest 5'!$A:$C,3,FALSE),"")</f>
        <v>29</v>
      </c>
      <c r="J5" s="2" t="str">
        <f>IFERROR(VLOOKUP($B5,'Uttoxeter HM'!$A:$C,3,FALSE),"")</f>
        <v/>
      </c>
      <c r="K5" s="2" t="str">
        <f>IFERROR(VLOOKUP($B5,'Watermead 10k'!$A:$C,3,FALSE),"")</f>
        <v/>
      </c>
      <c r="L5" s="2" t="str">
        <f>IFERROR(VLOOKUP($B5,'West End 8'!$A:$C,3,FALSE),"")</f>
        <v/>
      </c>
      <c r="M5" s="2" t="str">
        <f>IFERROR(VLOOKUP($B5,'Swithland 6'!$A:$C,3,FALSE),"")</f>
        <v/>
      </c>
      <c r="N5" s="2" t="str">
        <f>IFERROR(VLOOKUP($B5,'Washlands Relays'!$A:$C,3,FALSE),"")</f>
        <v/>
      </c>
      <c r="O5" s="2" t="str">
        <f>IFERROR(VLOOKUP($B5,'Gate Gallop 10k'!$A:$C,3,FALSE),"")</f>
        <v/>
      </c>
      <c r="P5" s="2" t="str">
        <f>IFERROR(VLOOKUP($B5,'Worthington 6'!$A:$C,3,FALSE),"")</f>
        <v/>
      </c>
      <c r="Q5" s="2" t="str">
        <f>IFERROR(VLOOKUP($B5,'Joy Cann 5'!$A:$C,3,FALSE),"")</f>
        <v/>
      </c>
      <c r="R5" s="2" t="str">
        <f>IFERROR(VLOOKUP($B5,'Burton 10k'!$A:$C,3,FALSE),"")</f>
        <v/>
      </c>
      <c r="S5" s="2" t="str">
        <f>IFERROR(VLOOKUP($B5,'Lichfield 10k'!$A:$C,3,FALSE),"")</f>
        <v/>
      </c>
      <c r="T5" s="2" t="str">
        <f>IFERROR(VLOOKUP($B5,'Tamworth 5'!$A:$C,3,FALSE),"")</f>
        <v/>
      </c>
      <c r="U5" s="2" t="str">
        <f>IFERROR(VLOOKUP($B5,'Markfield 10k'!$A:$C,3,FALSE),"")</f>
        <v/>
      </c>
      <c r="V5" s="2" t="str">
        <f>IFERROR(VLOOKUP($B5,'Rotherby 8'!$A:$C,3,FALSE),"")</f>
        <v/>
      </c>
      <c r="W5" s="2" t="str">
        <f>IFERROR(VLOOKUP($B5,'Adrian Smith'!$A:$C,3,FALSE),"")</f>
        <v/>
      </c>
      <c r="X5" s="2" t="str">
        <f>IFERROR(VLOOKUP($B5,'parkrun 5k'!$A:$C,3,FALSE),"")</f>
        <v/>
      </c>
      <c r="Y5" s="23" t="str">
        <f>IFERROR(VLOOKUP($B5,'Shepshed 7'!$A:$C,3,FALSE),"")</f>
        <v/>
      </c>
      <c r="Z5" s="2" t="str">
        <f>IFERROR(VLOOKUP($B5,'Derby 10'!$A:$C,3,FALSE),"")</f>
        <v/>
      </c>
      <c r="AA5" s="2" t="str">
        <f>IFERROR(VLOOKUP($B5,'Bagworth XC'!$A:$C,3,FALSE),"")</f>
        <v/>
      </c>
    </row>
    <row r="6" spans="1:27" x14ac:dyDescent="0.3">
      <c r="A6" s="34">
        <f ca="1">IFERROR(Table222[[#This Row],[Position]],"")</f>
        <v>4</v>
      </c>
      <c r="B6" s="11" t="s">
        <v>12</v>
      </c>
      <c r="C6" s="58">
        <f ca="1">IF(Table222[[#This Row],[Total races]]=0,0,(RANK(E6,$E$3:$E$65)+COUNTIF(E6:$E$57,E6)-1))</f>
        <v>4</v>
      </c>
      <c r="D6" s="2">
        <f>COUNTIF(F6:AA6,"&gt;=0")</f>
        <v>2</v>
      </c>
      <c r="E6" s="2">
        <f t="array" aca="1" ref="E6" ca="1">IF(Table222[[#This Row],[Total races]]&lt;11,SUM(Table222[[#This Row],[Bosworth XC]:[1st XC 2026]]),SUM(LARGE(F6:AA6,ROW(INDIRECT("1:10")))))+Table222[[#This Row],[Total races]]*3</f>
        <v>60</v>
      </c>
      <c r="F6" s="2">
        <f>IFERROR(VLOOKUP(B6,'Bosworth XC'!$A:$C,3,FALSE),"")</f>
        <v>27</v>
      </c>
      <c r="G6" s="2" t="str">
        <f>IFERROR(VLOOKUP(B6,'Ivanhoe 20'!$A:$C,3,FALSE),"")</f>
        <v/>
      </c>
      <c r="H6" s="2" t="str">
        <f>IFERROR(VLOOKUP($B6,'Desford 6'!$A:$C,3,FALSE),"")</f>
        <v/>
      </c>
      <c r="I6" s="2">
        <f>IFERROR(VLOOKUP($B6,'Run In The Forest 5'!$A:$C,3,FALSE),"")</f>
        <v>27</v>
      </c>
      <c r="J6" s="2" t="str">
        <f>IFERROR(VLOOKUP($B6,'Uttoxeter HM'!$A:$C,3,FALSE),"")</f>
        <v/>
      </c>
      <c r="K6" s="2" t="str">
        <f>IFERROR(VLOOKUP($B6,'Watermead 10k'!$A:$C,3,FALSE),"")</f>
        <v/>
      </c>
      <c r="L6" s="2" t="str">
        <f>IFERROR(VLOOKUP($B6,'West End 8'!$A:$C,3,FALSE),"")</f>
        <v/>
      </c>
      <c r="M6" s="2" t="str">
        <f>IFERROR(VLOOKUP($B6,'Swithland 6'!$A:$C,3,FALSE),"")</f>
        <v/>
      </c>
      <c r="N6" s="2" t="str">
        <f>IFERROR(VLOOKUP($B6,'Washlands Relays'!$A:$C,3,FALSE),"")</f>
        <v/>
      </c>
      <c r="O6" s="2" t="str">
        <f>IFERROR(VLOOKUP($B6,'Gate Gallop 10k'!$A:$C,3,FALSE),"")</f>
        <v/>
      </c>
      <c r="P6" s="2" t="str">
        <f>IFERROR(VLOOKUP($B6,'Worthington 6'!$A:$C,3,FALSE),"")</f>
        <v/>
      </c>
      <c r="Q6" s="2" t="str">
        <f>IFERROR(VLOOKUP($B6,'Joy Cann 5'!$A:$C,3,FALSE),"")</f>
        <v/>
      </c>
      <c r="R6" s="2" t="str">
        <f>IFERROR(VLOOKUP($B6,'Burton 10k'!$A:$C,3,FALSE),"")</f>
        <v/>
      </c>
      <c r="S6" s="2" t="str">
        <f>IFERROR(VLOOKUP($B6,'Lichfield 10k'!$A:$C,3,FALSE),"")</f>
        <v/>
      </c>
      <c r="T6" s="2" t="str">
        <f>IFERROR(VLOOKUP($B6,'Tamworth 5'!$A:$C,3,FALSE),"")</f>
        <v/>
      </c>
      <c r="U6" s="2" t="str">
        <f>IFERROR(VLOOKUP($B6,'Markfield 10k'!$A:$C,3,FALSE),"")</f>
        <v/>
      </c>
      <c r="V6" s="2" t="str">
        <f>IFERROR(VLOOKUP($B6,'Rotherby 8'!$A:$C,3,FALSE),"")</f>
        <v/>
      </c>
      <c r="W6" s="2" t="str">
        <f>IFERROR(VLOOKUP($B6,'Adrian Smith'!$A:$C,3,FALSE),"")</f>
        <v/>
      </c>
      <c r="X6" s="2" t="str">
        <f>IFERROR(VLOOKUP($B6,'parkrun 5k'!$A:$C,3,FALSE),"")</f>
        <v/>
      </c>
      <c r="Y6" s="23" t="str">
        <f>IFERROR(VLOOKUP($B6,'Shepshed 7'!$A:$C,3,FALSE),"")</f>
        <v/>
      </c>
      <c r="Z6" s="2" t="str">
        <f>IFERROR(VLOOKUP($B6,'Derby 10'!$A:$C,3,FALSE),"")</f>
        <v/>
      </c>
      <c r="AA6" s="2" t="str">
        <f>IFERROR(VLOOKUP($B6,'Bagworth XC'!$A:$C,3,FALSE),"")</f>
        <v/>
      </c>
    </row>
    <row r="7" spans="1:27" x14ac:dyDescent="0.3">
      <c r="A7" s="34">
        <f ca="1">IFERROR(Table222[[#This Row],[Position]],"")</f>
        <v>5</v>
      </c>
      <c r="B7" s="11" t="s">
        <v>40</v>
      </c>
      <c r="C7" s="58">
        <f ca="1">IF(Table222[[#This Row],[Total races]]=0,0,(RANK(E7,$E$3:$E$65)+COUNTIF(E7:$E$57,E7)-1))</f>
        <v>5</v>
      </c>
      <c r="D7" s="2">
        <f>COUNTIF(F7:AA7,"&gt;=0")</f>
        <v>2</v>
      </c>
      <c r="E7" s="2">
        <f t="array" aca="1" ref="E7" ca="1">IF(Table222[[#This Row],[Total races]]&lt;11,SUM(Table222[[#This Row],[Bosworth XC]:[1st XC 2026]]),SUM(LARGE(F7:AA7,ROW(INDIRECT("1:10")))))+Table222[[#This Row],[Total races]]*3</f>
        <v>51</v>
      </c>
      <c r="F7" s="2">
        <f>IFERROR(VLOOKUP(B7,'Bosworth XC'!$A:$C,3,FALSE),"")</f>
        <v>23</v>
      </c>
      <c r="G7" s="2" t="str">
        <f>IFERROR(VLOOKUP(B7,'Ivanhoe 20'!$A:$C,3,FALSE),"")</f>
        <v/>
      </c>
      <c r="H7" s="2" t="str">
        <f>IFERROR(VLOOKUP($B7,'Desford 6'!$A:$C,3,FALSE),"")</f>
        <v/>
      </c>
      <c r="I7" s="2">
        <f>IFERROR(VLOOKUP($B7,'Run In The Forest 5'!$A:$C,3,FALSE),"")</f>
        <v>22</v>
      </c>
      <c r="J7" s="2" t="str">
        <f>IFERROR(VLOOKUP($B7,'Uttoxeter HM'!$A:$C,3,FALSE),"")</f>
        <v/>
      </c>
      <c r="K7" s="2" t="str">
        <f>IFERROR(VLOOKUP($B7,'Watermead 10k'!$A:$C,3,FALSE),"")</f>
        <v/>
      </c>
      <c r="L7" s="2" t="str">
        <f>IFERROR(VLOOKUP($B7,'West End 8'!$A:$C,3,FALSE),"")</f>
        <v/>
      </c>
      <c r="M7" s="2" t="str">
        <f>IFERROR(VLOOKUP($B7,'Swithland 6'!$A:$C,3,FALSE),"")</f>
        <v/>
      </c>
      <c r="N7" s="2" t="str">
        <f>IFERROR(VLOOKUP($B7,'Washlands Relays'!$A:$C,3,FALSE),"")</f>
        <v/>
      </c>
      <c r="O7" s="2" t="str">
        <f>IFERROR(VLOOKUP($B7,'Gate Gallop 10k'!$A:$C,3,FALSE),"")</f>
        <v/>
      </c>
      <c r="P7" s="2" t="str">
        <f>IFERROR(VLOOKUP($B7,'Worthington 6'!$A:$C,3,FALSE),"")</f>
        <v/>
      </c>
      <c r="Q7" s="2" t="str">
        <f>IFERROR(VLOOKUP($B7,'Joy Cann 5'!$A:$C,3,FALSE),"")</f>
        <v/>
      </c>
      <c r="R7" s="2" t="str">
        <f>IFERROR(VLOOKUP($B7,'Burton 10k'!$A:$C,3,FALSE),"")</f>
        <v/>
      </c>
      <c r="S7" s="2" t="str">
        <f>IFERROR(VLOOKUP($B7,'Lichfield 10k'!$A:$C,3,FALSE),"")</f>
        <v/>
      </c>
      <c r="T7" s="2" t="str">
        <f>IFERROR(VLOOKUP($B7,'Tamworth 5'!$A:$C,3,FALSE),"")</f>
        <v/>
      </c>
      <c r="U7" s="2" t="str">
        <f>IFERROR(VLOOKUP($B7,'Markfield 10k'!$A:$C,3,FALSE),"")</f>
        <v/>
      </c>
      <c r="V7" s="2" t="str">
        <f>IFERROR(VLOOKUP($B7,'Rotherby 8'!$A:$C,3,FALSE),"")</f>
        <v/>
      </c>
      <c r="W7" s="2" t="str">
        <f>IFERROR(VLOOKUP($B7,'Adrian Smith'!$A:$C,3,FALSE),"")</f>
        <v/>
      </c>
      <c r="X7" s="2" t="str">
        <f>IFERROR(VLOOKUP($B7,'parkrun 5k'!$A:$C,3,FALSE),"")</f>
        <v/>
      </c>
      <c r="Y7" s="23" t="str">
        <f>IFERROR(VLOOKUP($B7,'Shepshed 7'!$A:$C,3,FALSE),"")</f>
        <v/>
      </c>
      <c r="Z7" s="2" t="str">
        <f>IFERROR(VLOOKUP($B7,'Derby 10'!$A:$C,3,FALSE),"")</f>
        <v/>
      </c>
      <c r="AA7" s="2" t="str">
        <f>IFERROR(VLOOKUP($B7,'Bagworth XC'!$A:$C,3,FALSE),"")</f>
        <v/>
      </c>
    </row>
    <row r="8" spans="1:27" x14ac:dyDescent="0.3">
      <c r="A8" s="34">
        <f ca="1">IFERROR(Table222[[#This Row],[Position]],"")</f>
        <v>6</v>
      </c>
      <c r="B8" s="11" t="s">
        <v>149</v>
      </c>
      <c r="C8" s="58">
        <f ca="1">IF(Table222[[#This Row],[Total races]]=0,0,(RANK(E8,$E$3:$E$65)+COUNTIF(E8:$E$57,E8)-1))</f>
        <v>6</v>
      </c>
      <c r="D8" s="2">
        <f>COUNTIF(F8:AA8,"&gt;=0")</f>
        <v>1</v>
      </c>
      <c r="E8" s="2">
        <f t="array" aca="1" ref="E8" ca="1">IF(Table222[[#This Row],[Total races]]&lt;11,SUM(Table222[[#This Row],[Bosworth XC]:[1st XC 2026]]),SUM(LARGE(F8:AA8,ROW(INDIRECT("1:10")))))+Table222[[#This Row],[Total races]]*3</f>
        <v>33</v>
      </c>
      <c r="F8" s="2" t="str">
        <f>IFERROR(VLOOKUP(B8,'Bosworth XC'!$A:$C,3,FALSE),"")</f>
        <v/>
      </c>
      <c r="G8" s="2" t="str">
        <f>IFERROR(VLOOKUP(B8,'Ivanhoe 20'!$A:$C,3,FALSE),"")</f>
        <v/>
      </c>
      <c r="H8" s="2" t="str">
        <f>IFERROR(VLOOKUP($B8,'Desford 6'!$A:$C,3,FALSE),"")</f>
        <v/>
      </c>
      <c r="I8" s="2">
        <f>IFERROR(VLOOKUP($B8,'Run In The Forest 5'!$A:$C,3,FALSE),"")</f>
        <v>30</v>
      </c>
      <c r="J8" s="2" t="str">
        <f>IFERROR(VLOOKUP($B8,'Uttoxeter HM'!$A:$C,3,FALSE),"")</f>
        <v/>
      </c>
      <c r="K8" s="2" t="str">
        <f>IFERROR(VLOOKUP($B8,'Watermead 10k'!$A:$C,3,FALSE),"")</f>
        <v/>
      </c>
      <c r="L8" s="2" t="str">
        <f>IFERROR(VLOOKUP($B8,'West End 8'!$A:$C,3,FALSE),"")</f>
        <v/>
      </c>
      <c r="M8" s="2" t="str">
        <f>IFERROR(VLOOKUP($B8,'Swithland 6'!$A:$C,3,FALSE),"")</f>
        <v/>
      </c>
      <c r="N8" s="2" t="str">
        <f>IFERROR(VLOOKUP($B8,'Washlands Relays'!$A:$C,3,FALSE),"")</f>
        <v/>
      </c>
      <c r="O8" s="2" t="str">
        <f>IFERROR(VLOOKUP($B8,'Gate Gallop 10k'!$A:$C,3,FALSE),"")</f>
        <v/>
      </c>
      <c r="P8" s="2" t="str">
        <f>IFERROR(VLOOKUP($B8,'Worthington 6'!$A:$C,3,FALSE),"")</f>
        <v/>
      </c>
      <c r="Q8" s="2" t="str">
        <f>IFERROR(VLOOKUP($B8,'Joy Cann 5'!$A:$C,3,FALSE),"")</f>
        <v/>
      </c>
      <c r="R8" s="2" t="str">
        <f>IFERROR(VLOOKUP($B8,'Burton 10k'!$A:$C,3,FALSE),"")</f>
        <v/>
      </c>
      <c r="S8" s="2" t="str">
        <f>IFERROR(VLOOKUP($B8,'Lichfield 10k'!$A:$C,3,FALSE),"")</f>
        <v/>
      </c>
      <c r="T8" s="2" t="str">
        <f>IFERROR(VLOOKUP($B8,'Tamworth 5'!$A:$C,3,FALSE),"")</f>
        <v/>
      </c>
      <c r="U8" s="2" t="str">
        <f>IFERROR(VLOOKUP($B8,'Markfield 10k'!$A:$C,3,FALSE),"")</f>
        <v/>
      </c>
      <c r="V8" s="2" t="str">
        <f>IFERROR(VLOOKUP($B8,'Rotherby 8'!$A:$C,3,FALSE),"")</f>
        <v/>
      </c>
      <c r="W8" s="2" t="str">
        <f>IFERROR(VLOOKUP($B8,'Adrian Smith'!$A:$C,3,FALSE),"")</f>
        <v/>
      </c>
      <c r="X8" s="2" t="str">
        <f>IFERROR(VLOOKUP($B8,'parkrun 5k'!$A:$C,3,FALSE),"")</f>
        <v/>
      </c>
      <c r="Y8" s="23" t="str">
        <f>IFERROR(VLOOKUP($B8,'Shepshed 7'!$A:$C,3,FALSE),"")</f>
        <v/>
      </c>
      <c r="Z8" s="2" t="str">
        <f>IFERROR(VLOOKUP($B8,'Derby 10'!$A:$C,3,FALSE),"")</f>
        <v/>
      </c>
      <c r="AA8" s="2" t="str">
        <f>IFERROR(VLOOKUP($B8,'Bagworth XC'!$A:$C,3,FALSE),"")</f>
        <v/>
      </c>
    </row>
    <row r="9" spans="1:27" x14ac:dyDescent="0.3">
      <c r="A9" s="34">
        <f ca="1">IFERROR(Table222[[#This Row],[Position]],"")</f>
        <v>8</v>
      </c>
      <c r="B9" s="11" t="s">
        <v>123</v>
      </c>
      <c r="C9" s="58">
        <f ca="1">IF(Table222[[#This Row],[Total races]]=0,0,(RANK(E9,$E$3:$E$65)+COUNTIF(E9:$E$57,E9)-1))</f>
        <v>8</v>
      </c>
      <c r="D9" s="2">
        <f>COUNTIF(F9:AA9,"&gt;=0")</f>
        <v>1</v>
      </c>
      <c r="E9" s="2">
        <f t="array" aca="1" ref="E9" ca="1">IF(Table222[[#This Row],[Total races]]&lt;11,SUM(Table222[[#This Row],[Bosworth XC]:[1st XC 2026]]),SUM(LARGE(F9:AA9,ROW(INDIRECT("1:10")))))+Table222[[#This Row],[Total races]]*3</f>
        <v>32</v>
      </c>
      <c r="F9" s="2">
        <f>IFERROR(VLOOKUP(B9,'Bosworth XC'!$A:$C,3,FALSE),"")</f>
        <v>29</v>
      </c>
      <c r="G9" s="2" t="str">
        <f>IFERROR(VLOOKUP(B9,'Ivanhoe 20'!$A:$C,3,FALSE),"")</f>
        <v/>
      </c>
      <c r="H9" s="2" t="str">
        <f>IFERROR(VLOOKUP($B9,'Desford 6'!$A:$C,3,FALSE),"")</f>
        <v/>
      </c>
      <c r="I9" s="2" t="str">
        <f>IFERROR(VLOOKUP($B9,'Run In The Forest 5'!$A:$C,3,FALSE),"")</f>
        <v/>
      </c>
      <c r="J9" s="2" t="str">
        <f>IFERROR(VLOOKUP($B9,'Uttoxeter HM'!$A:$C,3,FALSE),"")</f>
        <v/>
      </c>
      <c r="K9" s="2" t="str">
        <f>IFERROR(VLOOKUP($B9,'Watermead 10k'!$A:$C,3,FALSE),"")</f>
        <v/>
      </c>
      <c r="L9" s="2" t="str">
        <f>IFERROR(VLOOKUP($B9,'West End 8'!$A:$C,3,FALSE),"")</f>
        <v/>
      </c>
      <c r="M9" s="2" t="str">
        <f>IFERROR(VLOOKUP($B9,'Swithland 6'!$A:$C,3,FALSE),"")</f>
        <v/>
      </c>
      <c r="N9" s="2" t="str">
        <f>IFERROR(VLOOKUP($B9,'Washlands Relays'!$A:$C,3,FALSE),"")</f>
        <v/>
      </c>
      <c r="O9" s="2" t="str">
        <f>IFERROR(VLOOKUP($B9,'Gate Gallop 10k'!$A:$C,3,FALSE),"")</f>
        <v/>
      </c>
      <c r="P9" s="2" t="str">
        <f>IFERROR(VLOOKUP($B9,'Worthington 6'!$A:$C,3,FALSE),"")</f>
        <v/>
      </c>
      <c r="Q9" s="2" t="str">
        <f>IFERROR(VLOOKUP($B9,'Joy Cann 5'!$A:$C,3,FALSE),"")</f>
        <v/>
      </c>
      <c r="R9" s="2" t="str">
        <f>IFERROR(VLOOKUP($B9,'Burton 10k'!$A:$C,3,FALSE),"")</f>
        <v/>
      </c>
      <c r="S9" s="2" t="str">
        <f>IFERROR(VLOOKUP($B9,'Lichfield 10k'!$A:$C,3,FALSE),"")</f>
        <v/>
      </c>
      <c r="T9" s="2" t="str">
        <f>IFERROR(VLOOKUP($B9,'Tamworth 5'!$A:$C,3,FALSE),"")</f>
        <v/>
      </c>
      <c r="U9" s="2" t="str">
        <f>IFERROR(VLOOKUP($B9,'Markfield 10k'!$A:$C,3,FALSE),"")</f>
        <v/>
      </c>
      <c r="V9" s="2" t="str">
        <f>IFERROR(VLOOKUP($B9,'Rotherby 8'!$A:$C,3,FALSE),"")</f>
        <v/>
      </c>
      <c r="W9" s="2" t="str">
        <f>IFERROR(VLOOKUP($B9,'Adrian Smith'!$A:$C,3,FALSE),"")</f>
        <v/>
      </c>
      <c r="X9" s="2" t="str">
        <f>IFERROR(VLOOKUP($B9,'parkrun 5k'!$A:$C,3,FALSE),"")</f>
        <v/>
      </c>
      <c r="Y9" s="23" t="str">
        <f>IFERROR(VLOOKUP($B9,'Shepshed 7'!$A:$C,3,FALSE),"")</f>
        <v/>
      </c>
      <c r="Z9" s="2" t="str">
        <f>IFERROR(VLOOKUP($B9,'Derby 10'!$A:$C,3,FALSE),"")</f>
        <v/>
      </c>
      <c r="AA9" s="2" t="str">
        <f>IFERROR(VLOOKUP($B9,'Bagworth XC'!$A:$C,3,FALSE),"")</f>
        <v/>
      </c>
    </row>
    <row r="10" spans="1:27" x14ac:dyDescent="0.3">
      <c r="A10" s="34">
        <f ca="1">IFERROR(Table222[[#This Row],[Position]],"")</f>
        <v>8</v>
      </c>
      <c r="B10" s="11" t="s">
        <v>20</v>
      </c>
      <c r="C10" s="58">
        <f ca="1">IF(Table222[[#This Row],[Total races]]=0,0,(RANK(E10,$E$3:$E$65)+COUNTIF(E$7:$E60,E10)-1))</f>
        <v>8</v>
      </c>
      <c r="D10" s="2">
        <f>COUNTIF(F10:AA10,"&gt;=0")</f>
        <v>1</v>
      </c>
      <c r="E10" s="2">
        <f t="array" aca="1" ref="E10" ca="1">IF(Table222[[#This Row],[Total races]]&lt;11,SUM(Table222[[#This Row],[Bosworth XC]:[1st XC 2026]]),SUM(LARGE(F10:AA10,ROW(INDIRECT("1:10")))))+Table222[[#This Row],[Total races]]*3</f>
        <v>32</v>
      </c>
      <c r="F10" s="2" t="str">
        <f>IFERROR(VLOOKUP(B10,'Bosworth XC'!$A:$C,3,FALSE),"")</f>
        <v/>
      </c>
      <c r="G10" s="2" t="str">
        <f>IFERROR(VLOOKUP(B10,'Ivanhoe 20'!$A:$C,3,FALSE),"")</f>
        <v/>
      </c>
      <c r="H10" s="2">
        <f>IFERROR(VLOOKUP($B10,'Desford 6'!$A:$C,3,FALSE),"")</f>
        <v>29</v>
      </c>
      <c r="I10" s="2" t="str">
        <f>IFERROR(VLOOKUP($B10,'Run In The Forest 5'!$A:$C,3,FALSE),"")</f>
        <v/>
      </c>
      <c r="J10" s="2" t="str">
        <f>IFERROR(VLOOKUP($B10,'Uttoxeter HM'!$A:$C,3,FALSE),"")</f>
        <v/>
      </c>
      <c r="K10" s="2" t="str">
        <f>IFERROR(VLOOKUP($B10,'Watermead 10k'!$A:$C,3,FALSE),"")</f>
        <v/>
      </c>
      <c r="L10" s="2" t="str">
        <f>IFERROR(VLOOKUP($B10,'West End 8'!$A:$C,3,FALSE),"")</f>
        <v/>
      </c>
      <c r="M10" s="2" t="str">
        <f>IFERROR(VLOOKUP($B10,'Swithland 6'!$A:$C,3,FALSE),"")</f>
        <v/>
      </c>
      <c r="N10" s="2" t="str">
        <f>IFERROR(VLOOKUP($B10,'Washlands Relays'!$A:$C,3,FALSE),"")</f>
        <v/>
      </c>
      <c r="O10" s="2" t="str">
        <f>IFERROR(VLOOKUP($B10,'Gate Gallop 10k'!$A:$C,3,FALSE),"")</f>
        <v/>
      </c>
      <c r="P10" s="2" t="str">
        <f>IFERROR(VLOOKUP($B10,'Worthington 6'!$A:$C,3,FALSE),"")</f>
        <v/>
      </c>
      <c r="Q10" s="2" t="str">
        <f>IFERROR(VLOOKUP($B10,'Joy Cann 5'!$A:$C,3,FALSE),"")</f>
        <v/>
      </c>
      <c r="R10" s="2" t="str">
        <f>IFERROR(VLOOKUP($B10,'Burton 10k'!$A:$C,3,FALSE),"")</f>
        <v/>
      </c>
      <c r="S10" s="2" t="str">
        <f>IFERROR(VLOOKUP($B10,'Lichfield 10k'!$A:$C,3,FALSE),"")</f>
        <v/>
      </c>
      <c r="T10" s="2" t="str">
        <f>IFERROR(VLOOKUP($B10,'Tamworth 5'!$A:$C,3,FALSE),"")</f>
        <v/>
      </c>
      <c r="U10" s="2" t="str">
        <f>IFERROR(VLOOKUP($B10,'Markfield 10k'!$A:$C,3,FALSE),"")</f>
        <v/>
      </c>
      <c r="V10" s="2" t="str">
        <f>IFERROR(VLOOKUP($B10,'Rotherby 8'!$A:$C,3,FALSE),"")</f>
        <v/>
      </c>
      <c r="W10" s="2" t="str">
        <f>IFERROR(VLOOKUP($B10,'Adrian Smith'!$A:$C,3,FALSE),"")</f>
        <v/>
      </c>
      <c r="X10" s="2" t="str">
        <f>IFERROR(VLOOKUP($B10,'parkrun 5k'!$A:$C,3,FALSE),"")</f>
        <v/>
      </c>
      <c r="Y10" s="23" t="str">
        <f>IFERROR(VLOOKUP($B10,'Shepshed 7'!$A:$C,3,FALSE),"")</f>
        <v/>
      </c>
      <c r="Z10" s="2" t="str">
        <f>IFERROR(VLOOKUP($B10,'Derby 10'!$A:$C,3,FALSE),"")</f>
        <v/>
      </c>
      <c r="AA10" s="2" t="str">
        <f>IFERROR(VLOOKUP($B10,'Bagworth XC'!$A:$C,3,FALSE),"")</f>
        <v/>
      </c>
    </row>
    <row r="11" spans="1:27" x14ac:dyDescent="0.3">
      <c r="A11" s="34">
        <f ca="1">IFERROR(Table222[[#This Row],[Position]],"")</f>
        <v>11</v>
      </c>
      <c r="B11" s="11" t="s">
        <v>16</v>
      </c>
      <c r="C11" s="58">
        <f ca="1">IF(Table222[[#This Row],[Total races]]=0,0,(RANK(E11,$E$3:$E$65)+COUNTIF(E11:$E$57,E11)-1))</f>
        <v>11</v>
      </c>
      <c r="D11" s="2">
        <f>COUNTIF(F11:AA11,"&gt;=0")</f>
        <v>1</v>
      </c>
      <c r="E11" s="2">
        <f t="array" aca="1" ref="E11" ca="1">IF(Table222[[#This Row],[Total races]]&lt;11,SUM(Table222[[#This Row],[Bosworth XC]:[1st XC 2026]]),SUM(LARGE(F11:AA11,ROW(INDIRECT("1:10")))))+Table222[[#This Row],[Total races]]*3</f>
        <v>31</v>
      </c>
      <c r="F11" s="2" t="str">
        <f>IFERROR(VLOOKUP(B11,'Bosworth XC'!$A:$C,3,FALSE),"")</f>
        <v/>
      </c>
      <c r="G11" s="2" t="str">
        <f>IFERROR(VLOOKUP(B11,'Ivanhoe 20'!$A:$C,3,FALSE),"")</f>
        <v/>
      </c>
      <c r="H11" s="2">
        <f>IFERROR(VLOOKUP($B11,'Desford 6'!$A:$C,3,FALSE),"")</f>
        <v>28</v>
      </c>
      <c r="I11" s="2" t="str">
        <f>IFERROR(VLOOKUP($B11,'Run In The Forest 5'!$A:$C,3,FALSE),"")</f>
        <v/>
      </c>
      <c r="J11" s="2" t="str">
        <f>IFERROR(VLOOKUP($B11,'Uttoxeter HM'!$A:$C,3,FALSE),"")</f>
        <v/>
      </c>
      <c r="K11" s="2" t="str">
        <f>IFERROR(VLOOKUP($B11,'Watermead 10k'!$A:$C,3,FALSE),"")</f>
        <v/>
      </c>
      <c r="L11" s="2" t="str">
        <f>IFERROR(VLOOKUP($B11,'West End 8'!$A:$C,3,FALSE),"")</f>
        <v/>
      </c>
      <c r="M11" s="2" t="str">
        <f>IFERROR(VLOOKUP($B11,'Swithland 6'!$A:$C,3,FALSE),"")</f>
        <v/>
      </c>
      <c r="N11" s="2" t="str">
        <f>IFERROR(VLOOKUP($B11,'Washlands Relays'!$A:$C,3,FALSE),"")</f>
        <v/>
      </c>
      <c r="O11" s="2" t="str">
        <f>IFERROR(VLOOKUP($B11,'Gate Gallop 10k'!$A:$C,3,FALSE),"")</f>
        <v/>
      </c>
      <c r="P11" s="2" t="str">
        <f>IFERROR(VLOOKUP($B11,'Worthington 6'!$A:$C,3,FALSE),"")</f>
        <v/>
      </c>
      <c r="Q11" s="2" t="str">
        <f>IFERROR(VLOOKUP($B11,'Joy Cann 5'!$A:$C,3,FALSE),"")</f>
        <v/>
      </c>
      <c r="R11" s="2" t="str">
        <f>IFERROR(VLOOKUP($B11,'Burton 10k'!$A:$C,3,FALSE),"")</f>
        <v/>
      </c>
      <c r="S11" s="2" t="str">
        <f>IFERROR(VLOOKUP($B11,'Lichfield 10k'!$A:$C,3,FALSE),"")</f>
        <v/>
      </c>
      <c r="T11" s="2" t="str">
        <f>IFERROR(VLOOKUP($B11,'Tamworth 5'!$A:$C,3,FALSE),"")</f>
        <v/>
      </c>
      <c r="U11" s="2" t="str">
        <f>IFERROR(VLOOKUP($B11,'Markfield 10k'!$A:$C,3,FALSE),"")</f>
        <v/>
      </c>
      <c r="V11" s="2" t="str">
        <f>IFERROR(VLOOKUP($B11,'Rotherby 8'!$A:$C,3,FALSE),"")</f>
        <v/>
      </c>
      <c r="W11" s="2" t="str">
        <f>IFERROR(VLOOKUP($B11,'Adrian Smith'!$A:$C,3,FALSE),"")</f>
        <v/>
      </c>
      <c r="X11" s="2" t="str">
        <f>IFERROR(VLOOKUP($B11,'parkrun 5k'!$A:$C,3,FALSE),"")</f>
        <v/>
      </c>
      <c r="Y11" s="23" t="str">
        <f>IFERROR(VLOOKUP($B11,'Shepshed 7'!$A:$C,3,FALSE),"")</f>
        <v/>
      </c>
      <c r="Z11" s="2" t="str">
        <f>IFERROR(VLOOKUP($B11,'Derby 10'!$A:$C,3,FALSE),"")</f>
        <v/>
      </c>
      <c r="AA11" s="2" t="str">
        <f>IFERROR(VLOOKUP($B11,'Bagworth XC'!$A:$C,3,FALSE),"")</f>
        <v/>
      </c>
    </row>
    <row r="12" spans="1:27" x14ac:dyDescent="0.3">
      <c r="A12" s="34">
        <f ca="1">IFERROR(Table222[[#This Row],[Position]],"")</f>
        <v>10</v>
      </c>
      <c r="B12" s="11" t="s">
        <v>91</v>
      </c>
      <c r="C12" s="58">
        <f ca="1">IF(Table222[[#This Row],[Total races]]=0,0,(RANK(E12,$E$3:$E$65)+COUNTIF(E12:$E$57,E12)-1))</f>
        <v>10</v>
      </c>
      <c r="D12" s="2">
        <f>COUNTIF(F12:AA12,"&gt;=0")</f>
        <v>1</v>
      </c>
      <c r="E12" s="2">
        <f t="array" aca="1" ref="E12" ca="1">IF(Table222[[#This Row],[Total races]]&lt;11,SUM(Table222[[#This Row],[Bosworth XC]:[1st XC 2026]]),SUM(LARGE(F12:AA12,ROW(INDIRECT("1:10")))))+Table222[[#This Row],[Total races]]*3</f>
        <v>31</v>
      </c>
      <c r="F12" s="2">
        <f>IFERROR(VLOOKUP(B12,'Bosworth XC'!$A:$C,3,FALSE),"")</f>
        <v>28</v>
      </c>
      <c r="G12" s="2" t="str">
        <f>IFERROR(VLOOKUP(B12,'Ivanhoe 20'!$A:$C,3,FALSE),"")</f>
        <v/>
      </c>
      <c r="H12" s="2" t="str">
        <f>IFERROR(VLOOKUP($B12,'Desford 6'!$A:$C,3,FALSE),"")</f>
        <v/>
      </c>
      <c r="I12" s="2" t="str">
        <f>IFERROR(VLOOKUP($B12,'Run In The Forest 5'!$A:$C,3,FALSE),"")</f>
        <v/>
      </c>
      <c r="J12" s="2" t="str">
        <f>IFERROR(VLOOKUP($B12,'Uttoxeter HM'!$A:$C,3,FALSE),"")</f>
        <v/>
      </c>
      <c r="K12" s="2" t="str">
        <f>IFERROR(VLOOKUP($B12,'Watermead 10k'!$A:$C,3,FALSE),"")</f>
        <v/>
      </c>
      <c r="L12" s="2" t="str">
        <f>IFERROR(VLOOKUP($B12,'West End 8'!$A:$C,3,FALSE),"")</f>
        <v/>
      </c>
      <c r="M12" s="2" t="str">
        <f>IFERROR(VLOOKUP($B12,'Swithland 6'!$A:$C,3,FALSE),"")</f>
        <v/>
      </c>
      <c r="N12" s="2" t="str">
        <f>IFERROR(VLOOKUP($B12,'Washlands Relays'!$A:$C,3,FALSE),"")</f>
        <v/>
      </c>
      <c r="O12" s="2" t="str">
        <f>IFERROR(VLOOKUP($B12,'Gate Gallop 10k'!$A:$C,3,FALSE),"")</f>
        <v/>
      </c>
      <c r="P12" s="2" t="str">
        <f>IFERROR(VLOOKUP($B12,'Worthington 6'!$A:$C,3,FALSE),"")</f>
        <v/>
      </c>
      <c r="Q12" s="2" t="str">
        <f>IFERROR(VLOOKUP($B12,'Joy Cann 5'!$A:$C,3,FALSE),"")</f>
        <v/>
      </c>
      <c r="R12" s="2" t="str">
        <f>IFERROR(VLOOKUP($B12,'Burton 10k'!$A:$C,3,FALSE),"")</f>
        <v/>
      </c>
      <c r="S12" s="2" t="str">
        <f>IFERROR(VLOOKUP($B12,'Lichfield 10k'!$A:$C,3,FALSE),"")</f>
        <v/>
      </c>
      <c r="T12" s="2" t="str">
        <f>IFERROR(VLOOKUP($B12,'Tamworth 5'!$A:$C,3,FALSE),"")</f>
        <v/>
      </c>
      <c r="U12" s="2" t="str">
        <f>IFERROR(VLOOKUP($B12,'Markfield 10k'!$A:$C,3,FALSE),"")</f>
        <v/>
      </c>
      <c r="V12" s="2" t="str">
        <f>IFERROR(VLOOKUP($B12,'Rotherby 8'!$A:$C,3,FALSE),"")</f>
        <v/>
      </c>
      <c r="W12" s="2" t="str">
        <f>IFERROR(VLOOKUP($B12,'Adrian Smith'!$A:$C,3,FALSE),"")</f>
        <v/>
      </c>
      <c r="X12" s="2" t="str">
        <f>IFERROR(VLOOKUP($B12,'parkrun 5k'!$A:$C,3,FALSE),"")</f>
        <v/>
      </c>
      <c r="Y12" s="23" t="str">
        <f>IFERROR(VLOOKUP($B12,'Shepshed 7'!$A:$C,3,FALSE),"")</f>
        <v/>
      </c>
      <c r="Z12" s="2" t="str">
        <f>IFERROR(VLOOKUP($B12,'Derby 10'!$A:$C,3,FALSE),"")</f>
        <v/>
      </c>
      <c r="AA12" s="2" t="str">
        <f>IFERROR(VLOOKUP($B12,'Bagworth XC'!$A:$C,3,FALSE),"")</f>
        <v/>
      </c>
    </row>
    <row r="13" spans="1:27" x14ac:dyDescent="0.3">
      <c r="A13" s="34">
        <f ca="1">IFERROR(Table222[[#This Row],[Position]],"")</f>
        <v>9</v>
      </c>
      <c r="B13" s="11" t="s">
        <v>136</v>
      </c>
      <c r="C13" s="58">
        <f ca="1">IF(Table222[[#This Row],[Total races]]=0,0,(RANK(E13,$E$3:$E$65)+COUNTIF(E13:$E$57,E13)-1))</f>
        <v>9</v>
      </c>
      <c r="D13" s="2">
        <f>COUNTIF(F13:AA13,"&gt;=0")</f>
        <v>1</v>
      </c>
      <c r="E13" s="2">
        <f t="array" aca="1" ref="E13" ca="1">IF(Table222[[#This Row],[Total races]]&lt;11,SUM(Table222[[#This Row],[Bosworth XC]:[1st XC 2026]]),SUM(LARGE(F13:AA13,ROW(INDIRECT("1:10")))))+Table222[[#This Row],[Total races]]*3</f>
        <v>31</v>
      </c>
      <c r="F13" s="2" t="str">
        <f>IFERROR(VLOOKUP(B13,'Bosworth XC'!$A:$C,3,FALSE),"")</f>
        <v/>
      </c>
      <c r="G13" s="2" t="str">
        <f>IFERROR(VLOOKUP(B13,'Ivanhoe 20'!$A:$C,3,FALSE),"")</f>
        <v/>
      </c>
      <c r="H13" s="2" t="str">
        <f>IFERROR(VLOOKUP($B13,'Desford 6'!$A:$C,3,FALSE),"")</f>
        <v/>
      </c>
      <c r="I13" s="2">
        <f>IFERROR(VLOOKUP($B13,'Run In The Forest 5'!$A:$C,3,FALSE),"")</f>
        <v>28</v>
      </c>
      <c r="J13" s="2" t="str">
        <f>IFERROR(VLOOKUP($B13,'Uttoxeter HM'!$A:$C,3,FALSE),"")</f>
        <v/>
      </c>
      <c r="K13" s="2" t="str">
        <f>IFERROR(VLOOKUP($B13,'Watermead 10k'!$A:$C,3,FALSE),"")</f>
        <v/>
      </c>
      <c r="L13" s="2" t="str">
        <f>IFERROR(VLOOKUP($B13,'West End 8'!$A:$C,3,FALSE),"")</f>
        <v/>
      </c>
      <c r="M13" s="2" t="str">
        <f>IFERROR(VLOOKUP($B13,'Swithland 6'!$A:$C,3,FALSE),"")</f>
        <v/>
      </c>
      <c r="N13" s="2" t="str">
        <f>IFERROR(VLOOKUP($B13,'Washlands Relays'!$A:$C,3,FALSE),"")</f>
        <v/>
      </c>
      <c r="O13" s="2" t="str">
        <f>IFERROR(VLOOKUP($B13,'Gate Gallop 10k'!$A:$C,3,FALSE),"")</f>
        <v/>
      </c>
      <c r="P13" s="2" t="str">
        <f>IFERROR(VLOOKUP($B13,'Worthington 6'!$A:$C,3,FALSE),"")</f>
        <v/>
      </c>
      <c r="Q13" s="2" t="str">
        <f>IFERROR(VLOOKUP($B13,'Joy Cann 5'!$A:$C,3,FALSE),"")</f>
        <v/>
      </c>
      <c r="R13" s="2" t="str">
        <f>IFERROR(VLOOKUP($B13,'Burton 10k'!$A:$C,3,FALSE),"")</f>
        <v/>
      </c>
      <c r="S13" s="2" t="str">
        <f>IFERROR(VLOOKUP($B13,'Lichfield 10k'!$A:$C,3,FALSE),"")</f>
        <v/>
      </c>
      <c r="T13" s="2" t="str">
        <f>IFERROR(VLOOKUP($B13,'Tamworth 5'!$A:$C,3,FALSE),"")</f>
        <v/>
      </c>
      <c r="U13" s="2" t="str">
        <f>IFERROR(VLOOKUP($B13,'Markfield 10k'!$A:$C,3,FALSE),"")</f>
        <v/>
      </c>
      <c r="V13" s="2" t="str">
        <f>IFERROR(VLOOKUP($B13,'Rotherby 8'!$A:$C,3,FALSE),"")</f>
        <v/>
      </c>
      <c r="W13" s="2" t="str">
        <f>IFERROR(VLOOKUP($B13,'Adrian Smith'!$A:$C,3,FALSE),"")</f>
        <v/>
      </c>
      <c r="X13" s="2" t="str">
        <f>IFERROR(VLOOKUP($B13,'parkrun 5k'!$A:$C,3,FALSE),"")</f>
        <v/>
      </c>
      <c r="Y13" s="23" t="str">
        <f>IFERROR(VLOOKUP($B13,'Shepshed 7'!$A:$C,3,FALSE),"")</f>
        <v/>
      </c>
      <c r="Z13" s="2" t="str">
        <f>IFERROR(VLOOKUP($B13,'Derby 10'!$A:$C,3,FALSE),"")</f>
        <v/>
      </c>
      <c r="AA13" s="2" t="str">
        <f>IFERROR(VLOOKUP($B13,'Bagworth XC'!$A:$C,3,FALSE),"")</f>
        <v/>
      </c>
    </row>
    <row r="14" spans="1:27" x14ac:dyDescent="0.3">
      <c r="A14" s="34">
        <f ca="1">IFERROR(Table222[[#This Row],[Position]],"")</f>
        <v>13</v>
      </c>
      <c r="B14" s="11" t="s">
        <v>125</v>
      </c>
      <c r="C14" s="58">
        <f ca="1">IF(Table222[[#This Row],[Total races]]=0,0,(RANK(E14,$E$3:$E$65)+COUNTIF(E14:$E$57,E14)-1))</f>
        <v>13</v>
      </c>
      <c r="D14" s="2">
        <f>COUNTIF(F14:AA14,"&gt;=0")</f>
        <v>1</v>
      </c>
      <c r="E14" s="2">
        <f t="array" aca="1" ref="E14" ca="1">IF(Table222[[#This Row],[Total races]]&lt;11,SUM(Table222[[#This Row],[Bosworth XC]:[1st XC 2026]]),SUM(LARGE(F14:AA14,ROW(INDIRECT("1:10")))))+Table222[[#This Row],[Total races]]*3</f>
        <v>29</v>
      </c>
      <c r="F14" s="2">
        <f>IFERROR(VLOOKUP(B14,'Bosworth XC'!$A:$C,3,FALSE),"")</f>
        <v>26</v>
      </c>
      <c r="G14" s="2" t="str">
        <f>IFERROR(VLOOKUP(B14,'Ivanhoe 20'!$A:$C,3,FALSE),"")</f>
        <v/>
      </c>
      <c r="H14" s="2" t="str">
        <f>IFERROR(VLOOKUP($B14,'Desford 6'!$A:$C,3,FALSE),"")</f>
        <v/>
      </c>
      <c r="I14" s="2" t="str">
        <f>IFERROR(VLOOKUP($B14,'Run In The Forest 5'!$A:$C,3,FALSE),"")</f>
        <v/>
      </c>
      <c r="J14" s="2" t="str">
        <f>IFERROR(VLOOKUP($B14,'Uttoxeter HM'!$A:$C,3,FALSE),"")</f>
        <v/>
      </c>
      <c r="K14" s="2" t="str">
        <f>IFERROR(VLOOKUP($B14,'Watermead 10k'!$A:$C,3,FALSE),"")</f>
        <v/>
      </c>
      <c r="L14" s="2" t="str">
        <f>IFERROR(VLOOKUP($B14,'West End 8'!$A:$C,3,FALSE),"")</f>
        <v/>
      </c>
      <c r="M14" s="2" t="str">
        <f>IFERROR(VLOOKUP($B14,'Swithland 6'!$A:$C,3,FALSE),"")</f>
        <v/>
      </c>
      <c r="N14" s="2" t="str">
        <f>IFERROR(VLOOKUP($B14,'Washlands Relays'!$A:$C,3,FALSE),"")</f>
        <v/>
      </c>
      <c r="O14" s="2" t="str">
        <f>IFERROR(VLOOKUP($B14,'Gate Gallop 10k'!$A:$C,3,FALSE),"")</f>
        <v/>
      </c>
      <c r="P14" s="2" t="str">
        <f>IFERROR(VLOOKUP($B14,'Worthington 6'!$A:$C,3,FALSE),"")</f>
        <v/>
      </c>
      <c r="Q14" s="2" t="str">
        <f>IFERROR(VLOOKUP($B14,'Joy Cann 5'!$A:$C,3,FALSE),"")</f>
        <v/>
      </c>
      <c r="R14" s="2" t="str">
        <f>IFERROR(VLOOKUP($B14,'Burton 10k'!$A:$C,3,FALSE),"")</f>
        <v/>
      </c>
      <c r="S14" s="2" t="str">
        <f>IFERROR(VLOOKUP($B14,'Lichfield 10k'!$A:$C,3,FALSE),"")</f>
        <v/>
      </c>
      <c r="T14" s="2" t="str">
        <f>IFERROR(VLOOKUP($B14,'Tamworth 5'!$A:$C,3,FALSE),"")</f>
        <v/>
      </c>
      <c r="U14" s="2" t="str">
        <f>IFERROR(VLOOKUP($B14,'Markfield 10k'!$A:$C,3,FALSE),"")</f>
        <v/>
      </c>
      <c r="V14" s="2" t="str">
        <f>IFERROR(VLOOKUP($B14,'Rotherby 8'!$A:$C,3,FALSE),"")</f>
        <v/>
      </c>
      <c r="W14" s="2" t="str">
        <f>IFERROR(VLOOKUP($B14,'Adrian Smith'!$A:$C,3,FALSE),"")</f>
        <v/>
      </c>
      <c r="X14" s="2" t="str">
        <f>IFERROR(VLOOKUP($B14,'parkrun 5k'!$A:$C,3,FALSE),"")</f>
        <v/>
      </c>
      <c r="Y14" s="23" t="str">
        <f>IFERROR(VLOOKUP($B14,'Shepshed 7'!$A:$C,3,FALSE),"")</f>
        <v/>
      </c>
      <c r="Z14" s="2" t="str">
        <f>IFERROR(VLOOKUP($B14,'Derby 10'!$A:$C,3,FALSE),"")</f>
        <v/>
      </c>
      <c r="AA14" s="2" t="str">
        <f>IFERROR(VLOOKUP($B14,'Bagworth XC'!$A:$C,3,FALSE),"")</f>
        <v/>
      </c>
    </row>
    <row r="15" spans="1:27" x14ac:dyDescent="0.3">
      <c r="A15" s="34">
        <f ca="1">IFERROR(Table222[[#This Row],[Position]],"")</f>
        <v>12</v>
      </c>
      <c r="B15" s="72" t="s">
        <v>257</v>
      </c>
      <c r="C15" s="69">
        <f ca="1">IF(Table222[[#This Row],[Total races]]=0,0,(RANK(E15,$E$3:$E$65)+COUNTIF(E15:$E$65,E15)-1))</f>
        <v>12</v>
      </c>
      <c r="D15" s="69">
        <f>COUNTIF(F15:AA15,"&gt;=0")</f>
        <v>1</v>
      </c>
      <c r="E15" s="69" cm="1">
        <f t="array" aca="1" ref="E15" ca="1">IF(Table222[[#This Row],[Total races]]&lt;11,SUM(Table222[[#This Row],[Bosworth XC]:[1st XC 2026]]),SUM(LARGE(F15:AA15,ROW(INDIRECT("1:10")))))+Table222[[#This Row],[Total races]]*3</f>
        <v>29</v>
      </c>
      <c r="F15" s="73" t="str">
        <f>IFERROR(VLOOKUP(B15,'Bosworth XC'!$A:$C,3,FALSE),"")</f>
        <v/>
      </c>
      <c r="G15" s="70" t="str">
        <f>IFERROR(VLOOKUP(B15,'Ivanhoe 20'!$A:$C,3,FALSE),"")</f>
        <v/>
      </c>
      <c r="H15" s="69" t="str">
        <f>IFERROR(VLOOKUP($B15,'Desford 6'!$A:$C,3,FALSE),"")</f>
        <v/>
      </c>
      <c r="I15" s="69">
        <f>IFERROR(VLOOKUP($B15,'Run In The Forest 5'!$A:$C,3,FALSE),"")</f>
        <v>26</v>
      </c>
      <c r="J15" s="69" t="str">
        <f>IFERROR(VLOOKUP($B15,'Uttoxeter HM'!$A:$C,3,FALSE),"")</f>
        <v/>
      </c>
      <c r="K15" s="73" t="str">
        <f>IFERROR(VLOOKUP($B15,'Watermead 10k'!$A:$C,3,FALSE),"")</f>
        <v/>
      </c>
      <c r="L15" s="69" t="str">
        <f>IFERROR(VLOOKUP($B15,'West End 8'!$A:$C,3,FALSE),"")</f>
        <v/>
      </c>
      <c r="M15" s="69" t="str">
        <f>IFERROR(VLOOKUP($B15,'Swithland 6'!$A:$C,3,FALSE),"")</f>
        <v/>
      </c>
      <c r="N15" s="69" t="str">
        <f>IFERROR(VLOOKUP($B15,'Washlands Relays'!$A:$C,3,FALSE),"")</f>
        <v/>
      </c>
      <c r="O15" s="69" t="str">
        <f>IFERROR(VLOOKUP($B15,'Gate Gallop 10k'!$A:$C,3,FALSE),"")</f>
        <v/>
      </c>
      <c r="P15" s="69" t="str">
        <f>IFERROR(VLOOKUP($B15,'Worthington 6'!$A:$C,3,FALSE),"")</f>
        <v/>
      </c>
      <c r="Q15" s="69" t="str">
        <f>IFERROR(VLOOKUP($B15,'Joy Cann 5'!$A:$C,3,FALSE),"")</f>
        <v/>
      </c>
      <c r="R15" s="69" t="str">
        <f>IFERROR(VLOOKUP($B15,'Burton 10k'!$A:$C,3,FALSE),"")</f>
        <v/>
      </c>
      <c r="S15" s="69" t="str">
        <f>IFERROR(VLOOKUP($B15,'Lichfield 10k'!$A:$C,3,FALSE),"")</f>
        <v/>
      </c>
      <c r="T15" s="69" t="str">
        <f>IFERROR(VLOOKUP($B15,'Tamworth 5'!$A:$C,3,FALSE),"")</f>
        <v/>
      </c>
      <c r="U15" s="69" t="str">
        <f>IFERROR(VLOOKUP($B15,'Markfield 10k'!$A:$C,3,FALSE),"")</f>
        <v/>
      </c>
      <c r="V15" s="69" t="str">
        <f>IFERROR(VLOOKUP($B15,'Rotherby 8'!$A:$C,3,FALSE),"")</f>
        <v/>
      </c>
      <c r="W15" s="69" t="str">
        <f>IFERROR(VLOOKUP($B15,'Adrian Smith'!$A:$C,3,FALSE),"")</f>
        <v/>
      </c>
      <c r="X15" s="69" t="str">
        <f>IFERROR(VLOOKUP($B15,'parkrun 5k'!$A:$C,3,FALSE),"")</f>
        <v/>
      </c>
      <c r="Y15" s="71" t="str">
        <f>IFERROR(VLOOKUP($B15,'Shepshed 7'!$A:$C,3,FALSE),"")</f>
        <v/>
      </c>
      <c r="Z15" s="69" t="str">
        <f>IFERROR(VLOOKUP($B15,'Derby 10'!$A:$C,3,FALSE),"")</f>
        <v/>
      </c>
      <c r="AA15" s="69" t="str">
        <f>IFERROR(VLOOKUP($B15,'Bagworth XC'!$A:$C,3,FALSE),"")</f>
        <v/>
      </c>
    </row>
    <row r="16" spans="1:27" x14ac:dyDescent="0.3">
      <c r="A16" s="34">
        <f ca="1">IFERROR(Table222[[#This Row],[Position]],"")</f>
        <v>15</v>
      </c>
      <c r="B16" s="11" t="s">
        <v>129</v>
      </c>
      <c r="C16" s="58">
        <f ca="1">IF(Table222[[#This Row],[Total races]]=0,0,(RANK(E16,$E$3:$E$65)+COUNTIF(E16:$E$57,E16)-1))</f>
        <v>15</v>
      </c>
      <c r="D16" s="2">
        <f>COUNTIF(F16:AA16,"&gt;=0")</f>
        <v>1</v>
      </c>
      <c r="E16" s="2">
        <f t="array" aca="1" ref="E16" ca="1">IF(Table222[[#This Row],[Total races]]&lt;11,SUM(Table222[[#This Row],[Bosworth XC]:[1st XC 2026]]),SUM(LARGE(F16:AA16,ROW(INDIRECT("1:10")))))+Table222[[#This Row],[Total races]]*3</f>
        <v>28</v>
      </c>
      <c r="F16" s="2">
        <f>IFERROR(VLOOKUP(B16,'Bosworth XC'!$A:$C,3,FALSE),"")</f>
        <v>25</v>
      </c>
      <c r="G16" s="2" t="str">
        <f>IFERROR(VLOOKUP(B16,'Ivanhoe 20'!$A:$C,3,FALSE),"")</f>
        <v/>
      </c>
      <c r="H16" s="2" t="str">
        <f>IFERROR(VLOOKUP($B16,'Desford 6'!$A:$C,3,FALSE),"")</f>
        <v/>
      </c>
      <c r="I16" s="2" t="str">
        <f>IFERROR(VLOOKUP($B16,'Run In The Forest 5'!$A:$C,3,FALSE),"")</f>
        <v/>
      </c>
      <c r="J16" s="2" t="str">
        <f>IFERROR(VLOOKUP($B16,'Uttoxeter HM'!$A:$C,3,FALSE),"")</f>
        <v/>
      </c>
      <c r="K16" s="2" t="str">
        <f>IFERROR(VLOOKUP($B16,'Watermead 10k'!$A:$C,3,FALSE),"")</f>
        <v/>
      </c>
      <c r="L16" s="2" t="str">
        <f>IFERROR(VLOOKUP($B16,'West End 8'!$A:$C,3,FALSE),"")</f>
        <v/>
      </c>
      <c r="M16" s="2" t="str">
        <f>IFERROR(VLOOKUP($B16,'Swithland 6'!$A:$C,3,FALSE),"")</f>
        <v/>
      </c>
      <c r="N16" s="2" t="str">
        <f>IFERROR(VLOOKUP($B16,'Washlands Relays'!$A:$C,3,FALSE),"")</f>
        <v/>
      </c>
      <c r="O16" s="2" t="str">
        <f>IFERROR(VLOOKUP($B16,'Gate Gallop 10k'!$A:$C,3,FALSE),"")</f>
        <v/>
      </c>
      <c r="P16" s="2" t="str">
        <f>IFERROR(VLOOKUP($B16,'Worthington 6'!$A:$C,3,FALSE),"")</f>
        <v/>
      </c>
      <c r="Q16" s="2" t="str">
        <f>IFERROR(VLOOKUP($B16,'Joy Cann 5'!$A:$C,3,FALSE),"")</f>
        <v/>
      </c>
      <c r="R16" s="2" t="str">
        <f>IFERROR(VLOOKUP($B16,'Burton 10k'!$A:$C,3,FALSE),"")</f>
        <v/>
      </c>
      <c r="S16" s="2" t="str">
        <f>IFERROR(VLOOKUP($B16,'Lichfield 10k'!$A:$C,3,FALSE),"")</f>
        <v/>
      </c>
      <c r="T16" s="2" t="str">
        <f>IFERROR(VLOOKUP($B16,'Tamworth 5'!$A:$C,3,FALSE),"")</f>
        <v/>
      </c>
      <c r="U16" s="2" t="str">
        <f>IFERROR(VLOOKUP($B16,'Markfield 10k'!$A:$C,3,FALSE),"")</f>
        <v/>
      </c>
      <c r="V16" s="2" t="str">
        <f>IFERROR(VLOOKUP($B16,'Rotherby 8'!$A:$C,3,FALSE),"")</f>
        <v/>
      </c>
      <c r="W16" s="2" t="str">
        <f>IFERROR(VLOOKUP($B16,'Adrian Smith'!$A:$C,3,FALSE),"")</f>
        <v/>
      </c>
      <c r="X16" s="2" t="str">
        <f>IFERROR(VLOOKUP($B16,'parkrun 5k'!$A:$C,3,FALSE),"")</f>
        <v/>
      </c>
      <c r="Y16" s="23" t="str">
        <f>IFERROR(VLOOKUP($B16,'Shepshed 7'!$A:$C,3,FALSE),"")</f>
        <v/>
      </c>
      <c r="Z16" s="2" t="str">
        <f>IFERROR(VLOOKUP($B16,'Derby 10'!$A:$C,3,FALSE),"")</f>
        <v/>
      </c>
      <c r="AA16" s="2" t="str">
        <f>IFERROR(VLOOKUP($B16,'Bagworth XC'!$A:$C,3,FALSE),"")</f>
        <v/>
      </c>
    </row>
    <row r="17" spans="1:27" x14ac:dyDescent="0.3">
      <c r="A17" s="34">
        <f ca="1">IFERROR(Table222[[#This Row],[Position]],"")</f>
        <v>14</v>
      </c>
      <c r="B17" s="11" t="s">
        <v>38</v>
      </c>
      <c r="C17" s="58">
        <f ca="1">IF(Table222[[#This Row],[Total races]]=0,0,(RANK(E17,$E$3:$E$65)+COUNTIF(E17:$E$57,E17)-1))</f>
        <v>14</v>
      </c>
      <c r="D17" s="2">
        <f>COUNTIF(F17:AA17,"&gt;=0")</f>
        <v>1</v>
      </c>
      <c r="E17" s="2">
        <f t="array" aca="1" ref="E17" ca="1">IF(Table222[[#This Row],[Total races]]&lt;11,SUM(Table222[[#This Row],[Bosworth XC]:[1st XC 2026]]),SUM(LARGE(F17:AA17,ROW(INDIRECT("1:10")))))+Table222[[#This Row],[Total races]]*3</f>
        <v>28</v>
      </c>
      <c r="F17" s="2" t="str">
        <f>IFERROR(VLOOKUP(B17,'Bosworth XC'!$A:$C,3,FALSE),"")</f>
        <v/>
      </c>
      <c r="G17" s="2" t="str">
        <f>IFERROR(VLOOKUP(B17,'Ivanhoe 20'!$A:$C,3,FALSE),"")</f>
        <v/>
      </c>
      <c r="H17" s="2" t="str">
        <f>IFERROR(VLOOKUP($B17,'Desford 6'!$A:$C,3,FALSE),"")</f>
        <v/>
      </c>
      <c r="I17" s="2">
        <f>IFERROR(VLOOKUP($B17,'Run In The Forest 5'!$A:$C,3,FALSE),"")</f>
        <v>25</v>
      </c>
      <c r="J17" s="2" t="str">
        <f>IFERROR(VLOOKUP($B17,'Uttoxeter HM'!$A:$C,3,FALSE),"")</f>
        <v/>
      </c>
      <c r="K17" s="2" t="str">
        <f>IFERROR(VLOOKUP($B17,'Watermead 10k'!$A:$C,3,FALSE),"")</f>
        <v/>
      </c>
      <c r="L17" s="2" t="str">
        <f>IFERROR(VLOOKUP($B17,'West End 8'!$A:$C,3,FALSE),"")</f>
        <v/>
      </c>
      <c r="M17" s="2" t="str">
        <f>IFERROR(VLOOKUP($B17,'Swithland 6'!$A:$C,3,FALSE),"")</f>
        <v/>
      </c>
      <c r="N17" s="2" t="str">
        <f>IFERROR(VLOOKUP($B17,'Washlands Relays'!$A:$C,3,FALSE),"")</f>
        <v/>
      </c>
      <c r="O17" s="2" t="str">
        <f>IFERROR(VLOOKUP($B17,'Gate Gallop 10k'!$A:$C,3,FALSE),"")</f>
        <v/>
      </c>
      <c r="P17" s="2" t="str">
        <f>IFERROR(VLOOKUP($B17,'Worthington 6'!$A:$C,3,FALSE),"")</f>
        <v/>
      </c>
      <c r="Q17" s="2" t="str">
        <f>IFERROR(VLOOKUP($B17,'Joy Cann 5'!$A:$C,3,FALSE),"")</f>
        <v/>
      </c>
      <c r="R17" s="2" t="str">
        <f>IFERROR(VLOOKUP($B17,'Burton 10k'!$A:$C,3,FALSE),"")</f>
        <v/>
      </c>
      <c r="S17" s="2" t="str">
        <f>IFERROR(VLOOKUP($B17,'Lichfield 10k'!$A:$C,3,FALSE),"")</f>
        <v/>
      </c>
      <c r="T17" s="2" t="str">
        <f>IFERROR(VLOOKUP($B17,'Tamworth 5'!$A:$C,3,FALSE),"")</f>
        <v/>
      </c>
      <c r="U17" s="2" t="str">
        <f>IFERROR(VLOOKUP($B17,'Markfield 10k'!$A:$C,3,FALSE),"")</f>
        <v/>
      </c>
      <c r="V17" s="2" t="str">
        <f>IFERROR(VLOOKUP($B17,'Rotherby 8'!$A:$C,3,FALSE),"")</f>
        <v/>
      </c>
      <c r="W17" s="2" t="str">
        <f>IFERROR(VLOOKUP($B17,'Adrian Smith'!$A:$C,3,FALSE),"")</f>
        <v/>
      </c>
      <c r="X17" s="2" t="str">
        <f>IFERROR(VLOOKUP($B17,'parkrun 5k'!$A:$C,3,FALSE),"")</f>
        <v/>
      </c>
      <c r="Y17" s="23" t="str">
        <f>IFERROR(VLOOKUP($B17,'Shepshed 7'!$A:$C,3,FALSE),"")</f>
        <v/>
      </c>
      <c r="Z17" s="2" t="str">
        <f>IFERROR(VLOOKUP($B17,'Derby 10'!$A:$C,3,FALSE),"")</f>
        <v/>
      </c>
      <c r="AA17" s="2" t="str">
        <f>IFERROR(VLOOKUP($B17,'Bagworth XC'!$A:$C,3,FALSE),"")</f>
        <v/>
      </c>
    </row>
    <row r="18" spans="1:27" x14ac:dyDescent="0.3">
      <c r="A18" s="34">
        <f ca="1">IFERROR(Table222[[#This Row],[Position]],"")</f>
        <v>17</v>
      </c>
      <c r="B18" s="11" t="s">
        <v>63</v>
      </c>
      <c r="C18" s="58">
        <f ca="1">IF(Table222[[#This Row],[Total races]]=0,0,(RANK(E18,$E$3:$E$65)+COUNTIF(E18:$E$57,E18)-1))</f>
        <v>17</v>
      </c>
      <c r="D18" s="2">
        <f>COUNTIF(F18:AA18,"&gt;=0")</f>
        <v>1</v>
      </c>
      <c r="E18" s="2">
        <f t="array" aca="1" ref="E18" ca="1">IF(Table222[[#This Row],[Total races]]&lt;11,SUM(Table222[[#This Row],[Bosworth XC]:[1st XC 2026]]),SUM(LARGE(F18:AA18,ROW(INDIRECT("1:10")))))+Table222[[#This Row],[Total races]]*3</f>
        <v>27</v>
      </c>
      <c r="F18" s="2">
        <f>IFERROR(VLOOKUP(B18,'Bosworth XC'!$A:$C,3,FALSE),"")</f>
        <v>24</v>
      </c>
      <c r="G18" s="2" t="str">
        <f>IFERROR(VLOOKUP(B18,'Ivanhoe 20'!$A:$C,3,FALSE),"")</f>
        <v/>
      </c>
      <c r="H18" s="2" t="str">
        <f>IFERROR(VLOOKUP($B18,'Desford 6'!$A:$C,3,FALSE),"")</f>
        <v/>
      </c>
      <c r="I18" s="2" t="str">
        <f>IFERROR(VLOOKUP($B18,'Run In The Forest 5'!$A:$C,3,FALSE),"")</f>
        <v/>
      </c>
      <c r="J18" s="2" t="str">
        <f>IFERROR(VLOOKUP($B18,'Uttoxeter HM'!$A:$C,3,FALSE),"")</f>
        <v/>
      </c>
      <c r="K18" s="2" t="str">
        <f>IFERROR(VLOOKUP($B18,'Watermead 10k'!$A:$C,3,FALSE),"")</f>
        <v/>
      </c>
      <c r="L18" s="2" t="str">
        <f>IFERROR(VLOOKUP($B18,'West End 8'!$A:$C,3,FALSE),"")</f>
        <v/>
      </c>
      <c r="M18" s="2" t="str">
        <f>IFERROR(VLOOKUP($B18,'Swithland 6'!$A:$C,3,FALSE),"")</f>
        <v/>
      </c>
      <c r="N18" s="2" t="str">
        <f>IFERROR(VLOOKUP($B18,'Washlands Relays'!$A:$C,3,FALSE),"")</f>
        <v/>
      </c>
      <c r="O18" s="2" t="str">
        <f>IFERROR(VLOOKUP($B18,'Gate Gallop 10k'!$A:$C,3,FALSE),"")</f>
        <v/>
      </c>
      <c r="P18" s="2" t="str">
        <f>IFERROR(VLOOKUP($B18,'Worthington 6'!$A:$C,3,FALSE),"")</f>
        <v/>
      </c>
      <c r="Q18" s="2" t="str">
        <f>IFERROR(VLOOKUP($B18,'Joy Cann 5'!$A:$C,3,FALSE),"")</f>
        <v/>
      </c>
      <c r="R18" s="2" t="str">
        <f>IFERROR(VLOOKUP($B18,'Burton 10k'!$A:$C,3,FALSE),"")</f>
        <v/>
      </c>
      <c r="S18" s="2" t="str">
        <f>IFERROR(VLOOKUP($B18,'Lichfield 10k'!$A:$C,3,FALSE),"")</f>
        <v/>
      </c>
      <c r="T18" s="2" t="str">
        <f>IFERROR(VLOOKUP($B18,'Tamworth 5'!$A:$C,3,FALSE),"")</f>
        <v/>
      </c>
      <c r="U18" s="2" t="str">
        <f>IFERROR(VLOOKUP($B18,'Markfield 10k'!$A:$C,3,FALSE),"")</f>
        <v/>
      </c>
      <c r="V18" s="2" t="str">
        <f>IFERROR(VLOOKUP($B18,'Rotherby 8'!$A:$C,3,FALSE),"")</f>
        <v/>
      </c>
      <c r="W18" s="2" t="str">
        <f>IFERROR(VLOOKUP($B18,'Adrian Smith'!$A:$C,3,FALSE),"")</f>
        <v/>
      </c>
      <c r="X18" s="2" t="str">
        <f>IFERROR(VLOOKUP($B18,'parkrun 5k'!$A:$C,3,FALSE),"")</f>
        <v/>
      </c>
      <c r="Y18" s="23" t="str">
        <f>IFERROR(VLOOKUP($B18,'Shepshed 7'!$A:$C,3,FALSE),"")</f>
        <v/>
      </c>
      <c r="Z18" s="2" t="str">
        <f>IFERROR(VLOOKUP($B18,'Derby 10'!$A:$C,3,FALSE),"")</f>
        <v/>
      </c>
      <c r="AA18" s="2" t="str">
        <f>IFERROR(VLOOKUP($B18,'Bagworth XC'!$A:$C,3,FALSE),"")</f>
        <v/>
      </c>
    </row>
    <row r="19" spans="1:27" x14ac:dyDescent="0.3">
      <c r="A19" s="34">
        <f ca="1">IFERROR(Table222[[#This Row],[Position]],"")</f>
        <v>16</v>
      </c>
      <c r="B19" s="11" t="s">
        <v>47</v>
      </c>
      <c r="C19" s="58">
        <f ca="1">IF(Table222[[#This Row],[Total races]]=0,0,(RANK(E19,$E$3:$E$65)+COUNTIF(E19:$E$57,E19)-1))</f>
        <v>16</v>
      </c>
      <c r="D19" s="2">
        <f>COUNTIF(F19:AA19,"&gt;=0")</f>
        <v>1</v>
      </c>
      <c r="E19" s="2">
        <f t="array" aca="1" ref="E19" ca="1">IF(Table222[[#This Row],[Total races]]&lt;11,SUM(Table222[[#This Row],[Bosworth XC]:[1st XC 2026]]),SUM(LARGE(F19:AA19,ROW(INDIRECT("1:10")))))+Table222[[#This Row],[Total races]]*3</f>
        <v>27</v>
      </c>
      <c r="F19" s="2" t="str">
        <f>IFERROR(VLOOKUP(B19,'Bosworth XC'!$A:$C,3,FALSE),"")</f>
        <v/>
      </c>
      <c r="G19" s="2" t="str">
        <f>IFERROR(VLOOKUP(B19,'Ivanhoe 20'!$A:$C,3,FALSE),"")</f>
        <v/>
      </c>
      <c r="H19" s="2" t="str">
        <f>IFERROR(VLOOKUP($B19,'Desford 6'!$A:$C,3,FALSE),"")</f>
        <v/>
      </c>
      <c r="I19" s="2">
        <f>IFERROR(VLOOKUP($B19,'Run In The Forest 5'!$A:$C,3,FALSE),"")</f>
        <v>24</v>
      </c>
      <c r="J19" s="2" t="str">
        <f>IFERROR(VLOOKUP($B19,'Uttoxeter HM'!$A:$C,3,FALSE),"")</f>
        <v/>
      </c>
      <c r="K19" s="2" t="str">
        <f>IFERROR(VLOOKUP($B19,'Watermead 10k'!$A:$C,3,FALSE),"")</f>
        <v/>
      </c>
      <c r="L19" s="2" t="str">
        <f>IFERROR(VLOOKUP($B19,'West End 8'!$A:$C,3,FALSE),"")</f>
        <v/>
      </c>
      <c r="M19" s="2" t="str">
        <f>IFERROR(VLOOKUP($B19,'Swithland 6'!$A:$C,3,FALSE),"")</f>
        <v/>
      </c>
      <c r="N19" s="2" t="str">
        <f>IFERROR(VLOOKUP($B19,'Washlands Relays'!$A:$C,3,FALSE),"")</f>
        <v/>
      </c>
      <c r="O19" s="2" t="str">
        <f>IFERROR(VLOOKUP($B19,'Gate Gallop 10k'!$A:$C,3,FALSE),"")</f>
        <v/>
      </c>
      <c r="P19" s="2" t="str">
        <f>IFERROR(VLOOKUP($B19,'Worthington 6'!$A:$C,3,FALSE),"")</f>
        <v/>
      </c>
      <c r="Q19" s="2" t="str">
        <f>IFERROR(VLOOKUP($B19,'Joy Cann 5'!$A:$C,3,FALSE),"")</f>
        <v/>
      </c>
      <c r="R19" s="2" t="str">
        <f>IFERROR(VLOOKUP($B19,'Burton 10k'!$A:$C,3,FALSE),"")</f>
        <v/>
      </c>
      <c r="S19" s="2" t="str">
        <f>IFERROR(VLOOKUP($B19,'Lichfield 10k'!$A:$C,3,FALSE),"")</f>
        <v/>
      </c>
      <c r="T19" s="2" t="str">
        <f>IFERROR(VLOOKUP($B19,'Tamworth 5'!$A:$C,3,FALSE),"")</f>
        <v/>
      </c>
      <c r="U19" s="2" t="str">
        <f>IFERROR(VLOOKUP($B19,'Markfield 10k'!$A:$C,3,FALSE),"")</f>
        <v/>
      </c>
      <c r="V19" s="2" t="str">
        <f>IFERROR(VLOOKUP($B19,'Rotherby 8'!$A:$C,3,FALSE),"")</f>
        <v/>
      </c>
      <c r="W19" s="2" t="str">
        <f>IFERROR(VLOOKUP($B19,'Adrian Smith'!$A:$C,3,FALSE),"")</f>
        <v/>
      </c>
      <c r="X19" s="2" t="str">
        <f>IFERROR(VLOOKUP($B19,'parkrun 5k'!$A:$C,3,FALSE),"")</f>
        <v/>
      </c>
      <c r="Y19" s="23" t="str">
        <f>IFERROR(VLOOKUP($B19,'Shepshed 7'!$A:$C,3,FALSE),"")</f>
        <v/>
      </c>
      <c r="Z19" s="2" t="str">
        <f>IFERROR(VLOOKUP($B19,'Derby 10'!$A:$C,3,FALSE),"")</f>
        <v/>
      </c>
      <c r="AA19" s="2" t="str">
        <f>IFERROR(VLOOKUP($B19,'Bagworth XC'!$A:$C,3,FALSE),"")</f>
        <v/>
      </c>
    </row>
    <row r="20" spans="1:27" x14ac:dyDescent="0.3">
      <c r="A20" s="34">
        <f ca="1">IFERROR(Table222[[#This Row],[Position]],"")</f>
        <v>18</v>
      </c>
      <c r="B20" s="11" t="s">
        <v>88</v>
      </c>
      <c r="C20" s="58">
        <f ca="1">IF(Table222[[#This Row],[Total races]]=0,0,(RANK(E20,$E$3:$E$65)+COUNTIF(E20:$E$57,E20)-1))</f>
        <v>18</v>
      </c>
      <c r="D20" s="2">
        <f>COUNTIF(F20:AA20,"&gt;=0")</f>
        <v>1</v>
      </c>
      <c r="E20" s="2">
        <f t="array" aca="1" ref="E20" ca="1">IF(Table222[[#This Row],[Total races]]&lt;11,SUM(Table222[[#This Row],[Bosworth XC]:[1st XC 2026]]),SUM(LARGE(F20:AA20,ROW(INDIRECT("1:10")))))+Table222[[#This Row],[Total races]]*3</f>
        <v>26</v>
      </c>
      <c r="F20" s="2" t="str">
        <f>IFERROR(VLOOKUP(B20,'Bosworth XC'!$A:$C,3,FALSE),"")</f>
        <v/>
      </c>
      <c r="G20" s="2" t="str">
        <f>IFERROR(VLOOKUP(B20,'Ivanhoe 20'!$A:$C,3,FALSE),"")</f>
        <v/>
      </c>
      <c r="H20" s="2" t="str">
        <f>IFERROR(VLOOKUP($B20,'Desford 6'!$A:$C,3,FALSE),"")</f>
        <v/>
      </c>
      <c r="I20" s="2">
        <f>IFERROR(VLOOKUP($B20,'Run In The Forest 5'!$A:$C,3,FALSE),"")</f>
        <v>23</v>
      </c>
      <c r="J20" s="2" t="str">
        <f>IFERROR(VLOOKUP($B20,'Uttoxeter HM'!$A:$C,3,FALSE),"")</f>
        <v/>
      </c>
      <c r="K20" s="2" t="str">
        <f>IFERROR(VLOOKUP($B20,'Watermead 10k'!$A:$C,3,FALSE),"")</f>
        <v/>
      </c>
      <c r="L20" s="2" t="str">
        <f>IFERROR(VLOOKUP($B20,'West End 8'!$A:$C,3,FALSE),"")</f>
        <v/>
      </c>
      <c r="M20" s="2" t="str">
        <f>IFERROR(VLOOKUP($B20,'Swithland 6'!$A:$C,3,FALSE),"")</f>
        <v/>
      </c>
      <c r="N20" s="2" t="str">
        <f>IFERROR(VLOOKUP($B20,'Washlands Relays'!$A:$C,3,FALSE),"")</f>
        <v/>
      </c>
      <c r="O20" s="2" t="str">
        <f>IFERROR(VLOOKUP($B20,'Gate Gallop 10k'!$A:$C,3,FALSE),"")</f>
        <v/>
      </c>
      <c r="P20" s="2" t="str">
        <f>IFERROR(VLOOKUP($B20,'Worthington 6'!$A:$C,3,FALSE),"")</f>
        <v/>
      </c>
      <c r="Q20" s="2" t="str">
        <f>IFERROR(VLOOKUP($B20,'Joy Cann 5'!$A:$C,3,FALSE),"")</f>
        <v/>
      </c>
      <c r="R20" s="2" t="str">
        <f>IFERROR(VLOOKUP($B20,'Burton 10k'!$A:$C,3,FALSE),"")</f>
        <v/>
      </c>
      <c r="S20" s="2" t="str">
        <f>IFERROR(VLOOKUP($B20,'Lichfield 10k'!$A:$C,3,FALSE),"")</f>
        <v/>
      </c>
      <c r="T20" s="2" t="str">
        <f>IFERROR(VLOOKUP($B20,'Tamworth 5'!$A:$C,3,FALSE),"")</f>
        <v/>
      </c>
      <c r="U20" s="2" t="str">
        <f>IFERROR(VLOOKUP($B20,'Markfield 10k'!$A:$C,3,FALSE),"")</f>
        <v/>
      </c>
      <c r="V20" s="2" t="str">
        <f>IFERROR(VLOOKUP($B20,'Rotherby 8'!$A:$C,3,FALSE),"")</f>
        <v/>
      </c>
      <c r="W20" s="2" t="str">
        <f>IFERROR(VLOOKUP($B20,'Adrian Smith'!$A:$C,3,FALSE),"")</f>
        <v/>
      </c>
      <c r="X20" s="2" t="str">
        <f>IFERROR(VLOOKUP($B20,'parkrun 5k'!$A:$C,3,FALSE),"")</f>
        <v/>
      </c>
      <c r="Y20" s="23" t="str">
        <f>IFERROR(VLOOKUP($B20,'Shepshed 7'!$A:$C,3,FALSE),"")</f>
        <v/>
      </c>
      <c r="Z20" s="2" t="str">
        <f>IFERROR(VLOOKUP($B20,'Derby 10'!$A:$C,3,FALSE),"")</f>
        <v/>
      </c>
      <c r="AA20" s="2" t="str">
        <f>IFERROR(VLOOKUP($B20,'Bagworth XC'!$A:$C,3,FALSE),"")</f>
        <v/>
      </c>
    </row>
    <row r="21" spans="1:27" x14ac:dyDescent="0.3">
      <c r="A21" s="34">
        <f ca="1">IFERROR(Table222[[#This Row],[Position]],"")</f>
        <v>19</v>
      </c>
      <c r="B21" s="11" t="s">
        <v>82</v>
      </c>
      <c r="C21" s="58">
        <f ca="1">IF(Table222[[#This Row],[Total races]]=0,0,(RANK(E21,$E$3:$E$65)+COUNTIF(E21:$E$57,E21)-1))</f>
        <v>19</v>
      </c>
      <c r="D21" s="2">
        <f>COUNTIF(F21:AA21,"&gt;=0")</f>
        <v>1</v>
      </c>
      <c r="E21" s="2">
        <f t="array" aca="1" ref="E21" ca="1">IF(Table222[[#This Row],[Total races]]&lt;11,SUM(Table222[[#This Row],[Bosworth XC]:[1st XC 2026]]),SUM(LARGE(F21:AA21,ROW(INDIRECT("1:10")))))+Table222[[#This Row],[Total races]]*3</f>
        <v>25</v>
      </c>
      <c r="F21" s="2">
        <f>IFERROR(VLOOKUP(B21,'Bosworth XC'!$A:$C,3,FALSE),"")</f>
        <v>22</v>
      </c>
      <c r="G21" s="2" t="str">
        <f>IFERROR(VLOOKUP(B21,'Ivanhoe 20'!$A:$C,3,FALSE),"")</f>
        <v/>
      </c>
      <c r="H21" s="2" t="str">
        <f>IFERROR(VLOOKUP($B21,'Desford 6'!$A:$C,3,FALSE),"")</f>
        <v/>
      </c>
      <c r="I21" s="2" t="str">
        <f>IFERROR(VLOOKUP($B21,'Run In The Forest 5'!$A:$C,3,FALSE),"")</f>
        <v/>
      </c>
      <c r="J21" s="2" t="str">
        <f>IFERROR(VLOOKUP($B21,'Uttoxeter HM'!$A:$C,3,FALSE),"")</f>
        <v/>
      </c>
      <c r="K21" s="2" t="str">
        <f>IFERROR(VLOOKUP($B21,'Watermead 10k'!$A:$C,3,FALSE),"")</f>
        <v/>
      </c>
      <c r="L21" s="2" t="str">
        <f>IFERROR(VLOOKUP($B21,'West End 8'!$A:$C,3,FALSE),"")</f>
        <v/>
      </c>
      <c r="M21" s="2" t="str">
        <f>IFERROR(VLOOKUP($B21,'Swithland 6'!$A:$C,3,FALSE),"")</f>
        <v/>
      </c>
      <c r="N21" s="2" t="str">
        <f>IFERROR(VLOOKUP($B21,'Washlands Relays'!$A:$C,3,FALSE),"")</f>
        <v/>
      </c>
      <c r="O21" s="2" t="str">
        <f>IFERROR(VLOOKUP($B21,'Gate Gallop 10k'!$A:$C,3,FALSE),"")</f>
        <v/>
      </c>
      <c r="P21" s="2" t="str">
        <f>IFERROR(VLOOKUP($B21,'Worthington 6'!$A:$C,3,FALSE),"")</f>
        <v/>
      </c>
      <c r="Q21" s="2" t="str">
        <f>IFERROR(VLOOKUP($B21,'Joy Cann 5'!$A:$C,3,FALSE),"")</f>
        <v/>
      </c>
      <c r="R21" s="2" t="str">
        <f>IFERROR(VLOOKUP($B21,'Burton 10k'!$A:$C,3,FALSE),"")</f>
        <v/>
      </c>
      <c r="S21" s="2" t="str">
        <f>IFERROR(VLOOKUP($B21,'Lichfield 10k'!$A:$C,3,FALSE),"")</f>
        <v/>
      </c>
      <c r="T21" s="2" t="str">
        <f>IFERROR(VLOOKUP($B21,'Tamworth 5'!$A:$C,3,FALSE),"")</f>
        <v/>
      </c>
      <c r="U21" s="2" t="str">
        <f>IFERROR(VLOOKUP($B21,'Markfield 10k'!$A:$C,3,FALSE),"")</f>
        <v/>
      </c>
      <c r="V21" s="2" t="str">
        <f>IFERROR(VLOOKUP($B21,'Rotherby 8'!$A:$C,3,FALSE),"")</f>
        <v/>
      </c>
      <c r="W21" s="2" t="str">
        <f>IFERROR(VLOOKUP($B21,'Adrian Smith'!$A:$C,3,FALSE),"")</f>
        <v/>
      </c>
      <c r="X21" s="2" t="str">
        <f>IFERROR(VLOOKUP($B21,'parkrun 5k'!$A:$C,3,FALSE),"")</f>
        <v/>
      </c>
      <c r="Y21" s="23" t="str">
        <f>IFERROR(VLOOKUP($B21,'Shepshed 7'!$A:$C,3,FALSE),"")</f>
        <v/>
      </c>
      <c r="Z21" s="2" t="str">
        <f>IFERROR(VLOOKUP($B21,'Derby 10'!$A:$C,3,FALSE),"")</f>
        <v/>
      </c>
      <c r="AA21" s="2" t="str">
        <f>IFERROR(VLOOKUP($B21,'Bagworth XC'!$A:$C,3,FALSE),"")</f>
        <v/>
      </c>
    </row>
    <row r="22" spans="1:27" x14ac:dyDescent="0.3">
      <c r="A22" s="34">
        <f ca="1">IFERROR(Table222[[#This Row],[Position]],"")</f>
        <v>20</v>
      </c>
      <c r="B22" s="11" t="s">
        <v>14</v>
      </c>
      <c r="C22" s="58">
        <f ca="1">IF(Table222[[#This Row],[Total races]]=0,0,(RANK(E22,$E$3:$E$65)+COUNTIF(E22:$E$57,E22)-1))</f>
        <v>20</v>
      </c>
      <c r="D22" s="2">
        <f>COUNTIF(F22:AA22,"&gt;=0")</f>
        <v>1</v>
      </c>
      <c r="E22" s="2">
        <f t="array" aca="1" ref="E22" ca="1">IF(Table222[[#This Row],[Total races]]&lt;11,SUM(Table222[[#This Row],[Bosworth XC]:[1st XC 2026]]),SUM(LARGE(F22:AA22,ROW(INDIRECT("1:10")))))+Table222[[#This Row],[Total races]]*3</f>
        <v>24</v>
      </c>
      <c r="F22" s="2">
        <f>IFERROR(VLOOKUP(B22,'Bosworth XC'!$A:$C,3,FALSE),"")</f>
        <v>21</v>
      </c>
      <c r="G22" s="2" t="str">
        <f>IFERROR(VLOOKUP(B22,'Ivanhoe 20'!$A:$C,3,FALSE),"")</f>
        <v/>
      </c>
      <c r="H22" s="2" t="str">
        <f>IFERROR(VLOOKUP($B22,'Desford 6'!$A:$C,3,FALSE),"")</f>
        <v/>
      </c>
      <c r="I22" s="2" t="str">
        <f>IFERROR(VLOOKUP($B22,'Run In The Forest 5'!$A:$C,3,FALSE),"")</f>
        <v/>
      </c>
      <c r="J22" s="2" t="str">
        <f>IFERROR(VLOOKUP($B22,'Uttoxeter HM'!$A:$C,3,FALSE),"")</f>
        <v/>
      </c>
      <c r="K22" s="2" t="str">
        <f>IFERROR(VLOOKUP($B22,'Watermead 10k'!$A:$C,3,FALSE),"")</f>
        <v/>
      </c>
      <c r="L22" s="2" t="str">
        <f>IFERROR(VLOOKUP($B22,'West End 8'!$A:$C,3,FALSE),"")</f>
        <v/>
      </c>
      <c r="M22" s="2" t="str">
        <f>IFERROR(VLOOKUP($B22,'Swithland 6'!$A:$C,3,FALSE),"")</f>
        <v/>
      </c>
      <c r="N22" s="2" t="str">
        <f>IFERROR(VLOOKUP($B22,'Washlands Relays'!$A:$C,3,FALSE),"")</f>
        <v/>
      </c>
      <c r="O22" s="2" t="str">
        <f>IFERROR(VLOOKUP($B22,'Gate Gallop 10k'!$A:$C,3,FALSE),"")</f>
        <v/>
      </c>
      <c r="P22" s="2" t="str">
        <f>IFERROR(VLOOKUP($B22,'Worthington 6'!$A:$C,3,FALSE),"")</f>
        <v/>
      </c>
      <c r="Q22" s="2" t="str">
        <f>IFERROR(VLOOKUP($B22,'Joy Cann 5'!$A:$C,3,FALSE),"")</f>
        <v/>
      </c>
      <c r="R22" s="2" t="str">
        <f>IFERROR(VLOOKUP($B22,'Burton 10k'!$A:$C,3,FALSE),"")</f>
        <v/>
      </c>
      <c r="S22" s="2" t="str">
        <f>IFERROR(VLOOKUP($B22,'Lichfield 10k'!$A:$C,3,FALSE),"")</f>
        <v/>
      </c>
      <c r="T22" s="2" t="str">
        <f>IFERROR(VLOOKUP($B22,'Tamworth 5'!$A:$C,3,FALSE),"")</f>
        <v/>
      </c>
      <c r="U22" s="2" t="str">
        <f>IFERROR(VLOOKUP($B22,'Markfield 10k'!$A:$C,3,FALSE),"")</f>
        <v/>
      </c>
      <c r="V22" s="2" t="str">
        <f>IFERROR(VLOOKUP($B22,'Rotherby 8'!$A:$C,3,FALSE),"")</f>
        <v/>
      </c>
      <c r="W22" s="2" t="str">
        <f>IFERROR(VLOOKUP($B22,'Adrian Smith'!$A:$C,3,FALSE),"")</f>
        <v/>
      </c>
      <c r="X22" s="2" t="str">
        <f>IFERROR(VLOOKUP($B22,'parkrun 5k'!$A:$C,3,FALSE),"")</f>
        <v/>
      </c>
      <c r="Y22" s="23" t="str">
        <f>IFERROR(VLOOKUP($B22,'Shepshed 7'!$A:$C,3,FALSE),"")</f>
        <v/>
      </c>
      <c r="Z22" s="2" t="str">
        <f>IFERROR(VLOOKUP($B22,'Derby 10'!$A:$C,3,FALSE),"")</f>
        <v/>
      </c>
      <c r="AA22" s="2" t="str">
        <f>IFERROR(VLOOKUP($B22,'Bagworth XC'!$A:$C,3,FALSE),"")</f>
        <v/>
      </c>
    </row>
    <row r="23" spans="1:27" x14ac:dyDescent="0.3">
      <c r="A23" s="34">
        <f ca="1">IFERROR(Table222[[#This Row],[Position]],"")</f>
        <v>22</v>
      </c>
      <c r="B23" s="11" t="s">
        <v>199</v>
      </c>
      <c r="C23" s="68">
        <f ca="1">IF(Table222[[#This Row],[Total races]]=0,0,(RANK(E23,$E$3:$E$65)+COUNTIF(E23:$E$64,E23)-1))</f>
        <v>22</v>
      </c>
      <c r="D23" s="2">
        <f>COUNTIF(F23:AA23,"&gt;=0")</f>
        <v>1</v>
      </c>
      <c r="E23" s="2" cm="1">
        <f t="array" aca="1" ref="E23" ca="1">IF(Table222[[#This Row],[Total races]]&lt;11,SUM(Table222[[#This Row],[Bosworth XC]:[1st XC 2026]]),SUM(LARGE(F23:AA23,ROW(INDIRECT("1:10")))))+Table222[[#This Row],[Total races]]*3</f>
        <v>23</v>
      </c>
      <c r="F23" s="2">
        <f>IFERROR(VLOOKUP(B23,'Bosworth XC'!$A:$C,3,FALSE),"")</f>
        <v>20</v>
      </c>
      <c r="G23" s="2" t="str">
        <f>IFERROR(VLOOKUP(B23,'Ivanhoe 20'!$A:$C,3,FALSE),"")</f>
        <v/>
      </c>
      <c r="H23" s="2" t="str">
        <f>IFERROR(VLOOKUP($B23,'Desford 6'!$A:$C,3,FALSE),"")</f>
        <v/>
      </c>
      <c r="I23" s="2" t="str">
        <f>IFERROR(VLOOKUP($B23,'Run In The Forest 5'!$A:$C,3,FALSE),"")</f>
        <v/>
      </c>
      <c r="J23" s="2" t="str">
        <f>IFERROR(VLOOKUP($B23,'Uttoxeter HM'!$A:$C,3,FALSE),"")</f>
        <v/>
      </c>
      <c r="K23" s="2" t="str">
        <f>IFERROR(VLOOKUP($B23,'Watermead 10k'!$A:$C,3,FALSE),"")</f>
        <v/>
      </c>
      <c r="L23" s="2" t="str">
        <f>IFERROR(VLOOKUP($B23,'West End 8'!$A:$C,3,FALSE),"")</f>
        <v/>
      </c>
      <c r="M23" s="2" t="str">
        <f>IFERROR(VLOOKUP($B23,'Swithland 6'!$A:$C,3,FALSE),"")</f>
        <v/>
      </c>
      <c r="N23" s="2" t="str">
        <f>IFERROR(VLOOKUP($B23,'Washlands Relays'!$A:$C,3,FALSE),"")</f>
        <v/>
      </c>
      <c r="O23" s="2" t="str">
        <f>IFERROR(VLOOKUP($B23,'Gate Gallop 10k'!$A:$C,3,FALSE),"")</f>
        <v/>
      </c>
      <c r="P23" s="2" t="str">
        <f>IFERROR(VLOOKUP($B23,'Worthington 6'!$A:$C,3,FALSE),"")</f>
        <v/>
      </c>
      <c r="Q23" s="2" t="str">
        <f>IFERROR(VLOOKUP($B23,'Joy Cann 5'!$A:$C,3,FALSE),"")</f>
        <v/>
      </c>
      <c r="R23" s="2" t="str">
        <f>IFERROR(VLOOKUP($B23,'Burton 10k'!$A:$C,3,FALSE),"")</f>
        <v/>
      </c>
      <c r="S23" s="2" t="str">
        <f>IFERROR(VLOOKUP($B23,'Lichfield 10k'!$A:$C,3,FALSE),"")</f>
        <v/>
      </c>
      <c r="T23" s="2" t="str">
        <f>IFERROR(VLOOKUP($B23,'Tamworth 5'!$A:$C,3,FALSE),"")</f>
        <v/>
      </c>
      <c r="U23" s="2" t="str">
        <f>IFERROR(VLOOKUP($B23,'Markfield 10k'!$A:$C,3,FALSE),"")</f>
        <v/>
      </c>
      <c r="V23" s="2" t="str">
        <f>IFERROR(VLOOKUP($B23,'Rotherby 8'!$A:$C,3,FALSE),"")</f>
        <v/>
      </c>
      <c r="W23" s="2" t="str">
        <f>IFERROR(VLOOKUP($B23,'Adrian Smith'!$A:$C,3,FALSE),"")</f>
        <v/>
      </c>
      <c r="X23" s="2" t="str">
        <f>IFERROR(VLOOKUP($B23,'parkrun 5k'!$A:$C,3,FALSE),"")</f>
        <v/>
      </c>
      <c r="Y23" s="23" t="str">
        <f>IFERROR(VLOOKUP($B23,'Shepshed 7'!$A:$C,3,FALSE),"")</f>
        <v/>
      </c>
      <c r="Z23" s="2" t="str">
        <f>IFERROR(VLOOKUP($B23,'Derby 10'!$A:$C,3,FALSE),"")</f>
        <v/>
      </c>
      <c r="AA23" s="2" t="str">
        <f>IFERROR(VLOOKUP($B23,'Bagworth XC'!$A:$C,3,FALSE),"")</f>
        <v/>
      </c>
    </row>
    <row r="24" spans="1:27" x14ac:dyDescent="0.3">
      <c r="A24" s="34">
        <f ca="1">IFERROR(Table222[[#This Row],[Position]],"")</f>
        <v>21</v>
      </c>
      <c r="B24" s="11" t="s">
        <v>90</v>
      </c>
      <c r="C24" s="58">
        <f ca="1">IF(Table222[[#This Row],[Total races]]=0,0,(RANK(E24,$E$3:$E$65)+COUNTIF(E24:$E$57,E24)-1))</f>
        <v>21</v>
      </c>
      <c r="D24" s="2">
        <f>COUNTIF(F24:AA24,"&gt;=0")</f>
        <v>1</v>
      </c>
      <c r="E24" s="2">
        <f t="array" aca="1" ref="E24" ca="1">IF(Table222[[#This Row],[Total races]]&lt;11,SUM(Table222[[#This Row],[Bosworth XC]:[1st XC 2026]]),SUM(LARGE(F24:AA24,ROW(INDIRECT("1:10")))))+Table222[[#This Row],[Total races]]*3</f>
        <v>23</v>
      </c>
      <c r="F24" s="2" t="str">
        <f>IFERROR(VLOOKUP(B24,'Bosworth XC'!$A:$C,3,FALSE),"")</f>
        <v/>
      </c>
      <c r="G24" s="2" t="str">
        <f>IFERROR(VLOOKUP(B24,'Ivanhoe 20'!$A:$C,3,FALSE),"")</f>
        <v/>
      </c>
      <c r="H24" s="2" t="str">
        <f>IFERROR(VLOOKUP($B24,'Desford 6'!$A:$C,3,FALSE),"")</f>
        <v/>
      </c>
      <c r="I24" s="2">
        <f>IFERROR(VLOOKUP($B24,'Run In The Forest 5'!$A:$C,3,FALSE),"")</f>
        <v>20</v>
      </c>
      <c r="J24" s="2" t="str">
        <f>IFERROR(VLOOKUP($B24,'Uttoxeter HM'!$A:$C,3,FALSE),"")</f>
        <v/>
      </c>
      <c r="K24" s="2" t="str">
        <f>IFERROR(VLOOKUP($B24,'Watermead 10k'!$A:$C,3,FALSE),"")</f>
        <v/>
      </c>
      <c r="L24" s="2" t="str">
        <f>IFERROR(VLOOKUP($B24,'West End 8'!$A:$C,3,FALSE),"")</f>
        <v/>
      </c>
      <c r="M24" s="2" t="str">
        <f>IFERROR(VLOOKUP($B24,'Swithland 6'!$A:$C,3,FALSE),"")</f>
        <v/>
      </c>
      <c r="N24" s="2" t="str">
        <f>IFERROR(VLOOKUP($B24,'Washlands Relays'!$A:$C,3,FALSE),"")</f>
        <v/>
      </c>
      <c r="O24" s="2" t="str">
        <f>IFERROR(VLOOKUP($B24,'Gate Gallop 10k'!$A:$C,3,FALSE),"")</f>
        <v/>
      </c>
      <c r="P24" s="2" t="str">
        <f>IFERROR(VLOOKUP($B24,'Worthington 6'!$A:$C,3,FALSE),"")</f>
        <v/>
      </c>
      <c r="Q24" s="2" t="str">
        <f>IFERROR(VLOOKUP($B24,'Joy Cann 5'!$A:$C,3,FALSE),"")</f>
        <v/>
      </c>
      <c r="R24" s="2" t="str">
        <f>IFERROR(VLOOKUP($B24,'Burton 10k'!$A:$C,3,FALSE),"")</f>
        <v/>
      </c>
      <c r="S24" s="2" t="str">
        <f>IFERROR(VLOOKUP($B24,'Lichfield 10k'!$A:$C,3,FALSE),"")</f>
        <v/>
      </c>
      <c r="T24" s="2" t="str">
        <f>IFERROR(VLOOKUP($B24,'Tamworth 5'!$A:$C,3,FALSE),"")</f>
        <v/>
      </c>
      <c r="U24" s="2" t="str">
        <f>IFERROR(VLOOKUP($B24,'Markfield 10k'!$A:$C,3,FALSE),"")</f>
        <v/>
      </c>
      <c r="V24" s="2" t="str">
        <f>IFERROR(VLOOKUP($B24,'Rotherby 8'!$A:$C,3,FALSE),"")</f>
        <v/>
      </c>
      <c r="W24" s="2" t="str">
        <f>IFERROR(VLOOKUP($B24,'Adrian Smith'!$A:$C,3,FALSE),"")</f>
        <v/>
      </c>
      <c r="X24" s="2" t="str">
        <f>IFERROR(VLOOKUP($B24,'parkrun 5k'!$A:$C,3,FALSE),"")</f>
        <v/>
      </c>
      <c r="Y24" s="23" t="str">
        <f>IFERROR(VLOOKUP($B24,'Shepshed 7'!$A:$C,3,FALSE),"")</f>
        <v/>
      </c>
      <c r="Z24" s="2" t="str">
        <f>IFERROR(VLOOKUP($B24,'Derby 10'!$A:$C,3,FALSE),"")</f>
        <v/>
      </c>
      <c r="AA24" s="2" t="str">
        <f>IFERROR(VLOOKUP($B24,'Bagworth XC'!$A:$C,3,FALSE),"")</f>
        <v/>
      </c>
    </row>
    <row r="25" spans="1:27" x14ac:dyDescent="0.3">
      <c r="A25" s="34">
        <f ca="1">IFERROR(Table222[[#This Row],[Position]],"")</f>
        <v>23</v>
      </c>
      <c r="B25" s="11" t="s">
        <v>15</v>
      </c>
      <c r="C25" s="58">
        <f ca="1">IF(Table222[[#This Row],[Total races]]=0,0,(RANK(E25,$E$3:$E$65)+COUNTIF(E25:$E$57,E25)-1))</f>
        <v>23</v>
      </c>
      <c r="D25" s="2">
        <f>COUNTIF(F25:AA25,"&gt;=0")</f>
        <v>1</v>
      </c>
      <c r="E25" s="2">
        <f t="array" aca="1" ref="E25" ca="1">IF(Table222[[#This Row],[Total races]]&lt;11,SUM(Table222[[#This Row],[Bosworth XC]:[1st XC 2026]]),SUM(LARGE(F25:AA25,ROW(INDIRECT("1:10")))))+Table222[[#This Row],[Total races]]*3</f>
        <v>21</v>
      </c>
      <c r="F25" s="2">
        <f>IFERROR(VLOOKUP(B25,'Bosworth XC'!$A:$C,3,FALSE),"")</f>
        <v>18</v>
      </c>
      <c r="G25" s="2" t="str">
        <f>IFERROR(VLOOKUP(B25,'Ivanhoe 20'!$A:$C,3,FALSE),"")</f>
        <v/>
      </c>
      <c r="H25" s="2" t="str">
        <f>IFERROR(VLOOKUP($B25,'Desford 6'!$A:$C,3,FALSE),"")</f>
        <v/>
      </c>
      <c r="I25" s="2" t="str">
        <f>IFERROR(VLOOKUP($B25,'Run In The Forest 5'!$A:$C,3,FALSE),"")</f>
        <v/>
      </c>
      <c r="J25" s="2" t="str">
        <f>IFERROR(VLOOKUP($B25,'Uttoxeter HM'!$A:$C,3,FALSE),"")</f>
        <v/>
      </c>
      <c r="K25" s="2" t="str">
        <f>IFERROR(VLOOKUP($B25,'Watermead 10k'!$A:$C,3,FALSE),"")</f>
        <v/>
      </c>
      <c r="L25" s="2" t="str">
        <f>IFERROR(VLOOKUP($B25,'West End 8'!$A:$C,3,FALSE),"")</f>
        <v/>
      </c>
      <c r="M25" s="2" t="str">
        <f>IFERROR(VLOOKUP($B25,'Swithland 6'!$A:$C,3,FALSE),"")</f>
        <v/>
      </c>
      <c r="N25" s="2" t="str">
        <f>IFERROR(VLOOKUP($B25,'Washlands Relays'!$A:$C,3,FALSE),"")</f>
        <v/>
      </c>
      <c r="O25" s="2" t="str">
        <f>IFERROR(VLOOKUP($B25,'Gate Gallop 10k'!$A:$C,3,FALSE),"")</f>
        <v/>
      </c>
      <c r="P25" s="2" t="str">
        <f>IFERROR(VLOOKUP($B25,'Worthington 6'!$A:$C,3,FALSE),"")</f>
        <v/>
      </c>
      <c r="Q25" s="2" t="str">
        <f>IFERROR(VLOOKUP($B25,'Joy Cann 5'!$A:$C,3,FALSE),"")</f>
        <v/>
      </c>
      <c r="R25" s="2" t="str">
        <f>IFERROR(VLOOKUP($B25,'Burton 10k'!$A:$C,3,FALSE),"")</f>
        <v/>
      </c>
      <c r="S25" s="2" t="str">
        <f>IFERROR(VLOOKUP($B25,'Lichfield 10k'!$A:$C,3,FALSE),"")</f>
        <v/>
      </c>
      <c r="T25" s="2" t="str">
        <f>IFERROR(VLOOKUP($B25,'Tamworth 5'!$A:$C,3,FALSE),"")</f>
        <v/>
      </c>
      <c r="U25" s="2" t="str">
        <f>IFERROR(VLOOKUP($B25,'Markfield 10k'!$A:$C,3,FALSE),"")</f>
        <v/>
      </c>
      <c r="V25" s="2" t="str">
        <f>IFERROR(VLOOKUP($B25,'Rotherby 8'!$A:$C,3,FALSE),"")</f>
        <v/>
      </c>
      <c r="W25" s="2" t="str">
        <f>IFERROR(VLOOKUP($B25,'Adrian Smith'!$A:$C,3,FALSE),"")</f>
        <v/>
      </c>
      <c r="X25" s="2" t="str">
        <f>IFERROR(VLOOKUP($B25,'parkrun 5k'!$A:$C,3,FALSE),"")</f>
        <v/>
      </c>
      <c r="Y25" s="23" t="str">
        <f>IFERROR(VLOOKUP($B25,'Shepshed 7'!$A:$C,3,FALSE),"")</f>
        <v/>
      </c>
      <c r="Z25" s="2" t="str">
        <f>IFERROR(VLOOKUP($B25,'Derby 10'!$A:$C,3,FALSE),"")</f>
        <v/>
      </c>
      <c r="AA25" s="2" t="str">
        <f>IFERROR(VLOOKUP($B25,'Bagworth XC'!$A:$C,3,FALSE),"")</f>
        <v/>
      </c>
    </row>
    <row r="26" spans="1:27" x14ac:dyDescent="0.3">
      <c r="A26" s="34">
        <f>IFERROR(Table222[[#This Row],[Position]],"")</f>
        <v>0</v>
      </c>
      <c r="B26" s="11" t="s">
        <v>13</v>
      </c>
      <c r="C26" s="58">
        <f>IF(Table222[[#This Row],[Total races]]=0,0,(RANK(E26,$E$3:$E$65)+COUNTIF(E26:$E$57,E26)-1))</f>
        <v>0</v>
      </c>
      <c r="D26" s="2">
        <f>COUNTIF(F26:AA26,"&gt;=0")</f>
        <v>0</v>
      </c>
      <c r="E26" s="2">
        <f t="array" aca="1" ref="E26" ca="1">IF(Table222[[#This Row],[Total races]]&lt;11,SUM(Table222[[#This Row],[Bosworth XC]:[1st XC 2026]]),SUM(LARGE(F26:AA26,ROW(INDIRECT("1:10")))))+Table222[[#This Row],[Total races]]*3</f>
        <v>0</v>
      </c>
      <c r="F26" s="2" t="str">
        <f>IFERROR(VLOOKUP(B26,'Bosworth XC'!$A:$C,3,FALSE),"")</f>
        <v/>
      </c>
      <c r="G26" s="2" t="str">
        <f>IFERROR(VLOOKUP(B26,'Ivanhoe 20'!$A:$C,3,FALSE),"")</f>
        <v/>
      </c>
      <c r="H26" s="2" t="str">
        <f>IFERROR(VLOOKUP($B26,'Desford 6'!$A:$C,3,FALSE),"")</f>
        <v/>
      </c>
      <c r="I26" s="2" t="str">
        <f>IFERROR(VLOOKUP($B26,'Run In The Forest 5'!$A:$C,3,FALSE),"")</f>
        <v/>
      </c>
      <c r="J26" s="2" t="str">
        <f>IFERROR(VLOOKUP($B26,'Uttoxeter HM'!$A:$C,3,FALSE),"")</f>
        <v/>
      </c>
      <c r="K26" s="2" t="str">
        <f>IFERROR(VLOOKUP($B26,'Watermead 10k'!$A:$C,3,FALSE),"")</f>
        <v/>
      </c>
      <c r="L26" s="2" t="str">
        <f>IFERROR(VLOOKUP($B26,'West End 8'!$A:$C,3,FALSE),"")</f>
        <v/>
      </c>
      <c r="M26" s="2" t="str">
        <f>IFERROR(VLOOKUP($B26,'Swithland 6'!$A:$C,3,FALSE),"")</f>
        <v/>
      </c>
      <c r="N26" s="2" t="str">
        <f>IFERROR(VLOOKUP($B26,'Washlands Relays'!$A:$C,3,FALSE),"")</f>
        <v/>
      </c>
      <c r="O26" s="2" t="str">
        <f>IFERROR(VLOOKUP($B26,'Gate Gallop 10k'!$A:$C,3,FALSE),"")</f>
        <v/>
      </c>
      <c r="P26" s="2" t="str">
        <f>IFERROR(VLOOKUP($B26,'Worthington 6'!$A:$C,3,FALSE),"")</f>
        <v/>
      </c>
      <c r="Q26" s="2" t="str">
        <f>IFERROR(VLOOKUP($B26,'Joy Cann 5'!$A:$C,3,FALSE),"")</f>
        <v/>
      </c>
      <c r="R26" s="2" t="str">
        <f>IFERROR(VLOOKUP($B26,'Burton 10k'!$A:$C,3,FALSE),"")</f>
        <v/>
      </c>
      <c r="S26" s="2" t="str">
        <f>IFERROR(VLOOKUP($B26,'Lichfield 10k'!$A:$C,3,FALSE),"")</f>
        <v/>
      </c>
      <c r="T26" s="2" t="str">
        <f>IFERROR(VLOOKUP($B26,'Tamworth 5'!$A:$C,3,FALSE),"")</f>
        <v/>
      </c>
      <c r="U26" s="2" t="str">
        <f>IFERROR(VLOOKUP($B26,'Markfield 10k'!$A:$C,3,FALSE),"")</f>
        <v/>
      </c>
      <c r="V26" s="2" t="str">
        <f>IFERROR(VLOOKUP($B26,'Rotherby 8'!$A:$C,3,FALSE),"")</f>
        <v/>
      </c>
      <c r="W26" s="2" t="str">
        <f>IFERROR(VLOOKUP($B26,'Adrian Smith'!$A:$C,3,FALSE),"")</f>
        <v/>
      </c>
      <c r="X26" s="2" t="str">
        <f>IFERROR(VLOOKUP($B26,'parkrun 5k'!$A:$C,3,FALSE),"")</f>
        <v/>
      </c>
      <c r="Y26" s="23" t="str">
        <f>IFERROR(VLOOKUP($B26,'Shepshed 7'!$A:$C,3,FALSE),"")</f>
        <v/>
      </c>
      <c r="Z26" s="2" t="str">
        <f>IFERROR(VLOOKUP($B26,'Derby 10'!$A:$C,3,FALSE),"")</f>
        <v/>
      </c>
      <c r="AA26" s="2" t="str">
        <f>IFERROR(VLOOKUP($B26,'Bagworth XC'!$A:$C,3,FALSE),"")</f>
        <v/>
      </c>
    </row>
    <row r="27" spans="1:27" x14ac:dyDescent="0.3">
      <c r="A27" s="34">
        <f>IFERROR(Table222[[#This Row],[Position]],"")</f>
        <v>0</v>
      </c>
      <c r="B27" s="11" t="s">
        <v>86</v>
      </c>
      <c r="C27" s="58">
        <f>IF(Table222[[#This Row],[Total races]]=0,0,(RANK(E27,$E$3:$E$65)+COUNTIF(E27:$E$57,E27)-1))</f>
        <v>0</v>
      </c>
      <c r="D27" s="2">
        <f>COUNTIF(F27:AA27,"&gt;=0")</f>
        <v>0</v>
      </c>
      <c r="E27" s="2">
        <f t="array" aca="1" ref="E27" ca="1">IF(Table222[[#This Row],[Total races]]&lt;11,SUM(Table222[[#This Row],[Bosworth XC]:[1st XC 2026]]),SUM(LARGE(F27:AA27,ROW(INDIRECT("1:10")))))+Table222[[#This Row],[Total races]]*3</f>
        <v>0</v>
      </c>
      <c r="F27" s="2" t="str">
        <f>IFERROR(VLOOKUP(B27,'Bosworth XC'!$A:$C,3,FALSE),"")</f>
        <v/>
      </c>
      <c r="G27" s="2" t="str">
        <f>IFERROR(VLOOKUP(B27,'Ivanhoe 20'!$A:$C,3,FALSE),"")</f>
        <v/>
      </c>
      <c r="H27" s="2" t="str">
        <f>IFERROR(VLOOKUP($B27,'Desford 6'!$A:$C,3,FALSE),"")</f>
        <v/>
      </c>
      <c r="I27" s="2" t="str">
        <f>IFERROR(VLOOKUP($B27,'Run In The Forest 5'!$A:$C,3,FALSE),"")</f>
        <v/>
      </c>
      <c r="J27" s="2" t="str">
        <f>IFERROR(VLOOKUP($B27,'Uttoxeter HM'!$A:$C,3,FALSE),"")</f>
        <v/>
      </c>
      <c r="K27" s="2" t="str">
        <f>IFERROR(VLOOKUP($B27,'Watermead 10k'!$A:$C,3,FALSE),"")</f>
        <v/>
      </c>
      <c r="L27" s="2" t="str">
        <f>IFERROR(VLOOKUP($B27,'West End 8'!$A:$C,3,FALSE),"")</f>
        <v/>
      </c>
      <c r="M27" s="2" t="str">
        <f>IFERROR(VLOOKUP($B27,'Swithland 6'!$A:$C,3,FALSE),"")</f>
        <v/>
      </c>
      <c r="N27" s="2" t="str">
        <f>IFERROR(VLOOKUP($B27,'Washlands Relays'!$A:$C,3,FALSE),"")</f>
        <v/>
      </c>
      <c r="O27" s="2" t="str">
        <f>IFERROR(VLOOKUP($B27,'Gate Gallop 10k'!$A:$C,3,FALSE),"")</f>
        <v/>
      </c>
      <c r="P27" s="2" t="str">
        <f>IFERROR(VLOOKUP($B27,'Worthington 6'!$A:$C,3,FALSE),"")</f>
        <v/>
      </c>
      <c r="Q27" s="2" t="str">
        <f>IFERROR(VLOOKUP($B27,'Joy Cann 5'!$A:$C,3,FALSE),"")</f>
        <v/>
      </c>
      <c r="R27" s="2" t="str">
        <f>IFERROR(VLOOKUP($B27,'Burton 10k'!$A:$C,3,FALSE),"")</f>
        <v/>
      </c>
      <c r="S27" s="2" t="str">
        <f>IFERROR(VLOOKUP($B27,'Lichfield 10k'!$A:$C,3,FALSE),"")</f>
        <v/>
      </c>
      <c r="T27" s="2" t="str">
        <f>IFERROR(VLOOKUP($B27,'Tamworth 5'!$A:$C,3,FALSE),"")</f>
        <v/>
      </c>
      <c r="U27" s="2" t="str">
        <f>IFERROR(VLOOKUP($B27,'Markfield 10k'!$A:$C,3,FALSE),"")</f>
        <v/>
      </c>
      <c r="V27" s="2" t="str">
        <f>IFERROR(VLOOKUP($B27,'Rotherby 8'!$A:$C,3,FALSE),"")</f>
        <v/>
      </c>
      <c r="W27" s="2" t="str">
        <f>IFERROR(VLOOKUP($B27,'Adrian Smith'!$A:$C,3,FALSE),"")</f>
        <v/>
      </c>
      <c r="X27" s="2" t="str">
        <f>IFERROR(VLOOKUP($B27,'parkrun 5k'!$A:$C,3,FALSE),"")</f>
        <v/>
      </c>
      <c r="Y27" s="23" t="str">
        <f>IFERROR(VLOOKUP($B27,'Shepshed 7'!$A:$C,3,FALSE),"")</f>
        <v/>
      </c>
      <c r="Z27" s="2" t="str">
        <f>IFERROR(VLOOKUP($B27,'Derby 10'!$A:$C,3,FALSE),"")</f>
        <v/>
      </c>
      <c r="AA27" s="2" t="str">
        <f>IFERROR(VLOOKUP($B27,'Bagworth XC'!$A:$C,3,FALSE),"")</f>
        <v/>
      </c>
    </row>
    <row r="28" spans="1:27" x14ac:dyDescent="0.3">
      <c r="A28" s="34">
        <f>IFERROR(Table222[[#This Row],[Position]],"")</f>
        <v>0</v>
      </c>
      <c r="B28" s="11" t="s">
        <v>139</v>
      </c>
      <c r="C28" s="58">
        <f>IF(Table222[[#This Row],[Total races]]=0,0,(RANK(E28,$E$3:$E$65)+COUNTIF(E28:$E$57,E28)-1))</f>
        <v>0</v>
      </c>
      <c r="D28" s="2">
        <f>COUNTIF(F28:AA28,"&gt;=0")</f>
        <v>0</v>
      </c>
      <c r="E28" s="2">
        <f t="array" aca="1" ref="E28" ca="1">IF(Table222[[#This Row],[Total races]]&lt;11,SUM(Table222[[#This Row],[Bosworth XC]:[1st XC 2026]]),SUM(LARGE(F28:AA28,ROW(INDIRECT("1:10")))))+Table222[[#This Row],[Total races]]*3</f>
        <v>0</v>
      </c>
      <c r="F28" s="2" t="str">
        <f>IFERROR(VLOOKUP(B28,'Bosworth XC'!$A:$C,3,FALSE),"")</f>
        <v/>
      </c>
      <c r="G28" s="2" t="str">
        <f>IFERROR(VLOOKUP(B28,'Ivanhoe 20'!$A:$C,3,FALSE),"")</f>
        <v/>
      </c>
      <c r="H28" s="2" t="str">
        <f>IFERROR(VLOOKUP($B28,'Desford 6'!$A:$C,3,FALSE),"")</f>
        <v/>
      </c>
      <c r="I28" s="2" t="str">
        <f>IFERROR(VLOOKUP($B28,'Run In The Forest 5'!$A:$C,3,FALSE),"")</f>
        <v/>
      </c>
      <c r="J28" s="2" t="str">
        <f>IFERROR(VLOOKUP($B28,'Uttoxeter HM'!$A:$C,3,FALSE),"")</f>
        <v/>
      </c>
      <c r="K28" s="2" t="str">
        <f>IFERROR(VLOOKUP($B28,'Watermead 10k'!$A:$C,3,FALSE),"")</f>
        <v/>
      </c>
      <c r="L28" s="2" t="str">
        <f>IFERROR(VLOOKUP($B28,'West End 8'!$A:$C,3,FALSE),"")</f>
        <v/>
      </c>
      <c r="M28" s="2" t="str">
        <f>IFERROR(VLOOKUP($B28,'Swithland 6'!$A:$C,3,FALSE),"")</f>
        <v/>
      </c>
      <c r="N28" s="2" t="str">
        <f>IFERROR(VLOOKUP($B28,'Washlands Relays'!$A:$C,3,FALSE),"")</f>
        <v/>
      </c>
      <c r="O28" s="2" t="str">
        <f>IFERROR(VLOOKUP($B28,'Gate Gallop 10k'!$A:$C,3,FALSE),"")</f>
        <v/>
      </c>
      <c r="P28" s="2" t="str">
        <f>IFERROR(VLOOKUP($B28,'Worthington 6'!$A:$C,3,FALSE),"")</f>
        <v/>
      </c>
      <c r="Q28" s="2" t="str">
        <f>IFERROR(VLOOKUP($B28,'Joy Cann 5'!$A:$C,3,FALSE),"")</f>
        <v/>
      </c>
      <c r="R28" s="2" t="str">
        <f>IFERROR(VLOOKUP($B28,'Burton 10k'!$A:$C,3,FALSE),"")</f>
        <v/>
      </c>
      <c r="S28" s="2" t="str">
        <f>IFERROR(VLOOKUP($B28,'Lichfield 10k'!$A:$C,3,FALSE),"")</f>
        <v/>
      </c>
      <c r="T28" s="2" t="str">
        <f>IFERROR(VLOOKUP($B28,'Tamworth 5'!$A:$C,3,FALSE),"")</f>
        <v/>
      </c>
      <c r="U28" s="2" t="str">
        <f>IFERROR(VLOOKUP($B28,'Markfield 10k'!$A:$C,3,FALSE),"")</f>
        <v/>
      </c>
      <c r="V28" s="2" t="str">
        <f>IFERROR(VLOOKUP($B28,'Rotherby 8'!$A:$C,3,FALSE),"")</f>
        <v/>
      </c>
      <c r="W28" s="2" t="str">
        <f>IFERROR(VLOOKUP($B28,'Adrian Smith'!$A:$C,3,FALSE),"")</f>
        <v/>
      </c>
      <c r="X28" s="2" t="str">
        <f>IFERROR(VLOOKUP($B28,'parkrun 5k'!$A:$C,3,FALSE),"")</f>
        <v/>
      </c>
      <c r="Y28" s="23" t="str">
        <f>IFERROR(VLOOKUP($B28,'Shepshed 7'!$A:$C,3,FALSE),"")</f>
        <v/>
      </c>
      <c r="Z28" s="2" t="str">
        <f>IFERROR(VLOOKUP($B28,'Derby 10'!$A:$C,3,FALSE),"")</f>
        <v/>
      </c>
      <c r="AA28" s="2" t="str">
        <f>IFERROR(VLOOKUP($B28,'Bagworth XC'!$A:$C,3,FALSE),"")</f>
        <v/>
      </c>
    </row>
    <row r="29" spans="1:27" x14ac:dyDescent="0.3">
      <c r="A29" s="34">
        <f>IFERROR(Table222[[#This Row],[Position]],"")</f>
        <v>0</v>
      </c>
      <c r="B29" s="11" t="s">
        <v>115</v>
      </c>
      <c r="C29" s="58">
        <f>IF(Table222[[#This Row],[Total races]]=0,0,(RANK(E29,$E$3:$E$65)+COUNTIF(E29:$E$57,E29)-1))</f>
        <v>0</v>
      </c>
      <c r="D29" s="2">
        <f>COUNTIF(F29:AA29,"&gt;=0")</f>
        <v>0</v>
      </c>
      <c r="E29" s="2">
        <f t="array" aca="1" ref="E29" ca="1">IF(Table222[[#This Row],[Total races]]&lt;11,SUM(Table222[[#This Row],[Bosworth XC]:[1st XC 2026]]),SUM(LARGE(F29:AA29,ROW(INDIRECT("1:10")))))+Table222[[#This Row],[Total races]]*3</f>
        <v>0</v>
      </c>
      <c r="F29" s="2" t="str">
        <f>IFERROR(VLOOKUP(B29,'Bosworth XC'!$A:$C,3,FALSE),"")</f>
        <v/>
      </c>
      <c r="G29" s="2" t="str">
        <f>IFERROR(VLOOKUP(B29,'Ivanhoe 20'!$A:$C,3,FALSE),"")</f>
        <v/>
      </c>
      <c r="H29" s="2" t="str">
        <f>IFERROR(VLOOKUP($B29,'Desford 6'!$A:$C,3,FALSE),"")</f>
        <v/>
      </c>
      <c r="I29" s="2" t="str">
        <f>IFERROR(VLOOKUP($B29,'Run In The Forest 5'!$A:$C,3,FALSE),"")</f>
        <v/>
      </c>
      <c r="J29" s="2" t="str">
        <f>IFERROR(VLOOKUP($B29,'Uttoxeter HM'!$A:$C,3,FALSE),"")</f>
        <v/>
      </c>
      <c r="K29" s="2" t="str">
        <f>IFERROR(VLOOKUP($B29,'Watermead 10k'!$A:$C,3,FALSE),"")</f>
        <v/>
      </c>
      <c r="L29" s="2" t="str">
        <f>IFERROR(VLOOKUP($B29,'West End 8'!$A:$C,3,FALSE),"")</f>
        <v/>
      </c>
      <c r="M29" s="2" t="str">
        <f>IFERROR(VLOOKUP($B29,'Swithland 6'!$A:$C,3,FALSE),"")</f>
        <v/>
      </c>
      <c r="N29" s="2" t="str">
        <f>IFERROR(VLOOKUP($B29,'Washlands Relays'!$A:$C,3,FALSE),"")</f>
        <v/>
      </c>
      <c r="O29" s="2" t="str">
        <f>IFERROR(VLOOKUP($B29,'Gate Gallop 10k'!$A:$C,3,FALSE),"")</f>
        <v/>
      </c>
      <c r="P29" s="2" t="str">
        <f>IFERROR(VLOOKUP($B29,'Worthington 6'!$A:$C,3,FALSE),"")</f>
        <v/>
      </c>
      <c r="Q29" s="2" t="str">
        <f>IFERROR(VLOOKUP($B29,'Joy Cann 5'!$A:$C,3,FALSE),"")</f>
        <v/>
      </c>
      <c r="R29" s="2" t="str">
        <f>IFERROR(VLOOKUP($B29,'Burton 10k'!$A:$C,3,FALSE),"")</f>
        <v/>
      </c>
      <c r="S29" s="2" t="str">
        <f>IFERROR(VLOOKUP($B29,'Lichfield 10k'!$A:$C,3,FALSE),"")</f>
        <v/>
      </c>
      <c r="T29" s="2" t="str">
        <f>IFERROR(VLOOKUP($B29,'Tamworth 5'!$A:$C,3,FALSE),"")</f>
        <v/>
      </c>
      <c r="U29" s="2" t="str">
        <f>IFERROR(VLOOKUP($B29,'Markfield 10k'!$A:$C,3,FALSE),"")</f>
        <v/>
      </c>
      <c r="V29" s="2" t="str">
        <f>IFERROR(VLOOKUP($B29,'Rotherby 8'!$A:$C,3,FALSE),"")</f>
        <v/>
      </c>
      <c r="W29" s="2" t="str">
        <f>IFERROR(VLOOKUP($B29,'Adrian Smith'!$A:$C,3,FALSE),"")</f>
        <v/>
      </c>
      <c r="X29" s="2" t="str">
        <f>IFERROR(VLOOKUP($B29,'parkrun 5k'!$A:$C,3,FALSE),"")</f>
        <v/>
      </c>
      <c r="Y29" s="23" t="str">
        <f>IFERROR(VLOOKUP($B29,'Shepshed 7'!$A:$C,3,FALSE),"")</f>
        <v/>
      </c>
      <c r="Z29" s="2" t="str">
        <f>IFERROR(VLOOKUP($B29,'Derby 10'!$A:$C,3,FALSE),"")</f>
        <v/>
      </c>
      <c r="AA29" s="2" t="str">
        <f>IFERROR(VLOOKUP($B29,'Bagworth XC'!$A:$C,3,FALSE),"")</f>
        <v/>
      </c>
    </row>
    <row r="30" spans="1:27" x14ac:dyDescent="0.3">
      <c r="A30" s="34">
        <f>IFERROR(Table222[[#This Row],[Position]],"")</f>
        <v>0</v>
      </c>
      <c r="B30" s="11" t="s">
        <v>93</v>
      </c>
      <c r="C30" s="58">
        <f>IF(Table222[[#This Row],[Total races]]=0,0,(RANK(E30,$E$3:$E$65)+COUNTIF(E30:$E$57,E30)-1))</f>
        <v>0</v>
      </c>
      <c r="D30" s="2">
        <f>COUNTIF(F30:AA30,"&gt;=0")</f>
        <v>0</v>
      </c>
      <c r="E30" s="2">
        <f t="array" aca="1" ref="E30" ca="1">IF(Table222[[#This Row],[Total races]]&lt;11,SUM(Table222[[#This Row],[Bosworth XC]:[1st XC 2026]]),SUM(LARGE(F30:AA30,ROW(INDIRECT("1:10")))))+Table222[[#This Row],[Total races]]*3</f>
        <v>0</v>
      </c>
      <c r="F30" s="2" t="str">
        <f>IFERROR(VLOOKUP(B30,'Bosworth XC'!$A:$C,3,FALSE),"")</f>
        <v/>
      </c>
      <c r="G30" s="2" t="str">
        <f>IFERROR(VLOOKUP(B30,'Ivanhoe 20'!$A:$C,3,FALSE),"")</f>
        <v/>
      </c>
      <c r="H30" s="2" t="str">
        <f>IFERROR(VLOOKUP($B30,'Desford 6'!$A:$C,3,FALSE),"")</f>
        <v/>
      </c>
      <c r="I30" s="2" t="str">
        <f>IFERROR(VLOOKUP($B30,'Run In The Forest 5'!$A:$C,3,FALSE),"")</f>
        <v/>
      </c>
      <c r="J30" s="2" t="str">
        <f>IFERROR(VLOOKUP($B30,'Uttoxeter HM'!$A:$C,3,FALSE),"")</f>
        <v/>
      </c>
      <c r="K30" s="2" t="str">
        <f>IFERROR(VLOOKUP($B30,'Watermead 10k'!$A:$C,3,FALSE),"")</f>
        <v/>
      </c>
      <c r="L30" s="2" t="str">
        <f>IFERROR(VLOOKUP($B30,'West End 8'!$A:$C,3,FALSE),"")</f>
        <v/>
      </c>
      <c r="M30" s="2" t="str">
        <f>IFERROR(VLOOKUP($B30,'Swithland 6'!$A:$C,3,FALSE),"")</f>
        <v/>
      </c>
      <c r="N30" s="2" t="str">
        <f>IFERROR(VLOOKUP($B30,'Washlands Relays'!$A:$C,3,FALSE),"")</f>
        <v/>
      </c>
      <c r="O30" s="2" t="str">
        <f>IFERROR(VLOOKUP($B30,'Gate Gallop 10k'!$A:$C,3,FALSE),"")</f>
        <v/>
      </c>
      <c r="P30" s="2" t="str">
        <f>IFERROR(VLOOKUP($B30,'Worthington 6'!$A:$C,3,FALSE),"")</f>
        <v/>
      </c>
      <c r="Q30" s="2" t="str">
        <f>IFERROR(VLOOKUP($B30,'Joy Cann 5'!$A:$C,3,FALSE),"")</f>
        <v/>
      </c>
      <c r="R30" s="2" t="str">
        <f>IFERROR(VLOOKUP($B30,'Burton 10k'!$A:$C,3,FALSE),"")</f>
        <v/>
      </c>
      <c r="S30" s="2" t="str">
        <f>IFERROR(VLOOKUP($B30,'Lichfield 10k'!$A:$C,3,FALSE),"")</f>
        <v/>
      </c>
      <c r="T30" s="2" t="str">
        <f>IFERROR(VLOOKUP($B30,'Tamworth 5'!$A:$C,3,FALSE),"")</f>
        <v/>
      </c>
      <c r="U30" s="2" t="str">
        <f>IFERROR(VLOOKUP($B30,'Markfield 10k'!$A:$C,3,FALSE),"")</f>
        <v/>
      </c>
      <c r="V30" s="2" t="str">
        <f>IFERROR(VLOOKUP($B30,'Rotherby 8'!$A:$C,3,FALSE),"")</f>
        <v/>
      </c>
      <c r="W30" s="2" t="str">
        <f>IFERROR(VLOOKUP($B30,'Adrian Smith'!$A:$C,3,FALSE),"")</f>
        <v/>
      </c>
      <c r="X30" s="2" t="str">
        <f>IFERROR(VLOOKUP($B30,'parkrun 5k'!$A:$C,3,FALSE),"")</f>
        <v/>
      </c>
      <c r="Y30" s="23" t="str">
        <f>IFERROR(VLOOKUP($B30,'Shepshed 7'!$A:$C,3,FALSE),"")</f>
        <v/>
      </c>
      <c r="Z30" s="2" t="str">
        <f>IFERROR(VLOOKUP($B30,'Derby 10'!$A:$C,3,FALSE),"")</f>
        <v/>
      </c>
      <c r="AA30" s="2" t="str">
        <f>IFERROR(VLOOKUP($B30,'Bagworth XC'!$A:$C,3,FALSE),"")</f>
        <v/>
      </c>
    </row>
    <row r="31" spans="1:27" x14ac:dyDescent="0.3">
      <c r="A31" s="34">
        <f>IFERROR(Table222[[#This Row],[Position]],"")</f>
        <v>0</v>
      </c>
      <c r="B31" s="11" t="s">
        <v>137</v>
      </c>
      <c r="C31" s="58">
        <f>IF(Table222[[#This Row],[Total races]]=0,0,(RANK(E31,$E$3:$E$65)+COUNTIF(E31:$E$57,E31)-1))</f>
        <v>0</v>
      </c>
      <c r="D31" s="2">
        <f>COUNTIF(F31:AA31,"&gt;=0")</f>
        <v>0</v>
      </c>
      <c r="E31" s="2">
        <f t="array" aca="1" ref="E31" ca="1">IF(Table222[[#This Row],[Total races]]&lt;11,SUM(Table222[[#This Row],[Bosworth XC]:[1st XC 2026]]),SUM(LARGE(F31:AA31,ROW(INDIRECT("1:10")))))+Table222[[#This Row],[Total races]]*3</f>
        <v>0</v>
      </c>
      <c r="F31" s="2" t="str">
        <f>IFERROR(VLOOKUP(B31,'Bosworth XC'!$A:$C,3,FALSE),"")</f>
        <v/>
      </c>
      <c r="G31" s="2" t="str">
        <f>IFERROR(VLOOKUP(B31,'Ivanhoe 20'!$A:$C,3,FALSE),"")</f>
        <v/>
      </c>
      <c r="H31" s="2" t="str">
        <f>IFERROR(VLOOKUP($B31,'Desford 6'!$A:$C,3,FALSE),"")</f>
        <v/>
      </c>
      <c r="I31" s="2" t="str">
        <f>IFERROR(VLOOKUP($B31,'Run In The Forest 5'!$A:$C,3,FALSE),"")</f>
        <v/>
      </c>
      <c r="J31" s="2" t="str">
        <f>IFERROR(VLOOKUP($B31,'Uttoxeter HM'!$A:$C,3,FALSE),"")</f>
        <v/>
      </c>
      <c r="K31" s="2" t="str">
        <f>IFERROR(VLOOKUP($B31,'Watermead 10k'!$A:$C,3,FALSE),"")</f>
        <v/>
      </c>
      <c r="L31" s="2" t="str">
        <f>IFERROR(VLOOKUP($B31,'West End 8'!$A:$C,3,FALSE),"")</f>
        <v/>
      </c>
      <c r="M31" s="2" t="str">
        <f>IFERROR(VLOOKUP($B31,'Swithland 6'!$A:$C,3,FALSE),"")</f>
        <v/>
      </c>
      <c r="N31" s="2" t="str">
        <f>IFERROR(VLOOKUP($B31,'Washlands Relays'!$A:$C,3,FALSE),"")</f>
        <v/>
      </c>
      <c r="O31" s="2" t="str">
        <f>IFERROR(VLOOKUP($B31,'Gate Gallop 10k'!$A:$C,3,FALSE),"")</f>
        <v/>
      </c>
      <c r="P31" s="2" t="str">
        <f>IFERROR(VLOOKUP($B31,'Worthington 6'!$A:$C,3,FALSE),"")</f>
        <v/>
      </c>
      <c r="Q31" s="2" t="str">
        <f>IFERROR(VLOOKUP($B31,'Joy Cann 5'!$A:$C,3,FALSE),"")</f>
        <v/>
      </c>
      <c r="R31" s="2" t="str">
        <f>IFERROR(VLOOKUP($B31,'Burton 10k'!$A:$C,3,FALSE),"")</f>
        <v/>
      </c>
      <c r="S31" s="2" t="str">
        <f>IFERROR(VLOOKUP($B31,'Lichfield 10k'!$A:$C,3,FALSE),"")</f>
        <v/>
      </c>
      <c r="T31" s="2" t="str">
        <f>IFERROR(VLOOKUP($B31,'Tamworth 5'!$A:$C,3,FALSE),"")</f>
        <v/>
      </c>
      <c r="U31" s="2" t="str">
        <f>IFERROR(VLOOKUP($B31,'Markfield 10k'!$A:$C,3,FALSE),"")</f>
        <v/>
      </c>
      <c r="V31" s="2" t="str">
        <f>IFERROR(VLOOKUP($B31,'Rotherby 8'!$A:$C,3,FALSE),"")</f>
        <v/>
      </c>
      <c r="W31" s="2" t="str">
        <f>IFERROR(VLOOKUP($B31,'Adrian Smith'!$A:$C,3,FALSE),"")</f>
        <v/>
      </c>
      <c r="X31" s="2" t="str">
        <f>IFERROR(VLOOKUP($B31,'parkrun 5k'!$A:$C,3,FALSE),"")</f>
        <v/>
      </c>
      <c r="Y31" s="23" t="str">
        <f>IFERROR(VLOOKUP($B31,'Shepshed 7'!$A:$C,3,FALSE),"")</f>
        <v/>
      </c>
      <c r="Z31" s="2" t="str">
        <f>IFERROR(VLOOKUP($B31,'Derby 10'!$A:$C,3,FALSE),"")</f>
        <v/>
      </c>
      <c r="AA31" s="2" t="str">
        <f>IFERROR(VLOOKUP($B31,'Bagworth XC'!$A:$C,3,FALSE),"")</f>
        <v/>
      </c>
    </row>
    <row r="32" spans="1:27" x14ac:dyDescent="0.3">
      <c r="A32" s="34">
        <f>IFERROR(Table222[[#This Row],[Position]],"")</f>
        <v>0</v>
      </c>
      <c r="B32" s="11" t="s">
        <v>72</v>
      </c>
      <c r="C32" s="58">
        <f>IF(Table222[[#This Row],[Total races]]=0,0,(RANK(E32,$E$3:$E$65)+COUNTIF(E32:$E$57,E32)-1))</f>
        <v>0</v>
      </c>
      <c r="D32" s="2">
        <f>COUNTIF(F32:AA32,"&gt;=0")</f>
        <v>0</v>
      </c>
      <c r="E32" s="2">
        <f t="array" aca="1" ref="E32" ca="1">IF(Table222[[#This Row],[Total races]]&lt;11,SUM(Table222[[#This Row],[Bosworth XC]:[1st XC 2026]]),SUM(LARGE(F32:AA32,ROW(INDIRECT("1:10")))))+Table222[[#This Row],[Total races]]*3</f>
        <v>0</v>
      </c>
      <c r="F32" s="2" t="str">
        <f>IFERROR(VLOOKUP(B32,'Bosworth XC'!$A:$C,3,FALSE),"")</f>
        <v/>
      </c>
      <c r="G32" s="2" t="str">
        <f>IFERROR(VLOOKUP(B32,'Ivanhoe 20'!$A:$C,3,FALSE),"")</f>
        <v/>
      </c>
      <c r="H32" s="2" t="str">
        <f>IFERROR(VLOOKUP($B32,'Desford 6'!$A:$C,3,FALSE),"")</f>
        <v/>
      </c>
      <c r="I32" s="2" t="str">
        <f>IFERROR(VLOOKUP($B32,'Run In The Forest 5'!$A:$C,3,FALSE),"")</f>
        <v/>
      </c>
      <c r="J32" s="2" t="str">
        <f>IFERROR(VLOOKUP($B32,'Uttoxeter HM'!$A:$C,3,FALSE),"")</f>
        <v/>
      </c>
      <c r="K32" s="2" t="str">
        <f>IFERROR(VLOOKUP($B32,'Watermead 10k'!$A:$C,3,FALSE),"")</f>
        <v/>
      </c>
      <c r="L32" s="2" t="str">
        <f>IFERROR(VLOOKUP($B32,'West End 8'!$A:$C,3,FALSE),"")</f>
        <v/>
      </c>
      <c r="M32" s="2" t="str">
        <f>IFERROR(VLOOKUP($B32,'Swithland 6'!$A:$C,3,FALSE),"")</f>
        <v/>
      </c>
      <c r="N32" s="2" t="str">
        <f>IFERROR(VLOOKUP($B32,'Washlands Relays'!$A:$C,3,FALSE),"")</f>
        <v/>
      </c>
      <c r="O32" s="2" t="str">
        <f>IFERROR(VLOOKUP($B32,'Gate Gallop 10k'!$A:$C,3,FALSE),"")</f>
        <v/>
      </c>
      <c r="P32" s="2" t="str">
        <f>IFERROR(VLOOKUP($B32,'Worthington 6'!$A:$C,3,FALSE),"")</f>
        <v/>
      </c>
      <c r="Q32" s="2" t="str">
        <f>IFERROR(VLOOKUP($B32,'Joy Cann 5'!$A:$C,3,FALSE),"")</f>
        <v/>
      </c>
      <c r="R32" s="2" t="str">
        <f>IFERROR(VLOOKUP($B32,'Burton 10k'!$A:$C,3,FALSE),"")</f>
        <v/>
      </c>
      <c r="S32" s="2" t="str">
        <f>IFERROR(VLOOKUP($B32,'Lichfield 10k'!$A:$C,3,FALSE),"")</f>
        <v/>
      </c>
      <c r="T32" s="2" t="str">
        <f>IFERROR(VLOOKUP($B32,'Tamworth 5'!$A:$C,3,FALSE),"")</f>
        <v/>
      </c>
      <c r="U32" s="2" t="str">
        <f>IFERROR(VLOOKUP($B32,'Markfield 10k'!$A:$C,3,FALSE),"")</f>
        <v/>
      </c>
      <c r="V32" s="2" t="str">
        <f>IFERROR(VLOOKUP($B32,'Rotherby 8'!$A:$C,3,FALSE),"")</f>
        <v/>
      </c>
      <c r="W32" s="2" t="str">
        <f>IFERROR(VLOOKUP($B32,'Adrian Smith'!$A:$C,3,FALSE),"")</f>
        <v/>
      </c>
      <c r="X32" s="2" t="str">
        <f>IFERROR(VLOOKUP($B32,'parkrun 5k'!$A:$C,3,FALSE),"")</f>
        <v/>
      </c>
      <c r="Y32" s="23" t="str">
        <f>IFERROR(VLOOKUP($B32,'Shepshed 7'!$A:$C,3,FALSE),"")</f>
        <v/>
      </c>
      <c r="Z32" s="2" t="str">
        <f>IFERROR(VLOOKUP($B32,'Derby 10'!$A:$C,3,FALSE),"")</f>
        <v/>
      </c>
      <c r="AA32" s="2" t="str">
        <f>IFERROR(VLOOKUP($B32,'Bagworth XC'!$A:$C,3,FALSE),"")</f>
        <v/>
      </c>
    </row>
    <row r="33" spans="1:27" x14ac:dyDescent="0.3">
      <c r="A33" s="34">
        <f>IFERROR(Table222[[#This Row],[Position]],"")</f>
        <v>0</v>
      </c>
      <c r="B33" s="11" t="s">
        <v>62</v>
      </c>
      <c r="C33" s="58">
        <f>IF(Table222[[#This Row],[Total races]]=0,0,(RANK(E33,$E$3:$E$65)+COUNTIF(E33:$E$57,E33)-1))</f>
        <v>0</v>
      </c>
      <c r="D33" s="2">
        <f>COUNTIF(F33:AA33,"&gt;=0")</f>
        <v>0</v>
      </c>
      <c r="E33" s="2">
        <f t="array" aca="1" ref="E33" ca="1">IF(Table222[[#This Row],[Total races]]&lt;11,SUM(Table222[[#This Row],[Bosworth XC]:[1st XC 2026]]),SUM(LARGE(F33:AA33,ROW(INDIRECT("1:10")))))+Table222[[#This Row],[Total races]]*3</f>
        <v>0</v>
      </c>
      <c r="F33" s="2" t="str">
        <f>IFERROR(VLOOKUP(B33,'Bosworth XC'!$A:$C,3,FALSE),"")</f>
        <v/>
      </c>
      <c r="G33" s="2" t="str">
        <f>IFERROR(VLOOKUP(B33,'Ivanhoe 20'!$A:$C,3,FALSE),"")</f>
        <v/>
      </c>
      <c r="H33" s="2" t="str">
        <f>IFERROR(VLOOKUP($B33,'Desford 6'!$A:$C,3,FALSE),"")</f>
        <v/>
      </c>
      <c r="I33" s="2" t="str">
        <f>IFERROR(VLOOKUP($B33,'Run In The Forest 5'!$A:$C,3,FALSE),"")</f>
        <v/>
      </c>
      <c r="J33" s="2" t="str">
        <f>IFERROR(VLOOKUP($B33,'Uttoxeter HM'!$A:$C,3,FALSE),"")</f>
        <v/>
      </c>
      <c r="K33" s="2" t="str">
        <f>IFERROR(VLOOKUP($B33,'Watermead 10k'!$A:$C,3,FALSE),"")</f>
        <v/>
      </c>
      <c r="L33" s="2" t="str">
        <f>IFERROR(VLOOKUP($B33,'West End 8'!$A:$C,3,FALSE),"")</f>
        <v/>
      </c>
      <c r="M33" s="2" t="str">
        <f>IFERROR(VLOOKUP($B33,'Swithland 6'!$A:$C,3,FALSE),"")</f>
        <v/>
      </c>
      <c r="N33" s="2" t="str">
        <f>IFERROR(VLOOKUP($B33,'Washlands Relays'!$A:$C,3,FALSE),"")</f>
        <v/>
      </c>
      <c r="O33" s="2" t="str">
        <f>IFERROR(VLOOKUP($B33,'Gate Gallop 10k'!$A:$C,3,FALSE),"")</f>
        <v/>
      </c>
      <c r="P33" s="2" t="str">
        <f>IFERROR(VLOOKUP($B33,'Worthington 6'!$A:$C,3,FALSE),"")</f>
        <v/>
      </c>
      <c r="Q33" s="2" t="str">
        <f>IFERROR(VLOOKUP($B33,'Joy Cann 5'!$A:$C,3,FALSE),"")</f>
        <v/>
      </c>
      <c r="R33" s="2" t="str">
        <f>IFERROR(VLOOKUP($B33,'Burton 10k'!$A:$C,3,FALSE),"")</f>
        <v/>
      </c>
      <c r="S33" s="2" t="str">
        <f>IFERROR(VLOOKUP($B33,'Lichfield 10k'!$A:$C,3,FALSE),"")</f>
        <v/>
      </c>
      <c r="T33" s="2" t="str">
        <f>IFERROR(VLOOKUP($B33,'Tamworth 5'!$A:$C,3,FALSE),"")</f>
        <v/>
      </c>
      <c r="U33" s="2" t="str">
        <f>IFERROR(VLOOKUP($B33,'Markfield 10k'!$A:$C,3,FALSE),"")</f>
        <v/>
      </c>
      <c r="V33" s="2" t="str">
        <f>IFERROR(VLOOKUP($B33,'Rotherby 8'!$A:$C,3,FALSE),"")</f>
        <v/>
      </c>
      <c r="W33" s="2" t="str">
        <f>IFERROR(VLOOKUP($B33,'Adrian Smith'!$A:$C,3,FALSE),"")</f>
        <v/>
      </c>
      <c r="X33" s="2" t="str">
        <f>IFERROR(VLOOKUP($B33,'parkrun 5k'!$A:$C,3,FALSE),"")</f>
        <v/>
      </c>
      <c r="Y33" s="23" t="str">
        <f>IFERROR(VLOOKUP($B33,'Shepshed 7'!$A:$C,3,FALSE),"")</f>
        <v/>
      </c>
      <c r="Z33" s="2" t="str">
        <f>IFERROR(VLOOKUP($B33,'Derby 10'!$A:$C,3,FALSE),"")</f>
        <v/>
      </c>
      <c r="AA33" s="2" t="str">
        <f>IFERROR(VLOOKUP($B33,'Bagworth XC'!$A:$C,3,FALSE),"")</f>
        <v/>
      </c>
    </row>
    <row r="34" spans="1:27" x14ac:dyDescent="0.3">
      <c r="A34" s="34">
        <f>IFERROR(Table222[[#This Row],[Position]],"")</f>
        <v>0</v>
      </c>
      <c r="B34" s="11" t="s">
        <v>55</v>
      </c>
      <c r="C34" s="58">
        <f>IF(Table222[[#This Row],[Total races]]=0,0,(RANK(E34,$E$3:$E$65)+COUNTIF(E34:$E$57,E34)-1))</f>
        <v>0</v>
      </c>
      <c r="D34" s="2">
        <f>COUNTIF(F34:AA34,"&gt;=0")</f>
        <v>0</v>
      </c>
      <c r="E34" s="2">
        <f t="array" aca="1" ref="E34" ca="1">IF(Table222[[#This Row],[Total races]]&lt;11,SUM(Table222[[#This Row],[Bosworth XC]:[1st XC 2026]]),SUM(LARGE(F34:AA34,ROW(INDIRECT("1:10")))))+Table222[[#This Row],[Total races]]*3</f>
        <v>0</v>
      </c>
      <c r="F34" s="2" t="str">
        <f>IFERROR(VLOOKUP(B34,'Bosworth XC'!$A:$C,3,FALSE),"")</f>
        <v/>
      </c>
      <c r="G34" s="2" t="str">
        <f>IFERROR(VLOOKUP(B34,'Ivanhoe 20'!$A:$C,3,FALSE),"")</f>
        <v/>
      </c>
      <c r="H34" s="2" t="str">
        <f>IFERROR(VLOOKUP($B34,'Desford 6'!$A:$C,3,FALSE),"")</f>
        <v/>
      </c>
      <c r="I34" s="2" t="str">
        <f>IFERROR(VLOOKUP($B34,'Run In The Forest 5'!$A:$C,3,FALSE),"")</f>
        <v/>
      </c>
      <c r="J34" s="2" t="str">
        <f>IFERROR(VLOOKUP($B34,'Uttoxeter HM'!$A:$C,3,FALSE),"")</f>
        <v/>
      </c>
      <c r="K34" s="2" t="str">
        <f>IFERROR(VLOOKUP($B34,'Watermead 10k'!$A:$C,3,FALSE),"")</f>
        <v/>
      </c>
      <c r="L34" s="2" t="str">
        <f>IFERROR(VLOOKUP($B34,'West End 8'!$A:$C,3,FALSE),"")</f>
        <v/>
      </c>
      <c r="M34" s="2" t="str">
        <f>IFERROR(VLOOKUP($B34,'Swithland 6'!$A:$C,3,FALSE),"")</f>
        <v/>
      </c>
      <c r="N34" s="2" t="str">
        <f>IFERROR(VLOOKUP($B34,'Washlands Relays'!$A:$C,3,FALSE),"")</f>
        <v/>
      </c>
      <c r="O34" s="2" t="str">
        <f>IFERROR(VLOOKUP($B34,'Gate Gallop 10k'!$A:$C,3,FALSE),"")</f>
        <v/>
      </c>
      <c r="P34" s="2" t="str">
        <f>IFERROR(VLOOKUP($B34,'Worthington 6'!$A:$C,3,FALSE),"")</f>
        <v/>
      </c>
      <c r="Q34" s="2" t="str">
        <f>IFERROR(VLOOKUP($B34,'Joy Cann 5'!$A:$C,3,FALSE),"")</f>
        <v/>
      </c>
      <c r="R34" s="2" t="str">
        <f>IFERROR(VLOOKUP($B34,'Burton 10k'!$A:$C,3,FALSE),"")</f>
        <v/>
      </c>
      <c r="S34" s="2" t="str">
        <f>IFERROR(VLOOKUP($B34,'Lichfield 10k'!$A:$C,3,FALSE),"")</f>
        <v/>
      </c>
      <c r="T34" s="2" t="str">
        <f>IFERROR(VLOOKUP($B34,'Tamworth 5'!$A:$C,3,FALSE),"")</f>
        <v/>
      </c>
      <c r="U34" s="2" t="str">
        <f>IFERROR(VLOOKUP($B34,'Markfield 10k'!$A:$C,3,FALSE),"")</f>
        <v/>
      </c>
      <c r="V34" s="2" t="str">
        <f>IFERROR(VLOOKUP($B34,'Rotherby 8'!$A:$C,3,FALSE),"")</f>
        <v/>
      </c>
      <c r="W34" s="2" t="str">
        <f>IFERROR(VLOOKUP($B34,'Adrian Smith'!$A:$C,3,FALSE),"")</f>
        <v/>
      </c>
      <c r="X34" s="2" t="str">
        <f>IFERROR(VLOOKUP($B34,'parkrun 5k'!$A:$C,3,FALSE),"")</f>
        <v/>
      </c>
      <c r="Y34" s="23" t="str">
        <f>IFERROR(VLOOKUP($B34,'Shepshed 7'!$A:$C,3,FALSE),"")</f>
        <v/>
      </c>
      <c r="Z34" s="2" t="str">
        <f>IFERROR(VLOOKUP($B34,'Derby 10'!$A:$C,3,FALSE),"")</f>
        <v/>
      </c>
      <c r="AA34" s="2" t="str">
        <f>IFERROR(VLOOKUP($B34,'Bagworth XC'!$A:$C,3,FALSE),"")</f>
        <v/>
      </c>
    </row>
    <row r="35" spans="1:27" x14ac:dyDescent="0.3">
      <c r="A35" s="34">
        <f>IFERROR(Table222[[#This Row],[Position]],"")</f>
        <v>0</v>
      </c>
      <c r="B35" s="11" t="s">
        <v>48</v>
      </c>
      <c r="C35" s="58">
        <f>IF(Table222[[#This Row],[Total races]]=0,0,(RANK(E35,$E$3:$E$65)+COUNTIF(E35:$E$57,E35)-1))</f>
        <v>0</v>
      </c>
      <c r="D35" s="2">
        <f>COUNTIF(F35:AA35,"&gt;=0")</f>
        <v>0</v>
      </c>
      <c r="E35" s="2">
        <f t="array" aca="1" ref="E35" ca="1">IF(Table222[[#This Row],[Total races]]&lt;11,SUM(Table222[[#This Row],[Bosworth XC]:[1st XC 2026]]),SUM(LARGE(F35:AA35,ROW(INDIRECT("1:10")))))+Table222[[#This Row],[Total races]]*3</f>
        <v>0</v>
      </c>
      <c r="F35" s="2" t="str">
        <f>IFERROR(VLOOKUP(B35,'Bosworth XC'!$A:$C,3,FALSE),"")</f>
        <v/>
      </c>
      <c r="G35" s="2" t="str">
        <f>IFERROR(VLOOKUP(B35,'Ivanhoe 20'!$A:$C,3,FALSE),"")</f>
        <v/>
      </c>
      <c r="H35" s="2" t="str">
        <f>IFERROR(VLOOKUP($B35,'Desford 6'!$A:$C,3,FALSE),"")</f>
        <v/>
      </c>
      <c r="I35" s="2" t="str">
        <f>IFERROR(VLOOKUP($B35,'Run In The Forest 5'!$A:$C,3,FALSE),"")</f>
        <v/>
      </c>
      <c r="J35" s="2" t="str">
        <f>IFERROR(VLOOKUP($B35,'Uttoxeter HM'!$A:$C,3,FALSE),"")</f>
        <v/>
      </c>
      <c r="K35" s="2" t="str">
        <f>IFERROR(VLOOKUP($B35,'Watermead 10k'!$A:$C,3,FALSE),"")</f>
        <v/>
      </c>
      <c r="L35" s="2" t="str">
        <f>IFERROR(VLOOKUP($B35,'West End 8'!$A:$C,3,FALSE),"")</f>
        <v/>
      </c>
      <c r="M35" s="2" t="str">
        <f>IFERROR(VLOOKUP($B35,'Swithland 6'!$A:$C,3,FALSE),"")</f>
        <v/>
      </c>
      <c r="N35" s="2" t="str">
        <f>IFERROR(VLOOKUP($B35,'Washlands Relays'!$A:$C,3,FALSE),"")</f>
        <v/>
      </c>
      <c r="O35" s="2" t="str">
        <f>IFERROR(VLOOKUP($B35,'Gate Gallop 10k'!$A:$C,3,FALSE),"")</f>
        <v/>
      </c>
      <c r="P35" s="2" t="str">
        <f>IFERROR(VLOOKUP($B35,'Worthington 6'!$A:$C,3,FALSE),"")</f>
        <v/>
      </c>
      <c r="Q35" s="2" t="str">
        <f>IFERROR(VLOOKUP($B35,'Joy Cann 5'!$A:$C,3,FALSE),"")</f>
        <v/>
      </c>
      <c r="R35" s="2" t="str">
        <f>IFERROR(VLOOKUP($B35,'Burton 10k'!$A:$C,3,FALSE),"")</f>
        <v/>
      </c>
      <c r="S35" s="2" t="str">
        <f>IFERROR(VLOOKUP($B35,'Lichfield 10k'!$A:$C,3,FALSE),"")</f>
        <v/>
      </c>
      <c r="T35" s="2" t="str">
        <f>IFERROR(VLOOKUP($B35,'Tamworth 5'!$A:$C,3,FALSE),"")</f>
        <v/>
      </c>
      <c r="U35" s="2" t="str">
        <f>IFERROR(VLOOKUP($B35,'Markfield 10k'!$A:$C,3,FALSE),"")</f>
        <v/>
      </c>
      <c r="V35" s="2" t="str">
        <f>IFERROR(VLOOKUP($B35,'Rotherby 8'!$A:$C,3,FALSE),"")</f>
        <v/>
      </c>
      <c r="W35" s="2" t="str">
        <f>IFERROR(VLOOKUP($B35,'Adrian Smith'!$A:$C,3,FALSE),"")</f>
        <v/>
      </c>
      <c r="X35" s="2" t="str">
        <f>IFERROR(VLOOKUP($B35,'parkrun 5k'!$A:$C,3,FALSE),"")</f>
        <v/>
      </c>
      <c r="Y35" s="23" t="str">
        <f>IFERROR(VLOOKUP($B35,'Shepshed 7'!$A:$C,3,FALSE),"")</f>
        <v/>
      </c>
      <c r="Z35" s="2" t="str">
        <f>IFERROR(VLOOKUP($B35,'Derby 10'!$A:$C,3,FALSE),"")</f>
        <v/>
      </c>
      <c r="AA35" s="2" t="str">
        <f>IFERROR(VLOOKUP($B35,'Bagworth XC'!$A:$C,3,FALSE),"")</f>
        <v/>
      </c>
    </row>
    <row r="36" spans="1:27" x14ac:dyDescent="0.3">
      <c r="A36" s="34">
        <f>IFERROR(Table222[[#This Row],[Position]],"")</f>
        <v>0</v>
      </c>
      <c r="B36" s="11" t="s">
        <v>29</v>
      </c>
      <c r="C36" s="58">
        <f>IF(Table222[[#This Row],[Total races]]=0,0,(RANK(E36,$E$3:$E$65)+COUNTIF(E36:$E$57,E36)-1))</f>
        <v>0</v>
      </c>
      <c r="D36" s="2">
        <f>COUNTIF(F36:AA36,"&gt;=0")</f>
        <v>0</v>
      </c>
      <c r="E36" s="2">
        <f t="array" aca="1" ref="E36" ca="1">IF(Table222[[#This Row],[Total races]]&lt;11,SUM(Table222[[#This Row],[Bosworth XC]:[1st XC 2026]]),SUM(LARGE(F36:AA36,ROW(INDIRECT("1:10")))))+Table222[[#This Row],[Total races]]*3</f>
        <v>0</v>
      </c>
      <c r="F36" s="2" t="str">
        <f>IFERROR(VLOOKUP(B36,'Bosworth XC'!$A:$C,3,FALSE),"")</f>
        <v/>
      </c>
      <c r="G36" s="2" t="str">
        <f>IFERROR(VLOOKUP(B36,'Ivanhoe 20'!$A:$C,3,FALSE),"")</f>
        <v/>
      </c>
      <c r="H36" s="2" t="str">
        <f>IFERROR(VLOOKUP($B36,'Desford 6'!$A:$C,3,FALSE),"")</f>
        <v/>
      </c>
      <c r="I36" s="2" t="str">
        <f>IFERROR(VLOOKUP($B36,'Run In The Forest 5'!$A:$C,3,FALSE),"")</f>
        <v/>
      </c>
      <c r="J36" s="2" t="str">
        <f>IFERROR(VLOOKUP($B36,'Uttoxeter HM'!$A:$C,3,FALSE),"")</f>
        <v/>
      </c>
      <c r="K36" s="2" t="str">
        <f>IFERROR(VLOOKUP($B36,'Watermead 10k'!$A:$C,3,FALSE),"")</f>
        <v/>
      </c>
      <c r="L36" s="2" t="str">
        <f>IFERROR(VLOOKUP($B36,'West End 8'!$A:$C,3,FALSE),"")</f>
        <v/>
      </c>
      <c r="M36" s="2" t="str">
        <f>IFERROR(VLOOKUP($B36,'Swithland 6'!$A:$C,3,FALSE),"")</f>
        <v/>
      </c>
      <c r="N36" s="2" t="str">
        <f>IFERROR(VLOOKUP($B36,'Washlands Relays'!$A:$C,3,FALSE),"")</f>
        <v/>
      </c>
      <c r="O36" s="2" t="str">
        <f>IFERROR(VLOOKUP($B36,'Gate Gallop 10k'!$A:$C,3,FALSE),"")</f>
        <v/>
      </c>
      <c r="P36" s="2" t="str">
        <f>IFERROR(VLOOKUP($B36,'Worthington 6'!$A:$C,3,FALSE),"")</f>
        <v/>
      </c>
      <c r="Q36" s="2" t="str">
        <f>IFERROR(VLOOKUP($B36,'Joy Cann 5'!$A:$C,3,FALSE),"")</f>
        <v/>
      </c>
      <c r="R36" s="2" t="str">
        <f>IFERROR(VLOOKUP($B36,'Burton 10k'!$A:$C,3,FALSE),"")</f>
        <v/>
      </c>
      <c r="S36" s="2" t="str">
        <f>IFERROR(VLOOKUP($B36,'Lichfield 10k'!$A:$C,3,FALSE),"")</f>
        <v/>
      </c>
      <c r="T36" s="2" t="str">
        <f>IFERROR(VLOOKUP($B36,'Tamworth 5'!$A:$C,3,FALSE),"")</f>
        <v/>
      </c>
      <c r="U36" s="2" t="str">
        <f>IFERROR(VLOOKUP($B36,'Markfield 10k'!$A:$C,3,FALSE),"")</f>
        <v/>
      </c>
      <c r="V36" s="2" t="str">
        <f>IFERROR(VLOOKUP($B36,'Rotherby 8'!$A:$C,3,FALSE),"")</f>
        <v/>
      </c>
      <c r="W36" s="2" t="str">
        <f>IFERROR(VLOOKUP($B36,'Adrian Smith'!$A:$C,3,FALSE),"")</f>
        <v/>
      </c>
      <c r="X36" s="2" t="str">
        <f>IFERROR(VLOOKUP($B36,'parkrun 5k'!$A:$C,3,FALSE),"")</f>
        <v/>
      </c>
      <c r="Y36" s="23" t="str">
        <f>IFERROR(VLOOKUP($B36,'Shepshed 7'!$A:$C,3,FALSE),"")</f>
        <v/>
      </c>
      <c r="Z36" s="2" t="str">
        <f>IFERROR(VLOOKUP($B36,'Derby 10'!$A:$C,3,FALSE),"")</f>
        <v/>
      </c>
      <c r="AA36" s="2" t="str">
        <f>IFERROR(VLOOKUP($B36,'Bagworth XC'!$A:$C,3,FALSE),"")</f>
        <v/>
      </c>
    </row>
    <row r="37" spans="1:27" x14ac:dyDescent="0.3">
      <c r="A37" s="34">
        <f>IFERROR(Table222[[#This Row],[Position]],"")</f>
        <v>0</v>
      </c>
      <c r="B37" s="11" t="s">
        <v>19</v>
      </c>
      <c r="C37" s="58">
        <f>IF(Table222[[#This Row],[Total races]]=0,0,(RANK(E37,$E$3:$E$65)+COUNTIF(E37:$E$57,E37)-1))</f>
        <v>0</v>
      </c>
      <c r="D37" s="2">
        <f>COUNTIF(F37:AA37,"&gt;=0")</f>
        <v>0</v>
      </c>
      <c r="E37" s="2">
        <f t="array" aca="1" ref="E37" ca="1">IF(Table222[[#This Row],[Total races]]&lt;11,SUM(Table222[[#This Row],[Bosworth XC]:[1st XC 2026]]),SUM(LARGE(F37:AA37,ROW(INDIRECT("1:10")))))+Table222[[#This Row],[Total races]]*3</f>
        <v>0</v>
      </c>
      <c r="F37" s="2" t="str">
        <f>IFERROR(VLOOKUP(B37,'Bosworth XC'!$A:$C,3,FALSE),"")</f>
        <v/>
      </c>
      <c r="G37" s="2" t="str">
        <f>IFERROR(VLOOKUP(B37,'Ivanhoe 20'!$A:$C,3,FALSE),"")</f>
        <v/>
      </c>
      <c r="H37" s="2" t="str">
        <f>IFERROR(VLOOKUP($B37,'Desford 6'!$A:$C,3,FALSE),"")</f>
        <v/>
      </c>
      <c r="I37" s="2" t="str">
        <f>IFERROR(VLOOKUP($B37,'Run In The Forest 5'!$A:$C,3,FALSE),"")</f>
        <v/>
      </c>
      <c r="J37" s="2" t="str">
        <f>IFERROR(VLOOKUP($B37,'Uttoxeter HM'!$A:$C,3,FALSE),"")</f>
        <v/>
      </c>
      <c r="K37" s="2" t="str">
        <f>IFERROR(VLOOKUP($B37,'Watermead 10k'!$A:$C,3,FALSE),"")</f>
        <v/>
      </c>
      <c r="L37" s="2" t="str">
        <f>IFERROR(VLOOKUP($B37,'West End 8'!$A:$C,3,FALSE),"")</f>
        <v/>
      </c>
      <c r="M37" s="2" t="str">
        <f>IFERROR(VLOOKUP($B37,'Swithland 6'!$A:$C,3,FALSE),"")</f>
        <v/>
      </c>
      <c r="N37" s="2" t="str">
        <f>IFERROR(VLOOKUP($B37,'Washlands Relays'!$A:$C,3,FALSE),"")</f>
        <v/>
      </c>
      <c r="O37" s="2" t="str">
        <f>IFERROR(VLOOKUP($B37,'Gate Gallop 10k'!$A:$C,3,FALSE),"")</f>
        <v/>
      </c>
      <c r="P37" s="2" t="str">
        <f>IFERROR(VLOOKUP($B37,'Worthington 6'!$A:$C,3,FALSE),"")</f>
        <v/>
      </c>
      <c r="Q37" s="2" t="str">
        <f>IFERROR(VLOOKUP($B37,'Joy Cann 5'!$A:$C,3,FALSE),"")</f>
        <v/>
      </c>
      <c r="R37" s="2" t="str">
        <f>IFERROR(VLOOKUP($B37,'Burton 10k'!$A:$C,3,FALSE),"")</f>
        <v/>
      </c>
      <c r="S37" s="2" t="str">
        <f>IFERROR(VLOOKUP($B37,'Lichfield 10k'!$A:$C,3,FALSE),"")</f>
        <v/>
      </c>
      <c r="T37" s="2" t="str">
        <f>IFERROR(VLOOKUP($B37,'Tamworth 5'!$A:$C,3,FALSE),"")</f>
        <v/>
      </c>
      <c r="U37" s="2" t="str">
        <f>IFERROR(VLOOKUP($B37,'Markfield 10k'!$A:$C,3,FALSE),"")</f>
        <v/>
      </c>
      <c r="V37" s="2" t="str">
        <f>IFERROR(VLOOKUP($B37,'Rotherby 8'!$A:$C,3,FALSE),"")</f>
        <v/>
      </c>
      <c r="W37" s="2" t="str">
        <f>IFERROR(VLOOKUP($B37,'Adrian Smith'!$A:$C,3,FALSE),"")</f>
        <v/>
      </c>
      <c r="X37" s="2" t="str">
        <f>IFERROR(VLOOKUP($B37,'parkrun 5k'!$A:$C,3,FALSE),"")</f>
        <v/>
      </c>
      <c r="Y37" s="23" t="str">
        <f>IFERROR(VLOOKUP($B37,'Shepshed 7'!$A:$C,3,FALSE),"")</f>
        <v/>
      </c>
      <c r="Z37" s="2" t="str">
        <f>IFERROR(VLOOKUP($B37,'Derby 10'!$A:$C,3,FALSE),"")</f>
        <v/>
      </c>
      <c r="AA37" s="2" t="str">
        <f>IFERROR(VLOOKUP($B37,'Bagworth XC'!$A:$C,3,FALSE),"")</f>
        <v/>
      </c>
    </row>
    <row r="38" spans="1:27" x14ac:dyDescent="0.3">
      <c r="A38" s="34">
        <f>IFERROR(Table222[[#This Row],[Position]],"")</f>
        <v>0</v>
      </c>
      <c r="B38" s="11" t="s">
        <v>152</v>
      </c>
      <c r="C38" s="58">
        <f>IF(Table222[[#This Row],[Total races]]=0,0,(RANK(E38,$E$3:$E$65)+COUNTIF(E38:$E$57,E38)-1))</f>
        <v>0</v>
      </c>
      <c r="D38" s="2">
        <f>COUNTIF(F38:AA38,"&gt;=0")</f>
        <v>0</v>
      </c>
      <c r="E38" s="2">
        <f t="array" aca="1" ref="E38" ca="1">IF(Table222[[#This Row],[Total races]]&lt;11,SUM(Table222[[#This Row],[Bosworth XC]:[1st XC 2026]]),SUM(LARGE(F38:AA38,ROW(INDIRECT("1:10")))))+Table222[[#This Row],[Total races]]*3</f>
        <v>0</v>
      </c>
      <c r="F38" s="2" t="str">
        <f>IFERROR(VLOOKUP(B38,'Bosworth XC'!$A:$C,3,FALSE),"")</f>
        <v/>
      </c>
      <c r="G38" s="2" t="str">
        <f>IFERROR(VLOOKUP(B38,'Ivanhoe 20'!$A:$C,3,FALSE),"")</f>
        <v/>
      </c>
      <c r="H38" s="2" t="str">
        <f>IFERROR(VLOOKUP($B38,'Desford 6'!$A:$C,3,FALSE),"")</f>
        <v/>
      </c>
      <c r="I38" s="2" t="str">
        <f>IFERROR(VLOOKUP($B38,'Run In The Forest 5'!$A:$C,3,FALSE),"")</f>
        <v/>
      </c>
      <c r="J38" s="2" t="str">
        <f>IFERROR(VLOOKUP($B38,'Uttoxeter HM'!$A:$C,3,FALSE),"")</f>
        <v/>
      </c>
      <c r="K38" s="2" t="str">
        <f>IFERROR(VLOOKUP($B38,'Watermead 10k'!$A:$C,3,FALSE),"")</f>
        <v/>
      </c>
      <c r="L38" s="2" t="str">
        <f>IFERROR(VLOOKUP($B38,'West End 8'!$A:$C,3,FALSE),"")</f>
        <v/>
      </c>
      <c r="M38" s="2" t="str">
        <f>IFERROR(VLOOKUP($B38,'Swithland 6'!$A:$C,3,FALSE),"")</f>
        <v/>
      </c>
      <c r="N38" s="2" t="str">
        <f>IFERROR(VLOOKUP($B38,'Washlands Relays'!$A:$C,3,FALSE),"")</f>
        <v/>
      </c>
      <c r="O38" s="2" t="str">
        <f>IFERROR(VLOOKUP($B38,'Gate Gallop 10k'!$A:$C,3,FALSE),"")</f>
        <v/>
      </c>
      <c r="P38" s="2" t="str">
        <f>IFERROR(VLOOKUP($B38,'Worthington 6'!$A:$C,3,FALSE),"")</f>
        <v/>
      </c>
      <c r="Q38" s="2" t="str">
        <f>IFERROR(VLOOKUP($B38,'Joy Cann 5'!$A:$C,3,FALSE),"")</f>
        <v/>
      </c>
      <c r="R38" s="2" t="str">
        <f>IFERROR(VLOOKUP($B38,'Burton 10k'!$A:$C,3,FALSE),"")</f>
        <v/>
      </c>
      <c r="S38" s="2" t="str">
        <f>IFERROR(VLOOKUP($B38,'Lichfield 10k'!$A:$C,3,FALSE),"")</f>
        <v/>
      </c>
      <c r="T38" s="2" t="str">
        <f>IFERROR(VLOOKUP($B38,'Tamworth 5'!$A:$C,3,FALSE),"")</f>
        <v/>
      </c>
      <c r="U38" s="2" t="str">
        <f>IFERROR(VLOOKUP($B38,'Markfield 10k'!$A:$C,3,FALSE),"")</f>
        <v/>
      </c>
      <c r="V38" s="2" t="str">
        <f>IFERROR(VLOOKUP($B38,'Rotherby 8'!$A:$C,3,FALSE),"")</f>
        <v/>
      </c>
      <c r="W38" s="2" t="str">
        <f>IFERROR(VLOOKUP($B38,'Adrian Smith'!$A:$C,3,FALSE),"")</f>
        <v/>
      </c>
      <c r="X38" s="2" t="str">
        <f>IFERROR(VLOOKUP($B38,'parkrun 5k'!$A:$C,3,FALSE),"")</f>
        <v/>
      </c>
      <c r="Y38" s="23" t="str">
        <f>IFERROR(VLOOKUP($B38,'Shepshed 7'!$A:$C,3,FALSE),"")</f>
        <v/>
      </c>
      <c r="Z38" s="2" t="str">
        <f>IFERROR(VLOOKUP($B38,'Derby 10'!$A:$C,3,FALSE),"")</f>
        <v/>
      </c>
      <c r="AA38" s="2" t="str">
        <f>IFERROR(VLOOKUP($B38,'Bagworth XC'!$A:$C,3,FALSE),"")</f>
        <v/>
      </c>
    </row>
    <row r="39" spans="1:27" x14ac:dyDescent="0.3">
      <c r="A39" s="34">
        <f>IFERROR(Table222[[#This Row],[Position]],"")</f>
        <v>0</v>
      </c>
      <c r="B39" s="11" t="s">
        <v>150</v>
      </c>
      <c r="C39" s="58">
        <f>IF(Table222[[#This Row],[Total races]]=0,0,(RANK(E39,$E$3:$E$65)+COUNTIF(E39:$E$57,E39)-1))</f>
        <v>0</v>
      </c>
      <c r="D39" s="2">
        <f>COUNTIF(F39:AA39,"&gt;=0")</f>
        <v>0</v>
      </c>
      <c r="E39" s="2">
        <f t="array" aca="1" ref="E39" ca="1">IF(Table222[[#This Row],[Total races]]&lt;11,SUM(Table222[[#This Row],[Bosworth XC]:[1st XC 2026]]),SUM(LARGE(F39:AA39,ROW(INDIRECT("1:10")))))+Table222[[#This Row],[Total races]]*3</f>
        <v>0</v>
      </c>
      <c r="F39" s="2" t="str">
        <f>IFERROR(VLOOKUP(B39,'Bosworth XC'!$A:$C,3,FALSE),"")</f>
        <v/>
      </c>
      <c r="G39" s="2" t="str">
        <f>IFERROR(VLOOKUP(B39,'Ivanhoe 20'!$A:$C,3,FALSE),"")</f>
        <v/>
      </c>
      <c r="H39" s="2" t="str">
        <f>IFERROR(VLOOKUP($B39,'Desford 6'!$A:$C,3,FALSE),"")</f>
        <v/>
      </c>
      <c r="I39" s="2" t="str">
        <f>IFERROR(VLOOKUP($B39,'Run In The Forest 5'!$A:$C,3,FALSE),"")</f>
        <v/>
      </c>
      <c r="J39" s="2" t="str">
        <f>IFERROR(VLOOKUP($B39,'Uttoxeter HM'!$A:$C,3,FALSE),"")</f>
        <v/>
      </c>
      <c r="K39" s="2" t="str">
        <f>IFERROR(VLOOKUP($B39,'Watermead 10k'!$A:$C,3,FALSE),"")</f>
        <v/>
      </c>
      <c r="L39" s="2" t="str">
        <f>IFERROR(VLOOKUP($B39,'West End 8'!$A:$C,3,FALSE),"")</f>
        <v/>
      </c>
      <c r="M39" s="2" t="str">
        <f>IFERROR(VLOOKUP($B39,'Swithland 6'!$A:$C,3,FALSE),"")</f>
        <v/>
      </c>
      <c r="N39" s="2" t="str">
        <f>IFERROR(VLOOKUP($B39,'Washlands Relays'!$A:$C,3,FALSE),"")</f>
        <v/>
      </c>
      <c r="O39" s="2" t="str">
        <f>IFERROR(VLOOKUP($B39,'Gate Gallop 10k'!$A:$C,3,FALSE),"")</f>
        <v/>
      </c>
      <c r="P39" s="2" t="str">
        <f>IFERROR(VLOOKUP($B39,'Worthington 6'!$A:$C,3,FALSE),"")</f>
        <v/>
      </c>
      <c r="Q39" s="2" t="str">
        <f>IFERROR(VLOOKUP($B39,'Joy Cann 5'!$A:$C,3,FALSE),"")</f>
        <v/>
      </c>
      <c r="R39" s="2" t="str">
        <f>IFERROR(VLOOKUP($B39,'Burton 10k'!$A:$C,3,FALSE),"")</f>
        <v/>
      </c>
      <c r="S39" s="2" t="str">
        <f>IFERROR(VLOOKUP($B39,'Lichfield 10k'!$A:$C,3,FALSE),"")</f>
        <v/>
      </c>
      <c r="T39" s="2" t="str">
        <f>IFERROR(VLOOKUP($B39,'Tamworth 5'!$A:$C,3,FALSE),"")</f>
        <v/>
      </c>
      <c r="U39" s="2" t="str">
        <f>IFERROR(VLOOKUP($B39,'Markfield 10k'!$A:$C,3,FALSE),"")</f>
        <v/>
      </c>
      <c r="V39" s="2" t="str">
        <f>IFERROR(VLOOKUP($B39,'Rotherby 8'!$A:$C,3,FALSE),"")</f>
        <v/>
      </c>
      <c r="W39" s="2" t="str">
        <f>IFERROR(VLOOKUP($B39,'Adrian Smith'!$A:$C,3,FALSE),"")</f>
        <v/>
      </c>
      <c r="X39" s="2" t="str">
        <f>IFERROR(VLOOKUP($B39,'parkrun 5k'!$A:$C,3,FALSE),"")</f>
        <v/>
      </c>
      <c r="Y39" s="23" t="str">
        <f>IFERROR(VLOOKUP($B39,'Shepshed 7'!$A:$C,3,FALSE),"")</f>
        <v/>
      </c>
      <c r="Z39" s="2" t="str">
        <f>IFERROR(VLOOKUP($B39,'Derby 10'!$A:$C,3,FALSE),"")</f>
        <v/>
      </c>
      <c r="AA39" s="2" t="str">
        <f>IFERROR(VLOOKUP($B39,'Bagworth XC'!$A:$C,3,FALSE),"")</f>
        <v/>
      </c>
    </row>
    <row r="40" spans="1:27" x14ac:dyDescent="0.3">
      <c r="A40" s="34">
        <f>IFERROR(Table222[[#This Row],[Position]],"")</f>
        <v>0</v>
      </c>
      <c r="B40" s="11" t="s">
        <v>118</v>
      </c>
      <c r="C40" s="58">
        <f>IF(Table222[[#This Row],[Total races]]=0,0,(RANK(E40,$E$3:$E$65)+COUNTIF(E40:$E$57,E40)-1))</f>
        <v>0</v>
      </c>
      <c r="D40" s="2">
        <f>COUNTIF(F40:AA40,"&gt;=0")</f>
        <v>0</v>
      </c>
      <c r="E40" s="2">
        <f t="array" aca="1" ref="E40" ca="1">IF(Table222[[#This Row],[Total races]]&lt;11,SUM(Table222[[#This Row],[Bosworth XC]:[1st XC 2026]]),SUM(LARGE(F40:AA40,ROW(INDIRECT("1:10")))))+Table222[[#This Row],[Total races]]*3</f>
        <v>0</v>
      </c>
      <c r="F40" s="2" t="str">
        <f>IFERROR(VLOOKUP(B40,'Bosworth XC'!$A:$C,3,FALSE),"")</f>
        <v/>
      </c>
      <c r="G40" s="2" t="str">
        <f>IFERROR(VLOOKUP(B40,'Ivanhoe 20'!$A:$C,3,FALSE),"")</f>
        <v/>
      </c>
      <c r="H40" s="2" t="str">
        <f>IFERROR(VLOOKUP($B40,'Desford 6'!$A:$C,3,FALSE),"")</f>
        <v/>
      </c>
      <c r="I40" s="2" t="str">
        <f>IFERROR(VLOOKUP($B40,'Run In The Forest 5'!$A:$C,3,FALSE),"")</f>
        <v/>
      </c>
      <c r="J40" s="2" t="str">
        <f>IFERROR(VLOOKUP($B40,'Uttoxeter HM'!$A:$C,3,FALSE),"")</f>
        <v/>
      </c>
      <c r="K40" s="2" t="str">
        <f>IFERROR(VLOOKUP($B40,'Watermead 10k'!$A:$C,3,FALSE),"")</f>
        <v/>
      </c>
      <c r="L40" s="2" t="str">
        <f>IFERROR(VLOOKUP($B40,'West End 8'!$A:$C,3,FALSE),"")</f>
        <v/>
      </c>
      <c r="M40" s="2" t="str">
        <f>IFERROR(VLOOKUP($B40,'Swithland 6'!$A:$C,3,FALSE),"")</f>
        <v/>
      </c>
      <c r="N40" s="2" t="str">
        <f>IFERROR(VLOOKUP($B40,'Washlands Relays'!$A:$C,3,FALSE),"")</f>
        <v/>
      </c>
      <c r="O40" s="2" t="str">
        <f>IFERROR(VLOOKUP($B40,'Gate Gallop 10k'!$A:$C,3,FALSE),"")</f>
        <v/>
      </c>
      <c r="P40" s="2" t="str">
        <f>IFERROR(VLOOKUP($B40,'Worthington 6'!$A:$C,3,FALSE),"")</f>
        <v/>
      </c>
      <c r="Q40" s="2" t="str">
        <f>IFERROR(VLOOKUP($B40,'Joy Cann 5'!$A:$C,3,FALSE),"")</f>
        <v/>
      </c>
      <c r="R40" s="2" t="str">
        <f>IFERROR(VLOOKUP($B40,'Burton 10k'!$A:$C,3,FALSE),"")</f>
        <v/>
      </c>
      <c r="S40" s="2" t="str">
        <f>IFERROR(VLOOKUP($B40,'Lichfield 10k'!$A:$C,3,FALSE),"")</f>
        <v/>
      </c>
      <c r="T40" s="2" t="str">
        <f>IFERROR(VLOOKUP($B40,'Tamworth 5'!$A:$C,3,FALSE),"")</f>
        <v/>
      </c>
      <c r="U40" s="2" t="str">
        <f>IFERROR(VLOOKUP($B40,'Markfield 10k'!$A:$C,3,FALSE),"")</f>
        <v/>
      </c>
      <c r="V40" s="2" t="str">
        <f>IFERROR(VLOOKUP($B40,'Rotherby 8'!$A:$C,3,FALSE),"")</f>
        <v/>
      </c>
      <c r="W40" s="2" t="str">
        <f>IFERROR(VLOOKUP($B40,'Adrian Smith'!$A:$C,3,FALSE),"")</f>
        <v/>
      </c>
      <c r="X40" s="2" t="str">
        <f>IFERROR(VLOOKUP($B40,'parkrun 5k'!$A:$C,3,FALSE),"")</f>
        <v/>
      </c>
      <c r="Y40" s="23" t="str">
        <f>IFERROR(VLOOKUP($B40,'Shepshed 7'!$A:$C,3,FALSE),"")</f>
        <v/>
      </c>
      <c r="Z40" s="2" t="str">
        <f>IFERROR(VLOOKUP($B40,'Derby 10'!$A:$C,3,FALSE),"")</f>
        <v/>
      </c>
      <c r="AA40" s="2" t="str">
        <f>IFERROR(VLOOKUP($B40,'Bagworth XC'!$A:$C,3,FALSE),"")</f>
        <v/>
      </c>
    </row>
    <row r="41" spans="1:27" x14ac:dyDescent="0.3">
      <c r="A41" s="34">
        <f>IFERROR(Table222[[#This Row],[Position]],"")</f>
        <v>0</v>
      </c>
      <c r="B41" s="11" t="s">
        <v>33</v>
      </c>
      <c r="C41" s="58">
        <f>IF(Table222[[#This Row],[Total races]]=0,0,(RANK(E41,$E$3:$E$65)+COUNTIF(E41:$E$57,E41)-1))</f>
        <v>0</v>
      </c>
      <c r="D41" s="2">
        <f>COUNTIF(F41:AA41,"&gt;=0")</f>
        <v>0</v>
      </c>
      <c r="E41" s="2">
        <f t="array" aca="1" ref="E41" ca="1">IF(Table222[[#This Row],[Total races]]&lt;11,SUM(Table222[[#This Row],[Bosworth XC]:[1st XC 2026]]),SUM(LARGE(F41:AA41,ROW(INDIRECT("1:10")))))+Table222[[#This Row],[Total races]]*3</f>
        <v>0</v>
      </c>
      <c r="F41" s="2" t="str">
        <f>IFERROR(VLOOKUP(B41,'Bosworth XC'!$A:$C,3,FALSE),"")</f>
        <v/>
      </c>
      <c r="G41" s="2" t="str">
        <f>IFERROR(VLOOKUP(B41,'Ivanhoe 20'!$A:$C,3,FALSE),"")</f>
        <v/>
      </c>
      <c r="H41" s="2" t="str">
        <f>IFERROR(VLOOKUP($B41,'Desford 6'!$A:$C,3,FALSE),"")</f>
        <v/>
      </c>
      <c r="I41" s="2" t="str">
        <f>IFERROR(VLOOKUP($B41,'Run In The Forest 5'!$A:$C,3,FALSE),"")</f>
        <v/>
      </c>
      <c r="J41" s="2" t="str">
        <f>IFERROR(VLOOKUP($B41,'Uttoxeter HM'!$A:$C,3,FALSE),"")</f>
        <v/>
      </c>
      <c r="K41" s="2" t="str">
        <f>IFERROR(VLOOKUP($B41,'Watermead 10k'!$A:$C,3,FALSE),"")</f>
        <v/>
      </c>
      <c r="L41" s="2" t="str">
        <f>IFERROR(VLOOKUP($B41,'West End 8'!$A:$C,3,FALSE),"")</f>
        <v/>
      </c>
      <c r="M41" s="2" t="str">
        <f>IFERROR(VLOOKUP($B41,'Swithland 6'!$A:$C,3,FALSE),"")</f>
        <v/>
      </c>
      <c r="N41" s="2" t="str">
        <f>IFERROR(VLOOKUP($B41,'Washlands Relays'!$A:$C,3,FALSE),"")</f>
        <v/>
      </c>
      <c r="O41" s="2" t="str">
        <f>IFERROR(VLOOKUP($B41,'Gate Gallop 10k'!$A:$C,3,FALSE),"")</f>
        <v/>
      </c>
      <c r="P41" s="2" t="str">
        <f>IFERROR(VLOOKUP($B41,'Worthington 6'!$A:$C,3,FALSE),"")</f>
        <v/>
      </c>
      <c r="Q41" s="2" t="str">
        <f>IFERROR(VLOOKUP($B41,'Joy Cann 5'!$A:$C,3,FALSE),"")</f>
        <v/>
      </c>
      <c r="R41" s="2" t="str">
        <f>IFERROR(VLOOKUP($B41,'Burton 10k'!$A:$C,3,FALSE),"")</f>
        <v/>
      </c>
      <c r="S41" s="2" t="str">
        <f>IFERROR(VLOOKUP($B41,'Lichfield 10k'!$A:$C,3,FALSE),"")</f>
        <v/>
      </c>
      <c r="T41" s="2" t="str">
        <f>IFERROR(VLOOKUP($B41,'Tamworth 5'!$A:$C,3,FALSE),"")</f>
        <v/>
      </c>
      <c r="U41" s="2" t="str">
        <f>IFERROR(VLOOKUP($B41,'Markfield 10k'!$A:$C,3,FALSE),"")</f>
        <v/>
      </c>
      <c r="V41" s="2" t="str">
        <f>IFERROR(VLOOKUP($B41,'Rotherby 8'!$A:$C,3,FALSE),"")</f>
        <v/>
      </c>
      <c r="W41" s="2" t="str">
        <f>IFERROR(VLOOKUP($B41,'Adrian Smith'!$A:$C,3,FALSE),"")</f>
        <v/>
      </c>
      <c r="X41" s="2" t="str">
        <f>IFERROR(VLOOKUP($B41,'parkrun 5k'!$A:$C,3,FALSE),"")</f>
        <v/>
      </c>
      <c r="Y41" s="23" t="str">
        <f>IFERROR(VLOOKUP($B41,'Shepshed 7'!$A:$C,3,FALSE),"")</f>
        <v/>
      </c>
      <c r="Z41" s="2" t="str">
        <f>IFERROR(VLOOKUP($B41,'Derby 10'!$A:$C,3,FALSE),"")</f>
        <v/>
      </c>
      <c r="AA41" s="2" t="str">
        <f>IFERROR(VLOOKUP($B41,'Bagworth XC'!$A:$C,3,FALSE),"")</f>
        <v/>
      </c>
    </row>
    <row r="42" spans="1:27" x14ac:dyDescent="0.3">
      <c r="A42" s="34">
        <f>IFERROR(Table222[[#This Row],[Position]],"")</f>
        <v>0</v>
      </c>
      <c r="B42" s="11" t="s">
        <v>111</v>
      </c>
      <c r="C42" s="58">
        <f>IF(Table222[[#This Row],[Total races]]=0,0,(RANK(E42,$E$3:$E$65)+COUNTIF(E42:$E$57,E42)-1))</f>
        <v>0</v>
      </c>
      <c r="D42" s="2">
        <f>COUNTIF(F42:AA42,"&gt;=0")</f>
        <v>0</v>
      </c>
      <c r="E42" s="2">
        <f t="array" aca="1" ref="E42" ca="1">IF(Table222[[#This Row],[Total races]]&lt;11,SUM(Table222[[#This Row],[Bosworth XC]:[1st XC 2026]]),SUM(LARGE(F42:AA42,ROW(INDIRECT("1:10")))))+Table222[[#This Row],[Total races]]*3</f>
        <v>0</v>
      </c>
      <c r="F42" s="2" t="str">
        <f>IFERROR(VLOOKUP(B42,'Bosworth XC'!$A:$C,3,FALSE),"")</f>
        <v/>
      </c>
      <c r="G42" s="2" t="str">
        <f>IFERROR(VLOOKUP(B42,'Ivanhoe 20'!$A:$C,3,FALSE),"")</f>
        <v/>
      </c>
      <c r="H42" s="2" t="str">
        <f>IFERROR(VLOOKUP($B42,'Desford 6'!$A:$C,3,FALSE),"")</f>
        <v/>
      </c>
      <c r="I42" s="2" t="str">
        <f>IFERROR(VLOOKUP($B42,'Run In The Forest 5'!$A:$C,3,FALSE),"")</f>
        <v/>
      </c>
      <c r="J42" s="2" t="str">
        <f>IFERROR(VLOOKUP($B42,'Uttoxeter HM'!$A:$C,3,FALSE),"")</f>
        <v/>
      </c>
      <c r="K42" s="2" t="str">
        <f>IFERROR(VLOOKUP($B42,'Watermead 10k'!$A:$C,3,FALSE),"")</f>
        <v/>
      </c>
      <c r="L42" s="2" t="str">
        <f>IFERROR(VLOOKUP($B42,'West End 8'!$A:$C,3,FALSE),"")</f>
        <v/>
      </c>
      <c r="M42" s="2" t="str">
        <f>IFERROR(VLOOKUP($B42,'Swithland 6'!$A:$C,3,FALSE),"")</f>
        <v/>
      </c>
      <c r="N42" s="2" t="str">
        <f>IFERROR(VLOOKUP($B42,'Washlands Relays'!$A:$C,3,FALSE),"")</f>
        <v/>
      </c>
      <c r="O42" s="2" t="str">
        <f>IFERROR(VLOOKUP($B42,'Gate Gallop 10k'!$A:$C,3,FALSE),"")</f>
        <v/>
      </c>
      <c r="P42" s="2" t="str">
        <f>IFERROR(VLOOKUP($B42,'Worthington 6'!$A:$C,3,FALSE),"")</f>
        <v/>
      </c>
      <c r="Q42" s="2" t="str">
        <f>IFERROR(VLOOKUP($B42,'Joy Cann 5'!$A:$C,3,FALSE),"")</f>
        <v/>
      </c>
      <c r="R42" s="2" t="str">
        <f>IFERROR(VLOOKUP($B42,'Burton 10k'!$A:$C,3,FALSE),"")</f>
        <v/>
      </c>
      <c r="S42" s="2" t="str">
        <f>IFERROR(VLOOKUP($B42,'Lichfield 10k'!$A:$C,3,FALSE),"")</f>
        <v/>
      </c>
      <c r="T42" s="2" t="str">
        <f>IFERROR(VLOOKUP($B42,'Tamworth 5'!$A:$C,3,FALSE),"")</f>
        <v/>
      </c>
      <c r="U42" s="2" t="str">
        <f>IFERROR(VLOOKUP($B42,'Markfield 10k'!$A:$C,3,FALSE),"")</f>
        <v/>
      </c>
      <c r="V42" s="2" t="str">
        <f>IFERROR(VLOOKUP($B42,'Rotherby 8'!$A:$C,3,FALSE),"")</f>
        <v/>
      </c>
      <c r="W42" s="2" t="str">
        <f>IFERROR(VLOOKUP($B42,'Adrian Smith'!$A:$C,3,FALSE),"")</f>
        <v/>
      </c>
      <c r="X42" s="2" t="str">
        <f>IFERROR(VLOOKUP($B42,'parkrun 5k'!$A:$C,3,FALSE),"")</f>
        <v/>
      </c>
      <c r="Y42" s="23" t="str">
        <f>IFERROR(VLOOKUP($B42,'Shepshed 7'!$A:$C,3,FALSE),"")</f>
        <v/>
      </c>
      <c r="Z42" s="2" t="str">
        <f>IFERROR(VLOOKUP($B42,'Derby 10'!$A:$C,3,FALSE),"")</f>
        <v/>
      </c>
      <c r="AA42" s="2" t="str">
        <f>IFERROR(VLOOKUP($B42,'Bagworth XC'!$A:$C,3,FALSE),"")</f>
        <v/>
      </c>
    </row>
    <row r="43" spans="1:27" x14ac:dyDescent="0.3">
      <c r="A43" s="34">
        <f>IFERROR(Table222[[#This Row],[Position]],"")</f>
        <v>0</v>
      </c>
      <c r="B43" s="11" t="s">
        <v>133</v>
      </c>
      <c r="C43" s="58">
        <f>IF(Table222[[#This Row],[Total races]]=0,0,(RANK(E43,$E$3:$E$65)+COUNTIF(E43:$E$57,E43)-1))</f>
        <v>0</v>
      </c>
      <c r="D43" s="2">
        <f>COUNTIF(F43:AA43,"&gt;=0")</f>
        <v>0</v>
      </c>
      <c r="E43" s="2">
        <f t="array" aca="1" ref="E43" ca="1">IF(Table222[[#This Row],[Total races]]&lt;11,SUM(Table222[[#This Row],[Bosworth XC]:[1st XC 2026]]),SUM(LARGE(F43:AA43,ROW(INDIRECT("1:10")))))+Table222[[#This Row],[Total races]]*3</f>
        <v>0</v>
      </c>
      <c r="F43" s="2" t="str">
        <f>IFERROR(VLOOKUP(B43,'Bosworth XC'!$A:$C,3,FALSE),"")</f>
        <v/>
      </c>
      <c r="G43" s="2" t="str">
        <f>IFERROR(VLOOKUP(B43,'Ivanhoe 20'!$A:$C,3,FALSE),"")</f>
        <v/>
      </c>
      <c r="H43" s="2" t="str">
        <f>IFERROR(VLOOKUP($B43,'Desford 6'!$A:$C,3,FALSE),"")</f>
        <v/>
      </c>
      <c r="I43" s="2" t="str">
        <f>IFERROR(VLOOKUP($B43,'Run In The Forest 5'!$A:$C,3,FALSE),"")</f>
        <v/>
      </c>
      <c r="J43" s="2" t="str">
        <f>IFERROR(VLOOKUP($B43,'Uttoxeter HM'!$A:$C,3,FALSE),"")</f>
        <v/>
      </c>
      <c r="K43" s="2" t="str">
        <f>IFERROR(VLOOKUP($B43,'Watermead 10k'!$A:$C,3,FALSE),"")</f>
        <v/>
      </c>
      <c r="L43" s="2" t="str">
        <f>IFERROR(VLOOKUP($B43,'West End 8'!$A:$C,3,FALSE),"")</f>
        <v/>
      </c>
      <c r="M43" s="2" t="str">
        <f>IFERROR(VLOOKUP($B43,'Swithland 6'!$A:$C,3,FALSE),"")</f>
        <v/>
      </c>
      <c r="N43" s="2" t="str">
        <f>IFERROR(VLOOKUP($B43,'Washlands Relays'!$A:$C,3,FALSE),"")</f>
        <v/>
      </c>
      <c r="O43" s="2" t="str">
        <f>IFERROR(VLOOKUP($B43,'Gate Gallop 10k'!$A:$C,3,FALSE),"")</f>
        <v/>
      </c>
      <c r="P43" s="2" t="str">
        <f>IFERROR(VLOOKUP($B43,'Worthington 6'!$A:$C,3,FALSE),"")</f>
        <v/>
      </c>
      <c r="Q43" s="2" t="str">
        <f>IFERROR(VLOOKUP($B43,'Joy Cann 5'!$A:$C,3,FALSE),"")</f>
        <v/>
      </c>
      <c r="R43" s="2" t="str">
        <f>IFERROR(VLOOKUP($B43,'Burton 10k'!$A:$C,3,FALSE),"")</f>
        <v/>
      </c>
      <c r="S43" s="2" t="str">
        <f>IFERROR(VLOOKUP($B43,'Lichfield 10k'!$A:$C,3,FALSE),"")</f>
        <v/>
      </c>
      <c r="T43" s="2" t="str">
        <f>IFERROR(VLOOKUP($B43,'Tamworth 5'!$A:$C,3,FALSE),"")</f>
        <v/>
      </c>
      <c r="U43" s="2" t="str">
        <f>IFERROR(VLOOKUP($B43,'Markfield 10k'!$A:$C,3,FALSE),"")</f>
        <v/>
      </c>
      <c r="V43" s="2" t="str">
        <f>IFERROR(VLOOKUP($B43,'Rotherby 8'!$A:$C,3,FALSE),"")</f>
        <v/>
      </c>
      <c r="W43" s="2" t="str">
        <f>IFERROR(VLOOKUP($B43,'Adrian Smith'!$A:$C,3,FALSE),"")</f>
        <v/>
      </c>
      <c r="X43" s="2" t="str">
        <f>IFERROR(VLOOKUP($B43,'parkrun 5k'!$A:$C,3,FALSE),"")</f>
        <v/>
      </c>
      <c r="Y43" s="23" t="str">
        <f>IFERROR(VLOOKUP($B43,'Shepshed 7'!$A:$C,3,FALSE),"")</f>
        <v/>
      </c>
      <c r="Z43" s="2" t="str">
        <f>IFERROR(VLOOKUP($B43,'Derby 10'!$A:$C,3,FALSE),"")</f>
        <v/>
      </c>
      <c r="AA43" s="2" t="str">
        <f>IFERROR(VLOOKUP($B43,'Bagworth XC'!$A:$C,3,FALSE),"")</f>
        <v/>
      </c>
    </row>
    <row r="44" spans="1:27" x14ac:dyDescent="0.3">
      <c r="A44" s="34">
        <f>IFERROR(Table222[[#This Row],[Position]],"")</f>
        <v>0</v>
      </c>
      <c r="B44" s="11" t="s">
        <v>98</v>
      </c>
      <c r="C44" s="58">
        <f>IF(Table222[[#This Row],[Total races]]=0,0,(RANK(E44,$E$3:$E$65)+COUNTIF(E44:$E$57,E44)-1))</f>
        <v>0</v>
      </c>
      <c r="D44" s="2">
        <f>COUNTIF(F44:AA44,"&gt;=0")</f>
        <v>0</v>
      </c>
      <c r="E44" s="2">
        <f t="array" aca="1" ref="E44" ca="1">IF(Table222[[#This Row],[Total races]]&lt;11,SUM(Table222[[#This Row],[Bosworth XC]:[1st XC 2026]]),SUM(LARGE(F44:AA44,ROW(INDIRECT("1:10")))))+Table222[[#This Row],[Total races]]*3</f>
        <v>0</v>
      </c>
      <c r="F44" s="2" t="str">
        <f>IFERROR(VLOOKUP(B44,'Bosworth XC'!$A:$C,3,FALSE),"")</f>
        <v/>
      </c>
      <c r="G44" s="2" t="str">
        <f>IFERROR(VLOOKUP(B44,'Ivanhoe 20'!$A:$C,3,FALSE),"")</f>
        <v/>
      </c>
      <c r="H44" s="2" t="str">
        <f>IFERROR(VLOOKUP($B44,'Desford 6'!$A:$C,3,FALSE),"")</f>
        <v/>
      </c>
      <c r="I44" s="2" t="str">
        <f>IFERROR(VLOOKUP($B44,'Run In The Forest 5'!$A:$C,3,FALSE),"")</f>
        <v/>
      </c>
      <c r="J44" s="2" t="str">
        <f>IFERROR(VLOOKUP($B44,'Uttoxeter HM'!$A:$C,3,FALSE),"")</f>
        <v/>
      </c>
      <c r="K44" s="2" t="str">
        <f>IFERROR(VLOOKUP($B44,'Watermead 10k'!$A:$C,3,FALSE),"")</f>
        <v/>
      </c>
      <c r="L44" s="2" t="str">
        <f>IFERROR(VLOOKUP($B44,'West End 8'!$A:$C,3,FALSE),"")</f>
        <v/>
      </c>
      <c r="M44" s="2" t="str">
        <f>IFERROR(VLOOKUP($B44,'Swithland 6'!$A:$C,3,FALSE),"")</f>
        <v/>
      </c>
      <c r="N44" s="2" t="str">
        <f>IFERROR(VLOOKUP($B44,'Washlands Relays'!$A:$C,3,FALSE),"")</f>
        <v/>
      </c>
      <c r="O44" s="2" t="str">
        <f>IFERROR(VLOOKUP($B44,'Gate Gallop 10k'!$A:$C,3,FALSE),"")</f>
        <v/>
      </c>
      <c r="P44" s="2" t="str">
        <f>IFERROR(VLOOKUP($B44,'Worthington 6'!$A:$C,3,FALSE),"")</f>
        <v/>
      </c>
      <c r="Q44" s="2" t="str">
        <f>IFERROR(VLOOKUP($B44,'Joy Cann 5'!$A:$C,3,FALSE),"")</f>
        <v/>
      </c>
      <c r="R44" s="2" t="str">
        <f>IFERROR(VLOOKUP($B44,'Burton 10k'!$A:$C,3,FALSE),"")</f>
        <v/>
      </c>
      <c r="S44" s="2" t="str">
        <f>IFERROR(VLOOKUP($B44,'Lichfield 10k'!$A:$C,3,FALSE),"")</f>
        <v/>
      </c>
      <c r="T44" s="2" t="str">
        <f>IFERROR(VLOOKUP($B44,'Tamworth 5'!$A:$C,3,FALSE),"")</f>
        <v/>
      </c>
      <c r="U44" s="2" t="str">
        <f>IFERROR(VLOOKUP($B44,'Markfield 10k'!$A:$C,3,FALSE),"")</f>
        <v/>
      </c>
      <c r="V44" s="2" t="str">
        <f>IFERROR(VLOOKUP($B44,'Rotherby 8'!$A:$C,3,FALSE),"")</f>
        <v/>
      </c>
      <c r="W44" s="2" t="str">
        <f>IFERROR(VLOOKUP($B44,'Adrian Smith'!$A:$C,3,FALSE),"")</f>
        <v/>
      </c>
      <c r="X44" s="2" t="str">
        <f>IFERROR(VLOOKUP($B44,'parkrun 5k'!$A:$C,3,FALSE),"")</f>
        <v/>
      </c>
      <c r="Y44" s="23" t="str">
        <f>IFERROR(VLOOKUP($B44,'Shepshed 7'!$A:$C,3,FALSE),"")</f>
        <v/>
      </c>
      <c r="Z44" s="2" t="str">
        <f>IFERROR(VLOOKUP($B44,'Derby 10'!$A:$C,3,FALSE),"")</f>
        <v/>
      </c>
      <c r="AA44" s="2" t="str">
        <f>IFERROR(VLOOKUP($B44,'Bagworth XC'!$A:$C,3,FALSE),"")</f>
        <v/>
      </c>
    </row>
    <row r="45" spans="1:27" x14ac:dyDescent="0.3">
      <c r="A45" s="34">
        <f>IFERROR(Table222[[#This Row],[Position]],"")</f>
        <v>0</v>
      </c>
      <c r="B45" s="11" t="s">
        <v>11</v>
      </c>
      <c r="C45" s="58">
        <f>IF(Table222[[#This Row],[Total races]]=0,0,(RANK(E45,$E$3:$E$65)+COUNTIF(E45:$E$57,E45)-1))</f>
        <v>0</v>
      </c>
      <c r="D45" s="2">
        <f>COUNTIF(F45:AA45,"&gt;=0")</f>
        <v>0</v>
      </c>
      <c r="E45" s="2">
        <f t="array" aca="1" ref="E45" ca="1">IF(Table222[[#This Row],[Total races]]&lt;11,SUM(Table222[[#This Row],[Bosworth XC]:[1st XC 2026]]),SUM(LARGE(F45:AA45,ROW(INDIRECT("1:10")))))+Table222[[#This Row],[Total races]]*3</f>
        <v>0</v>
      </c>
      <c r="F45" s="2" t="str">
        <f>IFERROR(VLOOKUP(B45,'Bosworth XC'!$A:$C,3,FALSE),"")</f>
        <v/>
      </c>
      <c r="G45" s="2" t="str">
        <f>IFERROR(VLOOKUP(B45,'Ivanhoe 20'!$A:$C,3,FALSE),"")</f>
        <v/>
      </c>
      <c r="H45" s="2" t="str">
        <f>IFERROR(VLOOKUP($B45,'Desford 6'!$A:$C,3,FALSE),"")</f>
        <v/>
      </c>
      <c r="I45" s="2" t="str">
        <f>IFERROR(VLOOKUP($B45,'Run In The Forest 5'!$A:$C,3,FALSE),"")</f>
        <v/>
      </c>
      <c r="J45" s="2" t="str">
        <f>IFERROR(VLOOKUP($B45,'Uttoxeter HM'!$A:$C,3,FALSE),"")</f>
        <v/>
      </c>
      <c r="K45" s="2" t="str">
        <f>IFERROR(VLOOKUP($B45,'Watermead 10k'!$A:$C,3,FALSE),"")</f>
        <v/>
      </c>
      <c r="L45" s="2" t="str">
        <f>IFERROR(VLOOKUP($B45,'West End 8'!$A:$C,3,FALSE),"")</f>
        <v/>
      </c>
      <c r="M45" s="2" t="str">
        <f>IFERROR(VLOOKUP($B45,'Swithland 6'!$A:$C,3,FALSE),"")</f>
        <v/>
      </c>
      <c r="N45" s="2" t="str">
        <f>IFERROR(VLOOKUP($B45,'Washlands Relays'!$A:$C,3,FALSE),"")</f>
        <v/>
      </c>
      <c r="O45" s="2" t="str">
        <f>IFERROR(VLOOKUP($B45,'Gate Gallop 10k'!$A:$C,3,FALSE),"")</f>
        <v/>
      </c>
      <c r="P45" s="2" t="str">
        <f>IFERROR(VLOOKUP($B45,'Worthington 6'!$A:$C,3,FALSE),"")</f>
        <v/>
      </c>
      <c r="Q45" s="2" t="str">
        <f>IFERROR(VLOOKUP($B45,'Joy Cann 5'!$A:$C,3,FALSE),"")</f>
        <v/>
      </c>
      <c r="R45" s="2" t="str">
        <f>IFERROR(VLOOKUP($B45,'Burton 10k'!$A:$C,3,FALSE),"")</f>
        <v/>
      </c>
      <c r="S45" s="2" t="str">
        <f>IFERROR(VLOOKUP($B45,'Lichfield 10k'!$A:$C,3,FALSE),"")</f>
        <v/>
      </c>
      <c r="T45" s="2" t="str">
        <f>IFERROR(VLOOKUP($B45,'Tamworth 5'!$A:$C,3,FALSE),"")</f>
        <v/>
      </c>
      <c r="U45" s="2" t="str">
        <f>IFERROR(VLOOKUP($B45,'Markfield 10k'!$A:$C,3,FALSE),"")</f>
        <v/>
      </c>
      <c r="V45" s="2" t="str">
        <f>IFERROR(VLOOKUP($B45,'Rotherby 8'!$A:$C,3,FALSE),"")</f>
        <v/>
      </c>
      <c r="W45" s="2" t="str">
        <f>IFERROR(VLOOKUP($B45,'Adrian Smith'!$A:$C,3,FALSE),"")</f>
        <v/>
      </c>
      <c r="X45" s="2" t="str">
        <f>IFERROR(VLOOKUP($B45,'parkrun 5k'!$A:$C,3,FALSE),"")</f>
        <v/>
      </c>
      <c r="Y45" s="23" t="str">
        <f>IFERROR(VLOOKUP($B45,'Shepshed 7'!$A:$C,3,FALSE),"")</f>
        <v/>
      </c>
      <c r="Z45" s="2" t="str">
        <f>IFERROR(VLOOKUP($B45,'Derby 10'!$A:$C,3,FALSE),"")</f>
        <v/>
      </c>
      <c r="AA45" s="2" t="str">
        <f>IFERROR(VLOOKUP($B45,'Bagworth XC'!$A:$C,3,FALSE),"")</f>
        <v/>
      </c>
    </row>
    <row r="46" spans="1:27" x14ac:dyDescent="0.3">
      <c r="A46" s="34">
        <f>IFERROR(Table222[[#This Row],[Position]],"")</f>
        <v>0</v>
      </c>
      <c r="B46" s="11" t="s">
        <v>21</v>
      </c>
      <c r="C46" s="58">
        <f>IF(Table222[[#This Row],[Total races]]=0,0,(RANK(E46,$E$3:$E$65)+COUNTIF(E46:$E$57,E46)-1))</f>
        <v>0</v>
      </c>
      <c r="D46" s="2">
        <f>COUNTIF(F46:AA46,"&gt;=0")</f>
        <v>0</v>
      </c>
      <c r="E46" s="2">
        <f t="array" aca="1" ref="E46" ca="1">IF(Table222[[#This Row],[Total races]]&lt;11,SUM(Table222[[#This Row],[Bosworth XC]:[1st XC 2026]]),SUM(LARGE(F46:AA46,ROW(INDIRECT("1:10")))))+Table222[[#This Row],[Total races]]*3</f>
        <v>0</v>
      </c>
      <c r="F46" s="2" t="str">
        <f>IFERROR(VLOOKUP(B46,'Bosworth XC'!$A:$C,3,FALSE),"")</f>
        <v/>
      </c>
      <c r="G46" s="2" t="str">
        <f>IFERROR(VLOOKUP(B46,'Ivanhoe 20'!$A:$C,3,FALSE),"")</f>
        <v/>
      </c>
      <c r="H46" s="2" t="str">
        <f>IFERROR(VLOOKUP($B46,'Desford 6'!$A:$C,3,FALSE),"")</f>
        <v/>
      </c>
      <c r="I46" s="2" t="str">
        <f>IFERROR(VLOOKUP($B46,'Run In The Forest 5'!$A:$C,3,FALSE),"")</f>
        <v/>
      </c>
      <c r="J46" s="2" t="str">
        <f>IFERROR(VLOOKUP($B46,'Uttoxeter HM'!$A:$C,3,FALSE),"")</f>
        <v/>
      </c>
      <c r="K46" s="2" t="str">
        <f>IFERROR(VLOOKUP($B46,'Watermead 10k'!$A:$C,3,FALSE),"")</f>
        <v/>
      </c>
      <c r="L46" s="2" t="str">
        <f>IFERROR(VLOOKUP($B46,'West End 8'!$A:$C,3,FALSE),"")</f>
        <v/>
      </c>
      <c r="M46" s="2" t="str">
        <f>IFERROR(VLOOKUP($B46,'Swithland 6'!$A:$C,3,FALSE),"")</f>
        <v/>
      </c>
      <c r="N46" s="2" t="str">
        <f>IFERROR(VLOOKUP($B46,'Washlands Relays'!$A:$C,3,FALSE),"")</f>
        <v/>
      </c>
      <c r="O46" s="2" t="str">
        <f>IFERROR(VLOOKUP($B46,'Gate Gallop 10k'!$A:$C,3,FALSE),"")</f>
        <v/>
      </c>
      <c r="P46" s="2" t="str">
        <f>IFERROR(VLOOKUP($B46,'Worthington 6'!$A:$C,3,FALSE),"")</f>
        <v/>
      </c>
      <c r="Q46" s="2" t="str">
        <f>IFERROR(VLOOKUP($B46,'Joy Cann 5'!$A:$C,3,FALSE),"")</f>
        <v/>
      </c>
      <c r="R46" s="2" t="str">
        <f>IFERROR(VLOOKUP($B46,'Burton 10k'!$A:$C,3,FALSE),"")</f>
        <v/>
      </c>
      <c r="S46" s="2" t="str">
        <f>IFERROR(VLOOKUP($B46,'Lichfield 10k'!$A:$C,3,FALSE),"")</f>
        <v/>
      </c>
      <c r="T46" s="2" t="str">
        <f>IFERROR(VLOOKUP($B46,'Tamworth 5'!$A:$C,3,FALSE),"")</f>
        <v/>
      </c>
      <c r="U46" s="2" t="str">
        <f>IFERROR(VLOOKUP($B46,'Markfield 10k'!$A:$C,3,FALSE),"")</f>
        <v/>
      </c>
      <c r="V46" s="2" t="str">
        <f>IFERROR(VLOOKUP($B46,'Rotherby 8'!$A:$C,3,FALSE),"")</f>
        <v/>
      </c>
      <c r="W46" s="2" t="str">
        <f>IFERROR(VLOOKUP($B46,'Adrian Smith'!$A:$C,3,FALSE),"")</f>
        <v/>
      </c>
      <c r="X46" s="2" t="str">
        <f>IFERROR(VLOOKUP($B46,'parkrun 5k'!$A:$C,3,FALSE),"")</f>
        <v/>
      </c>
      <c r="Y46" s="23" t="str">
        <f>IFERROR(VLOOKUP($B46,'Shepshed 7'!$A:$C,3,FALSE),"")</f>
        <v/>
      </c>
      <c r="Z46" s="2" t="str">
        <f>IFERROR(VLOOKUP($B46,'Derby 10'!$A:$C,3,FALSE),"")</f>
        <v/>
      </c>
      <c r="AA46" s="2" t="str">
        <f>IFERROR(VLOOKUP($B46,'Bagworth XC'!$A:$C,3,FALSE),"")</f>
        <v/>
      </c>
    </row>
    <row r="47" spans="1:27" ht="15" thickBot="1" x14ac:dyDescent="0.35">
      <c r="A47" s="34">
        <f>IFERROR(Table222[[#This Row],[Position]],"")</f>
        <v>0</v>
      </c>
      <c r="B47" s="12" t="s">
        <v>131</v>
      </c>
      <c r="C47" s="58">
        <f>IF(Table222[[#This Row],[Total races]]=0,0,(RANK(E47,$E$3:$E$65)+COUNTIF(E47:$E$57,E47)-1))</f>
        <v>0</v>
      </c>
      <c r="D47" s="2">
        <f>COUNTIF(F47:AA47,"&gt;=0")</f>
        <v>0</v>
      </c>
      <c r="E47" s="2">
        <f t="array" aca="1" ref="E47" ca="1">IF(Table222[[#This Row],[Total races]]&lt;11,SUM(Table222[[#This Row],[Bosworth XC]:[1st XC 2026]]),SUM(LARGE(F47:AA47,ROW(INDIRECT("1:10")))))+Table222[[#This Row],[Total races]]*3</f>
        <v>0</v>
      </c>
      <c r="F47" s="2" t="str">
        <f>IFERROR(VLOOKUP(B47,'Bosworth XC'!$A:$C,3,FALSE),"")</f>
        <v/>
      </c>
      <c r="G47" s="2" t="str">
        <f>IFERROR(VLOOKUP(B47,'Ivanhoe 20'!$A:$C,3,FALSE),"")</f>
        <v/>
      </c>
      <c r="H47" s="2" t="str">
        <f>IFERROR(VLOOKUP($B47,'Desford 6'!$A:$C,3,FALSE),"")</f>
        <v/>
      </c>
      <c r="I47" s="2" t="str">
        <f>IFERROR(VLOOKUP($B47,'Run In The Forest 5'!$A:$C,3,FALSE),"")</f>
        <v/>
      </c>
      <c r="J47" s="2" t="str">
        <f>IFERROR(VLOOKUP($B47,'Uttoxeter HM'!$A:$C,3,FALSE),"")</f>
        <v/>
      </c>
      <c r="K47" s="2" t="str">
        <f>IFERROR(VLOOKUP($B47,'Watermead 10k'!$A:$C,3,FALSE),"")</f>
        <v/>
      </c>
      <c r="L47" s="2" t="str">
        <f>IFERROR(VLOOKUP($B47,'West End 8'!$A:$C,3,FALSE),"")</f>
        <v/>
      </c>
      <c r="M47" s="2" t="str">
        <f>IFERROR(VLOOKUP($B47,'Swithland 6'!$A:$C,3,FALSE),"")</f>
        <v/>
      </c>
      <c r="N47" s="2" t="str">
        <f>IFERROR(VLOOKUP($B47,'Washlands Relays'!$A:$C,3,FALSE),"")</f>
        <v/>
      </c>
      <c r="O47" s="2" t="str">
        <f>IFERROR(VLOOKUP($B47,'Gate Gallop 10k'!$A:$C,3,FALSE),"")</f>
        <v/>
      </c>
      <c r="P47" s="2" t="str">
        <f>IFERROR(VLOOKUP($B47,'Worthington 6'!$A:$C,3,FALSE),"")</f>
        <v/>
      </c>
      <c r="Q47" s="2" t="str">
        <f>IFERROR(VLOOKUP($B47,'Joy Cann 5'!$A:$C,3,FALSE),"")</f>
        <v/>
      </c>
      <c r="R47" s="2" t="str">
        <f>IFERROR(VLOOKUP($B47,'Burton 10k'!$A:$C,3,FALSE),"")</f>
        <v/>
      </c>
      <c r="S47" s="2" t="str">
        <f>IFERROR(VLOOKUP($B47,'Lichfield 10k'!$A:$C,3,FALSE),"")</f>
        <v/>
      </c>
      <c r="T47" s="2" t="str">
        <f>IFERROR(VLOOKUP($B47,'Tamworth 5'!$A:$C,3,FALSE),"")</f>
        <v/>
      </c>
      <c r="U47" s="2" t="str">
        <f>IFERROR(VLOOKUP($B47,'Markfield 10k'!$A:$C,3,FALSE),"")</f>
        <v/>
      </c>
      <c r="V47" s="2" t="str">
        <f>IFERROR(VLOOKUP($B47,'Rotherby 8'!$A:$C,3,FALSE),"")</f>
        <v/>
      </c>
      <c r="W47" s="2" t="str">
        <f>IFERROR(VLOOKUP($B47,'Adrian Smith'!$A:$C,3,FALSE),"")</f>
        <v/>
      </c>
      <c r="X47" s="2" t="str">
        <f>IFERROR(VLOOKUP($B47,'parkrun 5k'!$A:$C,3,FALSE),"")</f>
        <v/>
      </c>
      <c r="Y47" s="23" t="str">
        <f>IFERROR(VLOOKUP($B47,'Shepshed 7'!$A:$C,3,FALSE),"")</f>
        <v/>
      </c>
      <c r="Z47" s="2" t="str">
        <f>IFERROR(VLOOKUP($B47,'Derby 10'!$A:$C,3,FALSE),"")</f>
        <v/>
      </c>
      <c r="AA47" s="2" t="str">
        <f>IFERROR(VLOOKUP($B47,'Bagworth XC'!$A:$C,3,FALSE),"")</f>
        <v/>
      </c>
    </row>
    <row r="48" spans="1:27" ht="15" thickBot="1" x14ac:dyDescent="0.35">
      <c r="A48" s="34">
        <f>IFERROR(Table222[[#This Row],[Position]],"")</f>
        <v>0</v>
      </c>
      <c r="B48" s="12" t="s">
        <v>122</v>
      </c>
      <c r="C48" s="58">
        <f>IF(Table222[[#This Row],[Total races]]=0,0,(RANK(E48,$E$3:$E$65)+COUNTIF(E48:$E$57,E48)-1))</f>
        <v>0</v>
      </c>
      <c r="D48" s="2">
        <f>COUNTIF(F48:AA48,"&gt;=0")</f>
        <v>0</v>
      </c>
      <c r="E48" s="2">
        <f t="array" aca="1" ref="E48" ca="1">IF(Table222[[#This Row],[Total races]]&lt;11,SUM(Table222[[#This Row],[Bosworth XC]:[1st XC 2026]]),SUM(LARGE(F48:AA48,ROW(INDIRECT("1:10")))))+Table222[[#This Row],[Total races]]*3</f>
        <v>0</v>
      </c>
      <c r="F48" s="2" t="str">
        <f>IFERROR(VLOOKUP(B48,'Bosworth XC'!$A:$C,3,FALSE),"")</f>
        <v/>
      </c>
      <c r="G48" s="2" t="str">
        <f>IFERROR(VLOOKUP(B48,'Ivanhoe 20'!$A:$C,3,FALSE),"")</f>
        <v/>
      </c>
      <c r="H48" s="2" t="str">
        <f>IFERROR(VLOOKUP($B48,'Desford 6'!$A:$C,3,FALSE),"")</f>
        <v/>
      </c>
      <c r="I48" s="2" t="str">
        <f>IFERROR(VLOOKUP($B48,'Run In The Forest 5'!$A:$C,3,FALSE),"")</f>
        <v/>
      </c>
      <c r="J48" s="2" t="str">
        <f>IFERROR(VLOOKUP($B48,'Uttoxeter HM'!$A:$C,3,FALSE),"")</f>
        <v/>
      </c>
      <c r="K48" s="2" t="str">
        <f>IFERROR(VLOOKUP($B48,'Watermead 10k'!$A:$C,3,FALSE),"")</f>
        <v/>
      </c>
      <c r="L48" s="2" t="str">
        <f>IFERROR(VLOOKUP($B48,'West End 8'!$A:$C,3,FALSE),"")</f>
        <v/>
      </c>
      <c r="M48" s="2" t="str">
        <f>IFERROR(VLOOKUP($B48,'Swithland 6'!$A:$C,3,FALSE),"")</f>
        <v/>
      </c>
      <c r="N48" s="2" t="str">
        <f>IFERROR(VLOOKUP($B48,'Washlands Relays'!$A:$C,3,FALSE),"")</f>
        <v/>
      </c>
      <c r="O48" s="2" t="str">
        <f>IFERROR(VLOOKUP($B48,'Gate Gallop 10k'!$A:$C,3,FALSE),"")</f>
        <v/>
      </c>
      <c r="P48" s="2" t="str">
        <f>IFERROR(VLOOKUP($B48,'Worthington 6'!$A:$C,3,FALSE),"")</f>
        <v/>
      </c>
      <c r="Q48" s="2" t="str">
        <f>IFERROR(VLOOKUP($B48,'Joy Cann 5'!$A:$C,3,FALSE),"")</f>
        <v/>
      </c>
      <c r="R48" s="2" t="str">
        <f>IFERROR(VLOOKUP($B48,'Burton 10k'!$A:$C,3,FALSE),"")</f>
        <v/>
      </c>
      <c r="S48" s="2" t="str">
        <f>IFERROR(VLOOKUP($B48,'Lichfield 10k'!$A:$C,3,FALSE),"")</f>
        <v/>
      </c>
      <c r="T48" s="2" t="str">
        <f>IFERROR(VLOOKUP($B48,'Tamworth 5'!$A:$C,3,FALSE),"")</f>
        <v/>
      </c>
      <c r="U48" s="2" t="str">
        <f>IFERROR(VLOOKUP($B48,'Markfield 10k'!$A:$C,3,FALSE),"")</f>
        <v/>
      </c>
      <c r="V48" s="2" t="str">
        <f>IFERROR(VLOOKUP($B48,'Rotherby 8'!$A:$C,3,FALSE),"")</f>
        <v/>
      </c>
      <c r="W48" s="2" t="str">
        <f>IFERROR(VLOOKUP($B48,'Adrian Smith'!$A:$C,3,FALSE),"")</f>
        <v/>
      </c>
      <c r="X48" s="2" t="str">
        <f>IFERROR(VLOOKUP($B48,'parkrun 5k'!$A:$C,3,FALSE),"")</f>
        <v/>
      </c>
      <c r="Y48" s="23" t="str">
        <f>IFERROR(VLOOKUP($B48,'Shepshed 7'!$A:$C,3,FALSE),"")</f>
        <v/>
      </c>
      <c r="Z48" s="2" t="str">
        <f>IFERROR(VLOOKUP($B48,'Derby 10'!$A:$C,3,FALSE),"")</f>
        <v/>
      </c>
      <c r="AA48" s="2" t="str">
        <f>IFERROR(VLOOKUP($B48,'Bagworth XC'!$A:$C,3,FALSE),"")</f>
        <v/>
      </c>
    </row>
    <row r="49" spans="1:27" ht="15" thickBot="1" x14ac:dyDescent="0.35">
      <c r="A49" s="34">
        <f>IFERROR(Table222[[#This Row],[Position]],"")</f>
        <v>0</v>
      </c>
      <c r="B49" s="12" t="s">
        <v>44</v>
      </c>
      <c r="C49" s="58">
        <f>IF(Table222[[#This Row],[Total races]]=0,0,(RANK(E49,$E$3:$E$65)+COUNTIF(E49:$E$57,E49)-1))</f>
        <v>0</v>
      </c>
      <c r="D49" s="2">
        <f>COUNTIF(F49:AA49,"&gt;=0")</f>
        <v>0</v>
      </c>
      <c r="E49" s="2">
        <f t="array" aca="1" ref="E49" ca="1">IF(Table222[[#This Row],[Total races]]&lt;11,SUM(Table222[[#This Row],[Bosworth XC]:[1st XC 2026]]),SUM(LARGE(F49:AA49,ROW(INDIRECT("1:10")))))+Table222[[#This Row],[Total races]]*3</f>
        <v>0</v>
      </c>
      <c r="F49" s="2" t="str">
        <f>IFERROR(VLOOKUP(B49,'Bosworth XC'!$A:$C,3,FALSE),"")</f>
        <v/>
      </c>
      <c r="G49" s="2" t="str">
        <f>IFERROR(VLOOKUP(B49,'Ivanhoe 20'!$A:$C,3,FALSE),"")</f>
        <v/>
      </c>
      <c r="H49" s="2" t="str">
        <f>IFERROR(VLOOKUP($B49,'Desford 6'!$A:$C,3,FALSE),"")</f>
        <v/>
      </c>
      <c r="I49" s="2" t="str">
        <f>IFERROR(VLOOKUP($B49,'Run In The Forest 5'!$A:$C,3,FALSE),"")</f>
        <v/>
      </c>
      <c r="J49" s="2" t="str">
        <f>IFERROR(VLOOKUP($B49,'Uttoxeter HM'!$A:$C,3,FALSE),"")</f>
        <v/>
      </c>
      <c r="K49" s="2" t="str">
        <f>IFERROR(VLOOKUP($B49,'Watermead 10k'!$A:$C,3,FALSE),"")</f>
        <v/>
      </c>
      <c r="L49" s="2" t="str">
        <f>IFERROR(VLOOKUP($B49,'West End 8'!$A:$C,3,FALSE),"")</f>
        <v/>
      </c>
      <c r="M49" s="2" t="str">
        <f>IFERROR(VLOOKUP($B49,'Swithland 6'!$A:$C,3,FALSE),"")</f>
        <v/>
      </c>
      <c r="N49" s="2" t="str">
        <f>IFERROR(VLOOKUP($B49,'Washlands Relays'!$A:$C,3,FALSE),"")</f>
        <v/>
      </c>
      <c r="O49" s="2" t="str">
        <f>IFERROR(VLOOKUP($B49,'Gate Gallop 10k'!$A:$C,3,FALSE),"")</f>
        <v/>
      </c>
      <c r="P49" s="2" t="str">
        <f>IFERROR(VLOOKUP($B49,'Worthington 6'!$A:$C,3,FALSE),"")</f>
        <v/>
      </c>
      <c r="Q49" s="2" t="str">
        <f>IFERROR(VLOOKUP($B49,'Joy Cann 5'!$A:$C,3,FALSE),"")</f>
        <v/>
      </c>
      <c r="R49" s="2" t="str">
        <f>IFERROR(VLOOKUP($B49,'Burton 10k'!$A:$C,3,FALSE),"")</f>
        <v/>
      </c>
      <c r="S49" s="2" t="str">
        <f>IFERROR(VLOOKUP($B49,'Lichfield 10k'!$A:$C,3,FALSE),"")</f>
        <v/>
      </c>
      <c r="T49" s="2" t="str">
        <f>IFERROR(VLOOKUP($B49,'Tamworth 5'!$A:$C,3,FALSE),"")</f>
        <v/>
      </c>
      <c r="U49" s="2" t="str">
        <f>IFERROR(VLOOKUP($B49,'Markfield 10k'!$A:$C,3,FALSE),"")</f>
        <v/>
      </c>
      <c r="V49" s="2" t="str">
        <f>IFERROR(VLOOKUP($B49,'Rotherby 8'!$A:$C,3,FALSE),"")</f>
        <v/>
      </c>
      <c r="W49" s="2" t="str">
        <f>IFERROR(VLOOKUP($B49,'Adrian Smith'!$A:$C,3,FALSE),"")</f>
        <v/>
      </c>
      <c r="X49" s="2" t="str">
        <f>IFERROR(VLOOKUP($B49,'parkrun 5k'!$A:$C,3,FALSE),"")</f>
        <v/>
      </c>
      <c r="Y49" s="23" t="str">
        <f>IFERROR(VLOOKUP($B49,'Shepshed 7'!$A:$C,3,FALSE),"")</f>
        <v/>
      </c>
      <c r="Z49" s="2" t="str">
        <f>IFERROR(VLOOKUP($B49,'Derby 10'!$A:$C,3,FALSE),"")</f>
        <v/>
      </c>
      <c r="AA49" s="2" t="str">
        <f>IFERROR(VLOOKUP($B49,'Bagworth XC'!$A:$C,3,FALSE),"")</f>
        <v/>
      </c>
    </row>
    <row r="50" spans="1:27" ht="15" thickBot="1" x14ac:dyDescent="0.35">
      <c r="A50" s="34">
        <f>IFERROR(Table222[[#This Row],[Position]],"")</f>
        <v>0</v>
      </c>
      <c r="B50" s="12" t="s">
        <v>89</v>
      </c>
      <c r="C50" s="58">
        <f>IF(Table222[[#This Row],[Total races]]=0,0,(RANK(E50,$E$3:$E$65)+COUNTIF(E50:$E$57,E50)-1))</f>
        <v>0</v>
      </c>
      <c r="D50" s="2">
        <f>COUNTIF(F50:AA50,"&gt;=0")</f>
        <v>0</v>
      </c>
      <c r="E50" s="2">
        <f t="array" aca="1" ref="E50" ca="1">IF(Table222[[#This Row],[Total races]]&lt;11,SUM(Table222[[#This Row],[Bosworth XC]:[1st XC 2026]]),SUM(LARGE(F50:AA50,ROW(INDIRECT("1:10")))))+Table222[[#This Row],[Total races]]*3</f>
        <v>0</v>
      </c>
      <c r="F50" s="2" t="str">
        <f>IFERROR(VLOOKUP(B50,'Bosworth XC'!$A:$C,3,FALSE),"")</f>
        <v/>
      </c>
      <c r="G50" s="2" t="str">
        <f>IFERROR(VLOOKUP(B50,'Ivanhoe 20'!$A:$C,3,FALSE),"")</f>
        <v/>
      </c>
      <c r="H50" s="2" t="str">
        <f>IFERROR(VLOOKUP($B50,'Desford 6'!$A:$C,3,FALSE),"")</f>
        <v/>
      </c>
      <c r="I50" s="2" t="str">
        <f>IFERROR(VLOOKUP($B50,'Run In The Forest 5'!$A:$C,3,FALSE),"")</f>
        <v/>
      </c>
      <c r="J50" s="2" t="str">
        <f>IFERROR(VLOOKUP($B50,'Uttoxeter HM'!$A:$C,3,FALSE),"")</f>
        <v/>
      </c>
      <c r="K50" s="2" t="str">
        <f>IFERROR(VLOOKUP($B50,'Watermead 10k'!$A:$C,3,FALSE),"")</f>
        <v/>
      </c>
      <c r="L50" s="2" t="str">
        <f>IFERROR(VLOOKUP($B50,'West End 8'!$A:$C,3,FALSE),"")</f>
        <v/>
      </c>
      <c r="M50" s="2" t="str">
        <f>IFERROR(VLOOKUP($B50,'Swithland 6'!$A:$C,3,FALSE),"")</f>
        <v/>
      </c>
      <c r="N50" s="2" t="str">
        <f>IFERROR(VLOOKUP($B50,'Washlands Relays'!$A:$C,3,FALSE),"")</f>
        <v/>
      </c>
      <c r="O50" s="2" t="str">
        <f>IFERROR(VLOOKUP($B50,'Gate Gallop 10k'!$A:$C,3,FALSE),"")</f>
        <v/>
      </c>
      <c r="P50" s="2" t="str">
        <f>IFERROR(VLOOKUP($B50,'Worthington 6'!$A:$C,3,FALSE),"")</f>
        <v/>
      </c>
      <c r="Q50" s="2" t="str">
        <f>IFERROR(VLOOKUP($B50,'Joy Cann 5'!$A:$C,3,FALSE),"")</f>
        <v/>
      </c>
      <c r="R50" s="2" t="str">
        <f>IFERROR(VLOOKUP($B50,'Burton 10k'!$A:$C,3,FALSE),"")</f>
        <v/>
      </c>
      <c r="S50" s="2" t="str">
        <f>IFERROR(VLOOKUP($B50,'Lichfield 10k'!$A:$C,3,FALSE),"")</f>
        <v/>
      </c>
      <c r="T50" s="2" t="str">
        <f>IFERROR(VLOOKUP($B50,'Tamworth 5'!$A:$C,3,FALSE),"")</f>
        <v/>
      </c>
      <c r="U50" s="2" t="str">
        <f>IFERROR(VLOOKUP($B50,'Markfield 10k'!$A:$C,3,FALSE),"")</f>
        <v/>
      </c>
      <c r="V50" s="2" t="str">
        <f>IFERROR(VLOOKUP($B50,'Rotherby 8'!$A:$C,3,FALSE),"")</f>
        <v/>
      </c>
      <c r="W50" s="2" t="str">
        <f>IFERROR(VLOOKUP($B50,'Adrian Smith'!$A:$C,3,FALSE),"")</f>
        <v/>
      </c>
      <c r="X50" s="2" t="str">
        <f>IFERROR(VLOOKUP($B50,'parkrun 5k'!$A:$C,3,FALSE),"")</f>
        <v/>
      </c>
      <c r="Y50" s="23" t="str">
        <f>IFERROR(VLOOKUP($B50,'Shepshed 7'!$A:$C,3,FALSE),"")</f>
        <v/>
      </c>
      <c r="Z50" s="2" t="str">
        <f>IFERROR(VLOOKUP($B50,'Derby 10'!$A:$C,3,FALSE),"")</f>
        <v/>
      </c>
      <c r="AA50" s="2" t="str">
        <f>IFERROR(VLOOKUP($B50,'Bagworth XC'!$A:$C,3,FALSE),"")</f>
        <v/>
      </c>
    </row>
    <row r="51" spans="1:27" x14ac:dyDescent="0.3">
      <c r="A51" s="34">
        <f>IFERROR(Table222[[#This Row],[Position]],"")</f>
        <v>0</v>
      </c>
      <c r="B51" s="67" t="s">
        <v>60</v>
      </c>
      <c r="C51" s="58">
        <f>IF(Table222[[#This Row],[Total races]]=0,0,(RANK(E51,$E$3:$E$65)+COUNTIF(E51:$E$57,E51)-1))</f>
        <v>0</v>
      </c>
      <c r="D51" s="51">
        <f>COUNTIF(F51:AA51,"&gt;=0")</f>
        <v>0</v>
      </c>
      <c r="E51" s="2">
        <f t="array" aca="1" ref="E51" ca="1">IF(Table222[[#This Row],[Total races]]&lt;11,SUM(Table222[[#This Row],[Bosworth XC]:[1st XC 2026]]),SUM(LARGE(F51:AA51,ROW(INDIRECT("1:10")))))+Table222[[#This Row],[Total races]]*3</f>
        <v>0</v>
      </c>
      <c r="F51" s="51" t="str">
        <f>IFERROR(VLOOKUP(B51,'Bosworth XC'!$A:$C,3,FALSE),"")</f>
        <v/>
      </c>
      <c r="G51" s="51" t="str">
        <f>IFERROR(VLOOKUP(B51,'Ivanhoe 20'!$A:$C,3,FALSE),"")</f>
        <v/>
      </c>
      <c r="H51" s="51" t="str">
        <f>IFERROR(VLOOKUP($B51,'Desford 6'!$A:$C,3,FALSE),"")</f>
        <v/>
      </c>
      <c r="I51" s="51" t="str">
        <f>IFERROR(VLOOKUP($B51,'Run In The Forest 5'!$A:$C,3,FALSE),"")</f>
        <v/>
      </c>
      <c r="J51" s="51" t="str">
        <f>IFERROR(VLOOKUP($B51,'Uttoxeter HM'!$A:$C,3,FALSE),"")</f>
        <v/>
      </c>
      <c r="K51" s="51" t="str">
        <f>IFERROR(VLOOKUP($B51,'Watermead 10k'!$A:$C,3,FALSE),"")</f>
        <v/>
      </c>
      <c r="L51" s="51" t="str">
        <f>IFERROR(VLOOKUP($B51,'West End 8'!$A:$C,3,FALSE),"")</f>
        <v/>
      </c>
      <c r="M51" s="51" t="str">
        <f>IFERROR(VLOOKUP($B51,'Swithland 6'!$A:$C,3,FALSE),"")</f>
        <v/>
      </c>
      <c r="N51" s="51" t="str">
        <f>IFERROR(VLOOKUP($B51,'Washlands Relays'!$A:$C,3,FALSE),"")</f>
        <v/>
      </c>
      <c r="O51" s="51" t="str">
        <f>IFERROR(VLOOKUP($B51,'Gate Gallop 10k'!$A:$C,3,FALSE),"")</f>
        <v/>
      </c>
      <c r="P51" s="51" t="str">
        <f>IFERROR(VLOOKUP($B51,'Worthington 6'!$A:$C,3,FALSE),"")</f>
        <v/>
      </c>
      <c r="Q51" s="51" t="str">
        <f>IFERROR(VLOOKUP($B51,'Joy Cann 5'!$A:$C,3,FALSE),"")</f>
        <v/>
      </c>
      <c r="R51" s="51" t="str">
        <f>IFERROR(VLOOKUP($B51,'Burton 10k'!$A:$C,3,FALSE),"")</f>
        <v/>
      </c>
      <c r="S51" s="51" t="str">
        <f>IFERROR(VLOOKUP($B51,'Lichfield 10k'!$A:$C,3,FALSE),"")</f>
        <v/>
      </c>
      <c r="T51" s="51" t="str">
        <f>IFERROR(VLOOKUP($B51,'Tamworth 5'!$A:$C,3,FALSE),"")</f>
        <v/>
      </c>
      <c r="U51" s="51" t="str">
        <f>IFERROR(VLOOKUP($B51,'Markfield 10k'!$A:$C,3,FALSE),"")</f>
        <v/>
      </c>
      <c r="V51" s="51" t="str">
        <f>IFERROR(VLOOKUP($B51,'Rotherby 8'!$A:$C,3,FALSE),"")</f>
        <v/>
      </c>
      <c r="W51" s="51" t="str">
        <f>IFERROR(VLOOKUP($B51,'Adrian Smith'!$A:$C,3,FALSE),"")</f>
        <v/>
      </c>
      <c r="X51" s="51" t="str">
        <f>IFERROR(VLOOKUP($B51,'parkrun 5k'!$A:$C,3,FALSE),"")</f>
        <v/>
      </c>
      <c r="Y51" s="52" t="str">
        <f>IFERROR(VLOOKUP($B51,'Shepshed 7'!$A:$C,3,FALSE),"")</f>
        <v/>
      </c>
      <c r="Z51" s="2" t="str">
        <f>IFERROR(VLOOKUP($B51,'Derby 10'!$A:$C,3,FALSE),"")</f>
        <v/>
      </c>
      <c r="AA51" s="2" t="str">
        <f>IFERROR(VLOOKUP($B51,'Bagworth XC'!$A:$C,3,FALSE),"")</f>
        <v/>
      </c>
    </row>
    <row r="52" spans="1:27" x14ac:dyDescent="0.3">
      <c r="A52" s="34">
        <f>IFERROR(Table222[[#This Row],[Position]],"")</f>
        <v>0</v>
      </c>
      <c r="B52" s="67" t="s">
        <v>147</v>
      </c>
      <c r="C52" s="58">
        <f>IF(Table222[[#This Row],[Total races]]=0,0,(RANK(E52,$E$3:$E$65)+COUNTIF(E52:$E$57,E52)-1))</f>
        <v>0</v>
      </c>
      <c r="D52" s="51">
        <f>COUNTIF(F52:AA52,"&gt;=0")</f>
        <v>0</v>
      </c>
      <c r="E52" s="2">
        <f t="array" aca="1" ref="E52" ca="1">IF(Table222[[#This Row],[Total races]]&lt;11,SUM(Table222[[#This Row],[Bosworth XC]:[1st XC 2026]]),SUM(LARGE(F52:AA52,ROW(INDIRECT("1:10")))))+Table222[[#This Row],[Total races]]*3</f>
        <v>0</v>
      </c>
      <c r="F52" s="51" t="str">
        <f>IFERROR(VLOOKUP(B52,'Bosworth XC'!$A:$C,3,FALSE),"")</f>
        <v/>
      </c>
      <c r="G52" s="51" t="str">
        <f>IFERROR(VLOOKUP(B52,'Ivanhoe 20'!$A:$C,3,FALSE),"")</f>
        <v/>
      </c>
      <c r="H52" s="51" t="str">
        <f>IFERROR(VLOOKUP($B52,'Desford 6'!$A:$C,3,FALSE),"")</f>
        <v/>
      </c>
      <c r="I52" s="51" t="str">
        <f>IFERROR(VLOOKUP($B52,'Run In The Forest 5'!$A:$C,3,FALSE),"")</f>
        <v/>
      </c>
      <c r="J52" s="51" t="str">
        <f>IFERROR(VLOOKUP($B52,'Uttoxeter HM'!$A:$C,3,FALSE),"")</f>
        <v/>
      </c>
      <c r="K52" s="51" t="str">
        <f>IFERROR(VLOOKUP($B52,'Watermead 10k'!$A:$C,3,FALSE),"")</f>
        <v/>
      </c>
      <c r="L52" s="51" t="str">
        <f>IFERROR(VLOOKUP($B52,'West End 8'!$A:$C,3,FALSE),"")</f>
        <v/>
      </c>
      <c r="M52" s="51" t="str">
        <f>IFERROR(VLOOKUP($B52,'Swithland 6'!$A:$C,3,FALSE),"")</f>
        <v/>
      </c>
      <c r="N52" s="51" t="str">
        <f>IFERROR(VLOOKUP($B52,'Washlands Relays'!$A:$C,3,FALSE),"")</f>
        <v/>
      </c>
      <c r="O52" s="51" t="str">
        <f>IFERROR(VLOOKUP($B52,'Gate Gallop 10k'!$A:$C,3,FALSE),"")</f>
        <v/>
      </c>
      <c r="P52" s="51" t="str">
        <f>IFERROR(VLOOKUP($B52,'Worthington 6'!$A:$C,3,FALSE),"")</f>
        <v/>
      </c>
      <c r="Q52" s="51" t="str">
        <f>IFERROR(VLOOKUP($B52,'Joy Cann 5'!$A:$C,3,FALSE),"")</f>
        <v/>
      </c>
      <c r="R52" s="51" t="str">
        <f>IFERROR(VLOOKUP($B52,'Burton 10k'!$A:$C,3,FALSE),"")</f>
        <v/>
      </c>
      <c r="S52" s="51" t="str">
        <f>IFERROR(VLOOKUP($B52,'Lichfield 10k'!$A:$C,3,FALSE),"")</f>
        <v/>
      </c>
      <c r="T52" s="51" t="str">
        <f>IFERROR(VLOOKUP($B52,'Tamworth 5'!$A:$C,3,FALSE),"")</f>
        <v/>
      </c>
      <c r="U52" s="51" t="str">
        <f>IFERROR(VLOOKUP($B52,'Markfield 10k'!$A:$C,3,FALSE),"")</f>
        <v/>
      </c>
      <c r="V52" s="51" t="str">
        <f>IFERROR(VLOOKUP($B52,'Rotherby 8'!$A:$C,3,FALSE),"")</f>
        <v/>
      </c>
      <c r="W52" s="51" t="str">
        <f>IFERROR(VLOOKUP($B52,'Adrian Smith'!$A:$C,3,FALSE),"")</f>
        <v/>
      </c>
      <c r="X52" s="51" t="str">
        <f>IFERROR(VLOOKUP($B52,'parkrun 5k'!$A:$C,3,FALSE),"")</f>
        <v/>
      </c>
      <c r="Y52" s="52" t="str">
        <f>IFERROR(VLOOKUP($B52,'Shepshed 7'!$A:$C,3,FALSE),"")</f>
        <v/>
      </c>
      <c r="Z52" s="2" t="str">
        <f>IFERROR(VLOOKUP($B52,'Derby 10'!$A:$C,3,FALSE),"")</f>
        <v/>
      </c>
      <c r="AA52" s="2" t="str">
        <f>IFERROR(VLOOKUP($B52,'Bagworth XC'!$A:$C,3,FALSE),"")</f>
        <v/>
      </c>
    </row>
    <row r="53" spans="1:27" x14ac:dyDescent="0.3">
      <c r="A53" s="34">
        <f>IFERROR(Table222[[#This Row],[Position]],"")</f>
        <v>0</v>
      </c>
      <c r="B53" s="50" t="s">
        <v>92</v>
      </c>
      <c r="C53" s="58">
        <f>IF(Table222[[#This Row],[Total races]]=0,0,(RANK(E53,$E$3:$E$65)+COUNTIF(E53:$E$57,E53)-1))</f>
        <v>0</v>
      </c>
      <c r="D53" s="51">
        <f>COUNTIF(F53:AA53,"&gt;=0")</f>
        <v>0</v>
      </c>
      <c r="E53" s="2">
        <f t="array" aca="1" ref="E53" ca="1">IF(Table222[[#This Row],[Total races]]&lt;11,SUM(Table222[[#This Row],[Bosworth XC]:[1st XC 2026]]),SUM(LARGE(F53:AA53,ROW(INDIRECT("1:10")))))+Table222[[#This Row],[Total races]]*3</f>
        <v>0</v>
      </c>
      <c r="F53" s="51" t="str">
        <f>IFERROR(VLOOKUP(B53,'Bosworth XC'!$A:$C,3,FALSE),"")</f>
        <v/>
      </c>
      <c r="G53" s="51" t="str">
        <f>IFERROR(VLOOKUP(B53,'Ivanhoe 20'!$A:$C,3,FALSE),"")</f>
        <v/>
      </c>
      <c r="H53" s="51" t="str">
        <f>IFERROR(VLOOKUP($B53,'Desford 6'!$A:$C,3,FALSE),"")</f>
        <v/>
      </c>
      <c r="I53" s="51" t="str">
        <f>IFERROR(VLOOKUP($B53,'Run In The Forest 5'!$A:$C,3,FALSE),"")</f>
        <v/>
      </c>
      <c r="J53" s="51" t="str">
        <f>IFERROR(VLOOKUP($B53,'Uttoxeter HM'!$A:$C,3,FALSE),"")</f>
        <v/>
      </c>
      <c r="K53" s="51" t="str">
        <f>IFERROR(VLOOKUP($B53,'Watermead 10k'!$A:$C,3,FALSE),"")</f>
        <v/>
      </c>
      <c r="L53" s="51" t="str">
        <f>IFERROR(VLOOKUP($B53,'West End 8'!$A:$C,3,FALSE),"")</f>
        <v/>
      </c>
      <c r="M53" s="51" t="str">
        <f>IFERROR(VLOOKUP($B53,'Swithland 6'!$A:$C,3,FALSE),"")</f>
        <v/>
      </c>
      <c r="N53" s="51" t="str">
        <f>IFERROR(VLOOKUP($B53,'Washlands Relays'!$A:$C,3,FALSE),"")</f>
        <v/>
      </c>
      <c r="O53" s="51" t="str">
        <f>IFERROR(VLOOKUP($B53,'Gate Gallop 10k'!$A:$C,3,FALSE),"")</f>
        <v/>
      </c>
      <c r="P53" s="51" t="str">
        <f>IFERROR(VLOOKUP($B53,'Worthington 6'!$A:$C,3,FALSE),"")</f>
        <v/>
      </c>
      <c r="Q53" s="51" t="str">
        <f>IFERROR(VLOOKUP($B53,'Joy Cann 5'!$A:$C,3,FALSE),"")</f>
        <v/>
      </c>
      <c r="R53" s="51" t="str">
        <f>IFERROR(VLOOKUP($B53,'Burton 10k'!$A:$C,3,FALSE),"")</f>
        <v/>
      </c>
      <c r="S53" s="51" t="str">
        <f>IFERROR(VLOOKUP($B53,'Lichfield 10k'!$A:$C,3,FALSE),"")</f>
        <v/>
      </c>
      <c r="T53" s="51" t="str">
        <f>IFERROR(VLOOKUP($B53,'Tamworth 5'!$A:$C,3,FALSE),"")</f>
        <v/>
      </c>
      <c r="U53" s="51" t="str">
        <f>IFERROR(VLOOKUP($B53,'Markfield 10k'!$A:$C,3,FALSE),"")</f>
        <v/>
      </c>
      <c r="V53" s="51" t="str">
        <f>IFERROR(VLOOKUP($B53,'Rotherby 8'!$A:$C,3,FALSE),"")</f>
        <v/>
      </c>
      <c r="W53" s="51" t="str">
        <f>IFERROR(VLOOKUP($B53,'Adrian Smith'!$A:$C,3,FALSE),"")</f>
        <v/>
      </c>
      <c r="X53" s="51" t="str">
        <f>IFERROR(VLOOKUP($B53,'parkrun 5k'!$A:$C,3,FALSE),"")</f>
        <v/>
      </c>
      <c r="Y53" s="52" t="str">
        <f>IFERROR(VLOOKUP($B53,'Shepshed 7'!$A:$C,3,FALSE),"")</f>
        <v/>
      </c>
      <c r="Z53" s="2" t="str">
        <f>IFERROR(VLOOKUP($B53,'Derby 10'!$A:$C,3,FALSE),"")</f>
        <v/>
      </c>
      <c r="AA53" s="2" t="str">
        <f>IFERROR(VLOOKUP($B53,'Bagworth XC'!$A:$C,3,FALSE),"")</f>
        <v/>
      </c>
    </row>
    <row r="54" spans="1:27" x14ac:dyDescent="0.3">
      <c r="A54" s="34">
        <f>IFERROR(Table222[[#This Row],[Position]],"")</f>
        <v>0</v>
      </c>
      <c r="B54" s="50" t="s">
        <v>95</v>
      </c>
      <c r="C54" s="58">
        <f>IF(Table222[[#This Row],[Total races]]=0,0,(RANK(E54,$E$3:$E$65)+COUNTIF(E54:$E$57,E54)-1))</f>
        <v>0</v>
      </c>
      <c r="D54" s="51">
        <f>COUNTIF(F54:AA54,"&gt;=0")</f>
        <v>0</v>
      </c>
      <c r="E54" s="2">
        <f t="array" aca="1" ref="E54" ca="1">IF(Table222[[#This Row],[Total races]]&lt;11,SUM(Table222[[#This Row],[Bosworth XC]:[1st XC 2026]]),SUM(LARGE(F54:AA54,ROW(INDIRECT("1:10")))))+Table222[[#This Row],[Total races]]*3</f>
        <v>0</v>
      </c>
      <c r="F54" s="51" t="str">
        <f>IFERROR(VLOOKUP(B54,'Bosworth XC'!$A:$C,3,FALSE),"")</f>
        <v/>
      </c>
      <c r="G54" s="51" t="str">
        <f>IFERROR(VLOOKUP(B54,'Ivanhoe 20'!$A:$C,3,FALSE),"")</f>
        <v/>
      </c>
      <c r="H54" s="51" t="str">
        <f>IFERROR(VLOOKUP($B54,'Desford 6'!$A:$C,3,FALSE),"")</f>
        <v/>
      </c>
      <c r="I54" s="51" t="str">
        <f>IFERROR(VLOOKUP($B54,'Run In The Forest 5'!$A:$C,3,FALSE),"")</f>
        <v/>
      </c>
      <c r="J54" s="51" t="str">
        <f>IFERROR(VLOOKUP($B54,'Uttoxeter HM'!$A:$C,3,FALSE),"")</f>
        <v/>
      </c>
      <c r="K54" s="51" t="str">
        <f>IFERROR(VLOOKUP($B54,'Watermead 10k'!$A:$C,3,FALSE),"")</f>
        <v/>
      </c>
      <c r="L54" s="51" t="str">
        <f>IFERROR(VLOOKUP($B54,'West End 8'!$A:$C,3,FALSE),"")</f>
        <v/>
      </c>
      <c r="M54" s="51" t="str">
        <f>IFERROR(VLOOKUP($B54,'Swithland 6'!$A:$C,3,FALSE),"")</f>
        <v/>
      </c>
      <c r="N54" s="51" t="str">
        <f>IFERROR(VLOOKUP($B54,'Washlands Relays'!$A:$C,3,FALSE),"")</f>
        <v/>
      </c>
      <c r="O54" s="51" t="str">
        <f>IFERROR(VLOOKUP($B54,'Gate Gallop 10k'!$A:$C,3,FALSE),"")</f>
        <v/>
      </c>
      <c r="P54" s="51" t="str">
        <f>IFERROR(VLOOKUP($B54,'Worthington 6'!$A:$C,3,FALSE),"")</f>
        <v/>
      </c>
      <c r="Q54" s="51" t="str">
        <f>IFERROR(VLOOKUP($B54,'Joy Cann 5'!$A:$C,3,FALSE),"")</f>
        <v/>
      </c>
      <c r="R54" s="51" t="str">
        <f>IFERROR(VLOOKUP($B54,'Burton 10k'!$A:$C,3,FALSE),"")</f>
        <v/>
      </c>
      <c r="S54" s="51" t="str">
        <f>IFERROR(VLOOKUP($B54,'Lichfield 10k'!$A:$C,3,FALSE),"")</f>
        <v/>
      </c>
      <c r="T54" s="51" t="str">
        <f>IFERROR(VLOOKUP($B54,'Tamworth 5'!$A:$C,3,FALSE),"")</f>
        <v/>
      </c>
      <c r="U54" s="51" t="str">
        <f>IFERROR(VLOOKUP($B54,'Markfield 10k'!$A:$C,3,FALSE),"")</f>
        <v/>
      </c>
      <c r="V54" s="51" t="str">
        <f>IFERROR(VLOOKUP($B54,'Rotherby 8'!$A:$C,3,FALSE),"")</f>
        <v/>
      </c>
      <c r="W54" s="51" t="str">
        <f>IFERROR(VLOOKUP($B54,'Adrian Smith'!$A:$C,3,FALSE),"")</f>
        <v/>
      </c>
      <c r="X54" s="51" t="str">
        <f>IFERROR(VLOOKUP($B54,'parkrun 5k'!$A:$C,3,FALSE),"")</f>
        <v/>
      </c>
      <c r="Y54" s="52" t="str">
        <f>IFERROR(VLOOKUP($B54,'Shepshed 7'!$A:$C,3,FALSE),"")</f>
        <v/>
      </c>
      <c r="Z54" s="51" t="str">
        <f>IFERROR(VLOOKUP($B54,'Derby 10'!$A:$C,3,FALSE),"")</f>
        <v/>
      </c>
      <c r="AA54" s="51" t="str">
        <f>IFERROR(VLOOKUP($B54,'Bagworth XC'!$A:$C,3,FALSE),"")</f>
        <v/>
      </c>
    </row>
    <row r="55" spans="1:27" x14ac:dyDescent="0.3">
      <c r="A55" s="34">
        <f>IFERROR(Table222[[#This Row],[Position]],"")</f>
        <v>0</v>
      </c>
      <c r="B55" s="50" t="s">
        <v>30</v>
      </c>
      <c r="C55" s="58">
        <f>IF(Table222[[#This Row],[Total races]]=0,0,(RANK(E55,$E$3:$E$65)+COUNTIF(E55:$E$57,E55)-1))</f>
        <v>0</v>
      </c>
      <c r="D55" s="51">
        <f>COUNTIF(F55:AA55,"&gt;=0")</f>
        <v>0</v>
      </c>
      <c r="E55" s="2">
        <f t="array" aca="1" ref="E55" ca="1">IF(Table222[[#This Row],[Total races]]&lt;11,SUM(Table222[[#This Row],[Bosworth XC]:[1st XC 2026]]),SUM(LARGE(F55:AA55,ROW(INDIRECT("1:10")))))+Table222[[#This Row],[Total races]]*3</f>
        <v>0</v>
      </c>
      <c r="F55" s="51" t="str">
        <f>IFERROR(VLOOKUP(B55,'Bosworth XC'!$A:$C,3,FALSE),"")</f>
        <v/>
      </c>
      <c r="G55" s="51" t="str">
        <f>IFERROR(VLOOKUP(B55,'Ivanhoe 20'!$A:$C,3,FALSE),"")</f>
        <v/>
      </c>
      <c r="H55" s="51" t="str">
        <f>IFERROR(VLOOKUP($B55,'Desford 6'!$A:$C,3,FALSE),"")</f>
        <v/>
      </c>
      <c r="I55" s="51" t="str">
        <f>IFERROR(VLOOKUP($B55,'Run In The Forest 5'!$A:$C,3,FALSE),"")</f>
        <v/>
      </c>
      <c r="J55" s="51" t="str">
        <f>IFERROR(VLOOKUP($B55,'Uttoxeter HM'!$A:$C,3,FALSE),"")</f>
        <v/>
      </c>
      <c r="K55" s="51" t="str">
        <f>IFERROR(VLOOKUP($B55,'Watermead 10k'!$A:$C,3,FALSE),"")</f>
        <v/>
      </c>
      <c r="L55" s="51" t="str">
        <f>IFERROR(VLOOKUP($B55,'West End 8'!$A:$C,3,FALSE),"")</f>
        <v/>
      </c>
      <c r="M55" s="51" t="str">
        <f>IFERROR(VLOOKUP($B55,'Swithland 6'!$A:$C,3,FALSE),"")</f>
        <v/>
      </c>
      <c r="N55" s="51" t="str">
        <f>IFERROR(VLOOKUP($B55,'Washlands Relays'!$A:$C,3,FALSE),"")</f>
        <v/>
      </c>
      <c r="O55" s="51" t="str">
        <f>IFERROR(VLOOKUP($B55,'Gate Gallop 10k'!$A:$C,3,FALSE),"")</f>
        <v/>
      </c>
      <c r="P55" s="51" t="str">
        <f>IFERROR(VLOOKUP($B55,'Worthington 6'!$A:$C,3,FALSE),"")</f>
        <v/>
      </c>
      <c r="Q55" s="51" t="str">
        <f>IFERROR(VLOOKUP($B55,'Joy Cann 5'!$A:$C,3,FALSE),"")</f>
        <v/>
      </c>
      <c r="R55" s="51" t="str">
        <f>IFERROR(VLOOKUP($B55,'Burton 10k'!$A:$C,3,FALSE),"")</f>
        <v/>
      </c>
      <c r="S55" s="51" t="str">
        <f>IFERROR(VLOOKUP($B55,'Lichfield 10k'!$A:$C,3,FALSE),"")</f>
        <v/>
      </c>
      <c r="T55" s="51" t="str">
        <f>IFERROR(VLOOKUP($B55,'Tamworth 5'!$A:$C,3,FALSE),"")</f>
        <v/>
      </c>
      <c r="U55" s="51" t="str">
        <f>IFERROR(VLOOKUP($B55,'Markfield 10k'!$A:$C,3,FALSE),"")</f>
        <v/>
      </c>
      <c r="V55" s="51" t="str">
        <f>IFERROR(VLOOKUP($B55,'Rotherby 8'!$A:$C,3,FALSE),"")</f>
        <v/>
      </c>
      <c r="W55" s="51" t="str">
        <f>IFERROR(VLOOKUP($B55,'Adrian Smith'!$A:$C,3,FALSE),"")</f>
        <v/>
      </c>
      <c r="X55" s="51" t="str">
        <f>IFERROR(VLOOKUP($B55,'parkrun 5k'!$A:$C,3,FALSE),"")</f>
        <v/>
      </c>
      <c r="Y55" s="52" t="str">
        <f>IFERROR(VLOOKUP($B55,'Shepshed 7'!$A:$C,3,FALSE),"")</f>
        <v/>
      </c>
      <c r="Z55" s="51" t="str">
        <f>IFERROR(VLOOKUP($B55,'Derby 10'!$A:$C,3,FALSE),"")</f>
        <v/>
      </c>
      <c r="AA55" s="51" t="str">
        <f>IFERROR(VLOOKUP($B55,'Bagworth XC'!$A:$C,3,FALSE),"")</f>
        <v/>
      </c>
    </row>
    <row r="56" spans="1:27" x14ac:dyDescent="0.3">
      <c r="A56" s="34">
        <f>IFERROR(Table222[[#This Row],[Position]],"")</f>
        <v>0</v>
      </c>
      <c r="B56" s="50" t="s">
        <v>87</v>
      </c>
      <c r="C56" s="58">
        <f>IF(Table222[[#This Row],[Total races]]=0,0,(RANK(E56,$E$3:$E$65)+COUNTIF(E56:$E$57,E56)-1))</f>
        <v>0</v>
      </c>
      <c r="D56" s="51">
        <f>COUNTIF(F56:AA56,"&gt;=0")</f>
        <v>0</v>
      </c>
      <c r="E56" s="2">
        <f t="array" aca="1" ref="E56" ca="1">IF(Table222[[#This Row],[Total races]]&lt;11,SUM(Table222[[#This Row],[Bosworth XC]:[1st XC 2026]]),SUM(LARGE(F56:AA56,ROW(INDIRECT("1:10")))))+Table222[[#This Row],[Total races]]*3</f>
        <v>0</v>
      </c>
      <c r="F56" s="51" t="str">
        <f>IFERROR(VLOOKUP(B56,'Bosworth XC'!$A:$C,3,FALSE),"")</f>
        <v/>
      </c>
      <c r="G56" s="51" t="str">
        <f>IFERROR(VLOOKUP(B56,'Ivanhoe 20'!$A:$C,3,FALSE),"")</f>
        <v/>
      </c>
      <c r="H56" s="51" t="str">
        <f>IFERROR(VLOOKUP($B56,'Desford 6'!$A:$C,3,FALSE),"")</f>
        <v/>
      </c>
      <c r="I56" s="51" t="str">
        <f>IFERROR(VLOOKUP($B56,'Run In The Forest 5'!$A:$C,3,FALSE),"")</f>
        <v/>
      </c>
      <c r="J56" s="51" t="str">
        <f>IFERROR(VLOOKUP($B56,'Uttoxeter HM'!$A:$C,3,FALSE),"")</f>
        <v/>
      </c>
      <c r="K56" s="51" t="str">
        <f>IFERROR(VLOOKUP($B56,'Watermead 10k'!$A:$C,3,FALSE),"")</f>
        <v/>
      </c>
      <c r="L56" s="51" t="str">
        <f>IFERROR(VLOOKUP($B56,'West End 8'!$A:$C,3,FALSE),"")</f>
        <v/>
      </c>
      <c r="M56" s="51" t="str">
        <f>IFERROR(VLOOKUP($B56,'Swithland 6'!$A:$C,3,FALSE),"")</f>
        <v/>
      </c>
      <c r="N56" s="51" t="str">
        <f>IFERROR(VLOOKUP($B56,'Washlands Relays'!$A:$C,3,FALSE),"")</f>
        <v/>
      </c>
      <c r="O56" s="51" t="str">
        <f>IFERROR(VLOOKUP($B56,'Gate Gallop 10k'!$A:$C,3,FALSE),"")</f>
        <v/>
      </c>
      <c r="P56" s="51" t="str">
        <f>IFERROR(VLOOKUP($B56,'Worthington 6'!$A:$C,3,FALSE),"")</f>
        <v/>
      </c>
      <c r="Q56" s="51" t="str">
        <f>IFERROR(VLOOKUP($B56,'Joy Cann 5'!$A:$C,3,FALSE),"")</f>
        <v/>
      </c>
      <c r="R56" s="51" t="str">
        <f>IFERROR(VLOOKUP($B56,'Burton 10k'!$A:$C,3,FALSE),"")</f>
        <v/>
      </c>
      <c r="S56" s="51" t="str">
        <f>IFERROR(VLOOKUP($B56,'Lichfield 10k'!$A:$C,3,FALSE),"")</f>
        <v/>
      </c>
      <c r="T56" s="51" t="str">
        <f>IFERROR(VLOOKUP($B56,'Tamworth 5'!$A:$C,3,FALSE),"")</f>
        <v/>
      </c>
      <c r="U56" s="51" t="str">
        <f>IFERROR(VLOOKUP($B56,'Markfield 10k'!$A:$C,3,FALSE),"")</f>
        <v/>
      </c>
      <c r="V56" s="51" t="str">
        <f>IFERROR(VLOOKUP($B56,'Rotherby 8'!$A:$C,3,FALSE),"")</f>
        <v/>
      </c>
      <c r="W56" s="51" t="str">
        <f>IFERROR(VLOOKUP($B56,'Adrian Smith'!$A:$C,3,FALSE),"")</f>
        <v/>
      </c>
      <c r="X56" s="51" t="str">
        <f>IFERROR(VLOOKUP($B56,'parkrun 5k'!$A:$C,3,FALSE),"")</f>
        <v/>
      </c>
      <c r="Y56" s="52" t="str">
        <f>IFERROR(VLOOKUP($B56,'Shepshed 7'!$A:$C,3,FALSE),"")</f>
        <v/>
      </c>
      <c r="Z56" s="51" t="str">
        <f>IFERROR(VLOOKUP($B56,'Derby 10'!$A:$C,3,FALSE),"")</f>
        <v/>
      </c>
      <c r="AA56" s="51" t="str">
        <f>IFERROR(VLOOKUP($B56,'Bagworth XC'!$A:$C,3,FALSE),"")</f>
        <v/>
      </c>
    </row>
    <row r="57" spans="1:27" x14ac:dyDescent="0.3">
      <c r="A57" s="34">
        <f>IFERROR(Table222[[#This Row],[Position]],"")</f>
        <v>0</v>
      </c>
      <c r="B57" s="50" t="s">
        <v>105</v>
      </c>
      <c r="C57" s="58">
        <f>IF(Table222[[#This Row],[Total races]]=0,0,(RANK(E57,$E$3:$E$65)+COUNTIF(E57:$E$57,E57)-1))</f>
        <v>0</v>
      </c>
      <c r="D57" s="51">
        <f>COUNTIF(F57:AA57,"&gt;=0")</f>
        <v>0</v>
      </c>
      <c r="E57" s="2">
        <f t="array" aca="1" ref="E57" ca="1">IF(Table222[[#This Row],[Total races]]&lt;11,SUM(Table222[[#This Row],[Bosworth XC]:[1st XC 2026]]),SUM(LARGE(F57:AA57,ROW(INDIRECT("1:10")))))+Table222[[#This Row],[Total races]]*3</f>
        <v>0</v>
      </c>
      <c r="F57" s="51" t="str">
        <f>IFERROR(VLOOKUP(B57,'Bosworth XC'!$A:$C,3,FALSE),"")</f>
        <v/>
      </c>
      <c r="G57" s="51" t="str">
        <f>IFERROR(VLOOKUP(B57,'Ivanhoe 20'!$A:$C,3,FALSE),"")</f>
        <v/>
      </c>
      <c r="H57" s="51" t="str">
        <f>IFERROR(VLOOKUP($B57,'Desford 6'!$A:$C,3,FALSE),"")</f>
        <v/>
      </c>
      <c r="I57" s="51" t="str">
        <f>IFERROR(VLOOKUP($B57,'Run In The Forest 5'!$A:$C,3,FALSE),"")</f>
        <v/>
      </c>
      <c r="J57" s="51" t="str">
        <f>IFERROR(VLOOKUP($B57,'Uttoxeter HM'!$A:$C,3,FALSE),"")</f>
        <v/>
      </c>
      <c r="K57" s="51" t="str">
        <f>IFERROR(VLOOKUP($B57,'Watermead 10k'!$A:$C,3,FALSE),"")</f>
        <v/>
      </c>
      <c r="L57" s="51" t="str">
        <f>IFERROR(VLOOKUP($B57,'West End 8'!$A:$C,3,FALSE),"")</f>
        <v/>
      </c>
      <c r="M57" s="51" t="str">
        <f>IFERROR(VLOOKUP($B57,'Swithland 6'!$A:$C,3,FALSE),"")</f>
        <v/>
      </c>
      <c r="N57" s="51" t="str">
        <f>IFERROR(VLOOKUP($B57,'Washlands Relays'!$A:$C,3,FALSE),"")</f>
        <v/>
      </c>
      <c r="O57" s="51" t="str">
        <f>IFERROR(VLOOKUP($B57,'Gate Gallop 10k'!$A:$C,3,FALSE),"")</f>
        <v/>
      </c>
      <c r="P57" s="51" t="str">
        <f>IFERROR(VLOOKUP($B57,'Worthington 6'!$A:$C,3,FALSE),"")</f>
        <v/>
      </c>
      <c r="Q57" s="51" t="str">
        <f>IFERROR(VLOOKUP($B57,'Joy Cann 5'!$A:$C,3,FALSE),"")</f>
        <v/>
      </c>
      <c r="R57" s="51" t="str">
        <f>IFERROR(VLOOKUP($B57,'Burton 10k'!$A:$C,3,FALSE),"")</f>
        <v/>
      </c>
      <c r="S57" s="51" t="str">
        <f>IFERROR(VLOOKUP($B57,'Lichfield 10k'!$A:$C,3,FALSE),"")</f>
        <v/>
      </c>
      <c r="T57" s="51" t="str">
        <f>IFERROR(VLOOKUP($B57,'Tamworth 5'!$A:$C,3,FALSE),"")</f>
        <v/>
      </c>
      <c r="U57" s="51" t="str">
        <f>IFERROR(VLOOKUP($B57,'Markfield 10k'!$A:$C,3,FALSE),"")</f>
        <v/>
      </c>
      <c r="V57" s="51" t="str">
        <f>IFERROR(VLOOKUP($B57,'Rotherby 8'!$A:$C,3,FALSE),"")</f>
        <v/>
      </c>
      <c r="W57" s="51" t="str">
        <f>IFERROR(VLOOKUP($B57,'Adrian Smith'!$A:$C,3,FALSE),"")</f>
        <v/>
      </c>
      <c r="X57" s="51" t="str">
        <f>IFERROR(VLOOKUP($B57,'parkrun 5k'!$A:$C,3,FALSE),"")</f>
        <v/>
      </c>
      <c r="Y57" s="52" t="str">
        <f>IFERROR(VLOOKUP($B57,'Shepshed 7'!$A:$C,3,FALSE),"")</f>
        <v/>
      </c>
      <c r="Z57" s="51" t="str">
        <f>IFERROR(VLOOKUP($B57,'Derby 10'!$A:$C,3,FALSE),"")</f>
        <v/>
      </c>
      <c r="AA57" s="51" t="str">
        <f>IFERROR(VLOOKUP($B57,'Bagworth XC'!$A:$C,3,FALSE),"")</f>
        <v/>
      </c>
    </row>
    <row r="58" spans="1:27" x14ac:dyDescent="0.3">
      <c r="A58" s="34">
        <f>IFERROR(Table222[[#This Row],[Position]],"")</f>
        <v>0</v>
      </c>
      <c r="B58" s="50" t="s">
        <v>58</v>
      </c>
      <c r="C58" s="58">
        <f>IF(Table222[[#This Row],[Total races]]=0,0,(RANK(E58,$E$3:$E$65)+COUNTIF(E57:$E$58,E58)-1))</f>
        <v>0</v>
      </c>
      <c r="D58" s="51">
        <f>COUNTIF(F58:AA58,"&gt;=0")</f>
        <v>0</v>
      </c>
      <c r="E58" s="2">
        <f t="array" aca="1" ref="E58" ca="1">IF(Table222[[#This Row],[Total races]]&lt;11,SUM(Table222[[#This Row],[Bosworth XC]:[1st XC 2026]]),SUM(LARGE(F58:AA58,ROW(INDIRECT("1:10")))))+Table222[[#This Row],[Total races]]*3</f>
        <v>0</v>
      </c>
      <c r="F58" s="51" t="str">
        <f>IFERROR(VLOOKUP(B58,'Bosworth XC'!$A:$C,3,FALSE),"")</f>
        <v/>
      </c>
      <c r="G58" s="51" t="str">
        <f>IFERROR(VLOOKUP(B58,'Ivanhoe 20'!$A:$C,3,FALSE),"")</f>
        <v/>
      </c>
      <c r="H58" s="51" t="str">
        <f>IFERROR(VLOOKUP($B58,'Desford 6'!$A:$C,3,FALSE),"")</f>
        <v/>
      </c>
      <c r="I58" s="51" t="str">
        <f>IFERROR(VLOOKUP($B58,'Run In The Forest 5'!$A:$C,3,FALSE),"")</f>
        <v/>
      </c>
      <c r="J58" s="51" t="str">
        <f>IFERROR(VLOOKUP($B58,'Uttoxeter HM'!$A:$C,3,FALSE),"")</f>
        <v/>
      </c>
      <c r="K58" s="51" t="str">
        <f>IFERROR(VLOOKUP($B58,'Watermead 10k'!$A:$C,3,FALSE),"")</f>
        <v/>
      </c>
      <c r="L58" s="51" t="str">
        <f>IFERROR(VLOOKUP($B58,'West End 8'!$A:$C,3,FALSE),"")</f>
        <v/>
      </c>
      <c r="M58" s="51" t="str">
        <f>IFERROR(VLOOKUP($B58,'Swithland 6'!$A:$C,3,FALSE),"")</f>
        <v/>
      </c>
      <c r="N58" s="51" t="str">
        <f>IFERROR(VLOOKUP($B58,'Washlands Relays'!$A:$C,3,FALSE),"")</f>
        <v/>
      </c>
      <c r="O58" s="51" t="str">
        <f>IFERROR(VLOOKUP($B58,'Gate Gallop 10k'!$A:$C,3,FALSE),"")</f>
        <v/>
      </c>
      <c r="P58" s="51" t="str">
        <f>IFERROR(VLOOKUP($B58,'Worthington 6'!$A:$C,3,FALSE),"")</f>
        <v/>
      </c>
      <c r="Q58" s="51" t="str">
        <f>IFERROR(VLOOKUP($B58,'Joy Cann 5'!$A:$C,3,FALSE),"")</f>
        <v/>
      </c>
      <c r="R58" s="51" t="str">
        <f>IFERROR(VLOOKUP($B58,'Burton 10k'!$A:$C,3,FALSE),"")</f>
        <v/>
      </c>
      <c r="S58" s="51" t="str">
        <f>IFERROR(VLOOKUP($B58,'Lichfield 10k'!$A:$C,3,FALSE),"")</f>
        <v/>
      </c>
      <c r="T58" s="51" t="str">
        <f>IFERROR(VLOOKUP($B58,'Tamworth 5'!$A:$C,3,FALSE),"")</f>
        <v/>
      </c>
      <c r="U58" s="51" t="str">
        <f>IFERROR(VLOOKUP($B58,'Markfield 10k'!$A:$C,3,FALSE),"")</f>
        <v/>
      </c>
      <c r="V58" s="51" t="str">
        <f>IFERROR(VLOOKUP($B58,'Rotherby 8'!$A:$C,3,FALSE),"")</f>
        <v/>
      </c>
      <c r="W58" s="51" t="str">
        <f>IFERROR(VLOOKUP($B58,'Adrian Smith'!$A:$C,3,FALSE),"")</f>
        <v/>
      </c>
      <c r="X58" s="51" t="str">
        <f>IFERROR(VLOOKUP($B58,'parkrun 5k'!$A:$C,3,FALSE),"")</f>
        <v/>
      </c>
      <c r="Y58" s="52" t="str">
        <f>IFERROR(VLOOKUP($B58,'Shepshed 7'!$A:$C,3,FALSE),"")</f>
        <v/>
      </c>
      <c r="Z58" s="51" t="str">
        <f>IFERROR(VLOOKUP($B58,'Derby 10'!$A:$C,3,FALSE),"")</f>
        <v/>
      </c>
      <c r="AA58" s="51" t="str">
        <f>IFERROR(VLOOKUP($B58,'Bagworth XC'!$A:$C,3,FALSE),"")</f>
        <v/>
      </c>
    </row>
    <row r="59" spans="1:27" x14ac:dyDescent="0.3">
      <c r="B59" s="50" t="s">
        <v>112</v>
      </c>
      <c r="C59" s="58">
        <f>IF(Table222[[#This Row],[Total races]]=0,0,(RANK(E59,$E$3:$E$65)+COUNTIF(E58:$E$58,E59)-1))</f>
        <v>0</v>
      </c>
      <c r="D59" s="51">
        <f>COUNTIF(F59:AA59,"&gt;=0")</f>
        <v>0</v>
      </c>
      <c r="E59" s="2">
        <f t="array" aca="1" ref="E59" ca="1">IF(Table222[[#This Row],[Total races]]&lt;11,SUM(Table222[[#This Row],[Bosworth XC]:[1st XC 2026]]),SUM(LARGE(F59:AA59,ROW(INDIRECT("1:10")))))+Table222[[#This Row],[Total races]]*3</f>
        <v>0</v>
      </c>
      <c r="F59" s="51" t="str">
        <f>IFERROR(VLOOKUP(B59,'Bosworth XC'!$A:$C,3,FALSE),"")</f>
        <v/>
      </c>
      <c r="G59" s="51" t="str">
        <f>IFERROR(VLOOKUP(B59,'Ivanhoe 20'!$A:$C,3,FALSE),"")</f>
        <v/>
      </c>
      <c r="H59" s="51" t="str">
        <f>IFERROR(VLOOKUP($B59,'Desford 6'!$A:$C,3,FALSE),"")</f>
        <v/>
      </c>
      <c r="I59" s="51" t="str">
        <f>IFERROR(VLOOKUP($B59,'Run In The Forest 5'!$A:$C,3,FALSE),"")</f>
        <v/>
      </c>
      <c r="J59" s="51" t="str">
        <f>IFERROR(VLOOKUP($B59,'Uttoxeter HM'!$A:$C,3,FALSE),"")</f>
        <v/>
      </c>
      <c r="K59" s="51" t="str">
        <f>IFERROR(VLOOKUP($B59,'Watermead 10k'!$A:$C,3,FALSE),"")</f>
        <v/>
      </c>
      <c r="L59" s="51" t="str">
        <f>IFERROR(VLOOKUP($B59,'West End 8'!$A:$C,3,FALSE),"")</f>
        <v/>
      </c>
      <c r="M59" s="51" t="str">
        <f>IFERROR(VLOOKUP($B59,'Swithland 6'!$A:$C,3,FALSE),"")</f>
        <v/>
      </c>
      <c r="N59" s="51" t="str">
        <f>IFERROR(VLOOKUP($B59,'Washlands Relays'!$A:$C,3,FALSE),"")</f>
        <v/>
      </c>
      <c r="O59" s="51" t="str">
        <f>IFERROR(VLOOKUP($B59,'Gate Gallop 10k'!$A:$C,3,FALSE),"")</f>
        <v/>
      </c>
      <c r="P59" s="51" t="str">
        <f>IFERROR(VLOOKUP($B59,'Worthington 6'!$A:$C,3,FALSE),"")</f>
        <v/>
      </c>
      <c r="Q59" s="51" t="str">
        <f>IFERROR(VLOOKUP($B59,'Joy Cann 5'!$A:$C,3,FALSE),"")</f>
        <v/>
      </c>
      <c r="R59" s="51" t="str">
        <f>IFERROR(VLOOKUP($B59,'Burton 10k'!$A:$C,3,FALSE),"")</f>
        <v/>
      </c>
      <c r="S59" s="51" t="str">
        <f>IFERROR(VLOOKUP($B59,'Lichfield 10k'!$A:$C,3,FALSE),"")</f>
        <v/>
      </c>
      <c r="T59" s="51" t="str">
        <f>IFERROR(VLOOKUP($B59,'Tamworth 5'!$A:$C,3,FALSE),"")</f>
        <v/>
      </c>
      <c r="U59" s="51" t="str">
        <f>IFERROR(VLOOKUP($B59,'Markfield 10k'!$A:$C,3,FALSE),"")</f>
        <v/>
      </c>
      <c r="V59" s="51" t="str">
        <f>IFERROR(VLOOKUP($B59,'Rotherby 8'!$A:$C,3,FALSE),"")</f>
        <v/>
      </c>
      <c r="W59" s="51" t="str">
        <f>IFERROR(VLOOKUP($B59,'Adrian Smith'!$A:$C,3,FALSE),"")</f>
        <v/>
      </c>
      <c r="X59" s="51" t="str">
        <f>IFERROR(VLOOKUP($B59,'parkrun 5k'!$A:$C,3,FALSE),"")</f>
        <v/>
      </c>
      <c r="Y59" s="52" t="str">
        <f>IFERROR(VLOOKUP($B59,'Shepshed 7'!$A:$C,3,FALSE),"")</f>
        <v/>
      </c>
      <c r="Z59" s="51" t="str">
        <f>IFERROR(VLOOKUP($B59,'Derby 10'!$A:$C,3,FALSE),"")</f>
        <v/>
      </c>
      <c r="AA59" s="51" t="str">
        <f>IFERROR(VLOOKUP($B59,'Bagworth XC'!$A:$C,3,FALSE),"")</f>
        <v/>
      </c>
    </row>
    <row r="60" spans="1:27" x14ac:dyDescent="0.3">
      <c r="B60" s="50" t="s">
        <v>124</v>
      </c>
      <c r="C60" s="58">
        <f>IF(Table222[[#This Row],[Total races]]=0,0,(RANK(E60,$E$3:$E$65)+COUNTIF(E58:$E$59,E60)-1))</f>
        <v>0</v>
      </c>
      <c r="D60" s="51">
        <f>COUNTIF(F60:AA60,"&gt;=0")</f>
        <v>0</v>
      </c>
      <c r="E60" s="2">
        <f t="array" aca="1" ref="E60" ca="1">IF(Table222[[#This Row],[Total races]]&lt;11,SUM(Table222[[#This Row],[Bosworth XC]:[1st XC 2026]]),SUM(LARGE(F60:AA60,ROW(INDIRECT("1:10")))))+Table222[[#This Row],[Total races]]*3</f>
        <v>0</v>
      </c>
      <c r="F60" s="51" t="str">
        <f>IFERROR(VLOOKUP(B60,'Bosworth XC'!$A:$C,3,FALSE),"")</f>
        <v/>
      </c>
      <c r="G60" s="51" t="str">
        <f>IFERROR(VLOOKUP(B60,'Ivanhoe 20'!$A:$C,3,FALSE),"")</f>
        <v/>
      </c>
      <c r="H60" s="51" t="str">
        <f>IFERROR(VLOOKUP($B60,'Desford 6'!$A:$C,3,FALSE),"")</f>
        <v/>
      </c>
      <c r="I60" s="51" t="str">
        <f>IFERROR(VLOOKUP($B60,'Run In The Forest 5'!$A:$C,3,FALSE),"")</f>
        <v/>
      </c>
      <c r="J60" s="51" t="str">
        <f>IFERROR(VLOOKUP($B60,'Uttoxeter HM'!$A:$C,3,FALSE),"")</f>
        <v/>
      </c>
      <c r="K60" s="51" t="str">
        <f>IFERROR(VLOOKUP($B60,'Watermead 10k'!$A:$C,3,FALSE),"")</f>
        <v/>
      </c>
      <c r="L60" s="51" t="str">
        <f>IFERROR(VLOOKUP($B60,'West End 8'!$A:$C,3,FALSE),"")</f>
        <v/>
      </c>
      <c r="M60" s="51" t="str">
        <f>IFERROR(VLOOKUP($B60,'Swithland 6'!$A:$C,3,FALSE),"")</f>
        <v/>
      </c>
      <c r="N60" s="51" t="str">
        <f>IFERROR(VLOOKUP($B60,'Washlands Relays'!$A:$C,3,FALSE),"")</f>
        <v/>
      </c>
      <c r="O60" s="51" t="str">
        <f>IFERROR(VLOOKUP($B60,'Gate Gallop 10k'!$A:$C,3,FALSE),"")</f>
        <v/>
      </c>
      <c r="P60" s="51" t="str">
        <f>IFERROR(VLOOKUP($B60,'Worthington 6'!$A:$C,3,FALSE),"")</f>
        <v/>
      </c>
      <c r="Q60" s="51" t="str">
        <f>IFERROR(VLOOKUP($B60,'Joy Cann 5'!$A:$C,3,FALSE),"")</f>
        <v/>
      </c>
      <c r="R60" s="51" t="str">
        <f>IFERROR(VLOOKUP($B60,'Burton 10k'!$A:$C,3,FALSE),"")</f>
        <v/>
      </c>
      <c r="S60" s="51" t="str">
        <f>IFERROR(VLOOKUP($B60,'Lichfield 10k'!$A:$C,3,FALSE),"")</f>
        <v/>
      </c>
      <c r="T60" s="51" t="str">
        <f>IFERROR(VLOOKUP($B60,'Tamworth 5'!$A:$C,3,FALSE),"")</f>
        <v/>
      </c>
      <c r="U60" s="51" t="str">
        <f>IFERROR(VLOOKUP($B60,'Markfield 10k'!$A:$C,3,FALSE),"")</f>
        <v/>
      </c>
      <c r="V60" s="51" t="str">
        <f>IFERROR(VLOOKUP($B60,'Rotherby 8'!$A:$C,3,FALSE),"")</f>
        <v/>
      </c>
      <c r="W60" s="51" t="str">
        <f>IFERROR(VLOOKUP($B60,'Adrian Smith'!$A:$C,3,FALSE),"")</f>
        <v/>
      </c>
      <c r="X60" s="51" t="str">
        <f>IFERROR(VLOOKUP($B60,'parkrun 5k'!$A:$C,3,FALSE),"")</f>
        <v/>
      </c>
      <c r="Y60" s="52" t="str">
        <f>IFERROR(VLOOKUP($B60,'Shepshed 7'!$A:$C,3,FALSE),"")</f>
        <v/>
      </c>
      <c r="Z60" s="51" t="str">
        <f>IFERROR(VLOOKUP($B60,'Derby 10'!$A:$C,3,FALSE),"")</f>
        <v/>
      </c>
      <c r="AA60" s="51" t="str">
        <f>IFERROR(VLOOKUP($B60,'Bagworth XC'!$A:$C,3,FALSE),"")</f>
        <v/>
      </c>
    </row>
    <row r="61" spans="1:27" x14ac:dyDescent="0.3">
      <c r="B61" s="50" t="s">
        <v>50</v>
      </c>
      <c r="C61" s="58">
        <f>IF(Table222[[#This Row],[Total races]]=0,0,(RANK(E61,$E$3:$E$65)+COUNTIF(E$57:$E61,E61)-1))</f>
        <v>0</v>
      </c>
      <c r="D61" s="51">
        <f>COUNTIF(F61:AA61,"&gt;=0")</f>
        <v>0</v>
      </c>
      <c r="E61" s="2">
        <f t="array" aca="1" ref="E61" ca="1">IF(Table222[[#This Row],[Total races]]&lt;11,SUM(Table222[[#This Row],[Bosworth XC]:[1st XC 2026]]),SUM(LARGE(F61:AA61,ROW(INDIRECT("1:10")))))+Table222[[#This Row],[Total races]]*3</f>
        <v>0</v>
      </c>
      <c r="F61" s="51" t="str">
        <f>IFERROR(VLOOKUP(B61,'Bosworth XC'!$A:$C,3,FALSE),"")</f>
        <v/>
      </c>
      <c r="G61" s="51" t="str">
        <f>IFERROR(VLOOKUP(B61,'Ivanhoe 20'!$A:$C,3,FALSE),"")</f>
        <v/>
      </c>
      <c r="H61" s="51" t="str">
        <f>IFERROR(VLOOKUP($B61,'Desford 6'!$A:$C,3,FALSE),"")</f>
        <v/>
      </c>
      <c r="I61" s="51" t="str">
        <f>IFERROR(VLOOKUP($B61,'Run In The Forest 5'!$A:$C,3,FALSE),"")</f>
        <v/>
      </c>
      <c r="J61" s="51" t="str">
        <f>IFERROR(VLOOKUP($B61,'Uttoxeter HM'!$A:$C,3,FALSE),"")</f>
        <v/>
      </c>
      <c r="K61" s="51" t="str">
        <f>IFERROR(VLOOKUP($B61,'Watermead 10k'!$A:$C,3,FALSE),"")</f>
        <v/>
      </c>
      <c r="L61" s="51" t="str">
        <f>IFERROR(VLOOKUP($B61,'West End 8'!$A:$C,3,FALSE),"")</f>
        <v/>
      </c>
      <c r="M61" s="51" t="str">
        <f>IFERROR(VLOOKUP($B61,'Swithland 6'!$A:$C,3,FALSE),"")</f>
        <v/>
      </c>
      <c r="N61" s="51" t="str">
        <f>IFERROR(VLOOKUP($B61,'Washlands Relays'!$A:$C,3,FALSE),"")</f>
        <v/>
      </c>
      <c r="O61" s="51" t="str">
        <f>IFERROR(VLOOKUP($B61,'Gate Gallop 10k'!$A:$C,3,FALSE),"")</f>
        <v/>
      </c>
      <c r="P61" s="51" t="str">
        <f>IFERROR(VLOOKUP($B61,'Worthington 6'!$A:$C,3,FALSE),"")</f>
        <v/>
      </c>
      <c r="Q61" s="51" t="str">
        <f>IFERROR(VLOOKUP($B61,'Joy Cann 5'!$A:$C,3,FALSE),"")</f>
        <v/>
      </c>
      <c r="R61" s="51" t="str">
        <f>IFERROR(VLOOKUP($B61,'Burton 10k'!$A:$C,3,FALSE),"")</f>
        <v/>
      </c>
      <c r="S61" s="51" t="str">
        <f>IFERROR(VLOOKUP($B61,'Lichfield 10k'!$A:$C,3,FALSE),"")</f>
        <v/>
      </c>
      <c r="T61" s="51" t="str">
        <f>IFERROR(VLOOKUP($B61,'Tamworth 5'!$A:$C,3,FALSE),"")</f>
        <v/>
      </c>
      <c r="U61" s="51" t="str">
        <f>IFERROR(VLOOKUP($B61,'Markfield 10k'!$A:$C,3,FALSE),"")</f>
        <v/>
      </c>
      <c r="V61" s="51" t="str">
        <f>IFERROR(VLOOKUP($B61,'Rotherby 8'!$A:$C,3,FALSE),"")</f>
        <v/>
      </c>
      <c r="W61" s="51" t="str">
        <f>IFERROR(VLOOKUP($B61,'Adrian Smith'!$A:$C,3,FALSE),"")</f>
        <v/>
      </c>
      <c r="X61" s="51" t="str">
        <f>IFERROR(VLOOKUP($B61,'parkrun 5k'!$A:$C,3,FALSE),"")</f>
        <v/>
      </c>
      <c r="Y61" s="52" t="str">
        <f>IFERROR(VLOOKUP($B61,'Shepshed 7'!$A:$C,3,FALSE),"")</f>
        <v/>
      </c>
      <c r="Z61" s="51" t="str">
        <f>IFERROR(VLOOKUP($B61,'Derby 10'!$A:$C,3,FALSE),"")</f>
        <v/>
      </c>
      <c r="AA61" s="51" t="str">
        <f>IFERROR(VLOOKUP($B61,'Bagworth XC'!$A:$C,3,FALSE),"")</f>
        <v/>
      </c>
    </row>
    <row r="62" spans="1:27" x14ac:dyDescent="0.3">
      <c r="B62" s="50" t="s">
        <v>117</v>
      </c>
      <c r="C62" s="58">
        <f>IF(Table222[[#This Row],[Total races]]=0,0,(RANK(E62,$E$3:$E$65)+COUNTIF(E$57:$E62,E62)-1))</f>
        <v>0</v>
      </c>
      <c r="D62" s="51">
        <f>COUNTIF(F62:AA62,"&gt;=0")</f>
        <v>0</v>
      </c>
      <c r="E62" s="2">
        <f t="array" aca="1" ref="E62" ca="1">IF(Table222[[#This Row],[Total races]]&lt;11,SUM(Table222[[#This Row],[Bosworth XC]:[1st XC 2026]]),SUM(LARGE(F62:AA62,ROW(INDIRECT("1:10")))))+Table222[[#This Row],[Total races]]*3</f>
        <v>0</v>
      </c>
      <c r="F62" s="51" t="str">
        <f>IFERROR(VLOOKUP(B62,'Bosworth XC'!$A:$C,3,FALSE),"")</f>
        <v/>
      </c>
      <c r="G62" s="51" t="str">
        <f>IFERROR(VLOOKUP(B62,'Ivanhoe 20'!$A:$C,3,FALSE),"")</f>
        <v/>
      </c>
      <c r="H62" s="51" t="str">
        <f>IFERROR(VLOOKUP($B62,'Desford 6'!$A:$C,3,FALSE),"")</f>
        <v/>
      </c>
      <c r="I62" s="51" t="str">
        <f>IFERROR(VLOOKUP($B62,'Run In The Forest 5'!$A:$C,3,FALSE),"")</f>
        <v/>
      </c>
      <c r="J62" s="51" t="str">
        <f>IFERROR(VLOOKUP($B62,'Uttoxeter HM'!$A:$C,3,FALSE),"")</f>
        <v/>
      </c>
      <c r="K62" s="51" t="str">
        <f>IFERROR(VLOOKUP($B62,'Watermead 10k'!$A:$C,3,FALSE),"")</f>
        <v/>
      </c>
      <c r="L62" s="51" t="str">
        <f>IFERROR(VLOOKUP($B62,'West End 8'!$A:$C,3,FALSE),"")</f>
        <v/>
      </c>
      <c r="M62" s="51" t="str">
        <f>IFERROR(VLOOKUP($B62,'Swithland 6'!$A:$C,3,FALSE),"")</f>
        <v/>
      </c>
      <c r="N62" s="51" t="str">
        <f>IFERROR(VLOOKUP($B62,'Washlands Relays'!$A:$C,3,FALSE),"")</f>
        <v/>
      </c>
      <c r="O62" s="51" t="str">
        <f>IFERROR(VLOOKUP($B62,'Gate Gallop 10k'!$A:$C,3,FALSE),"")</f>
        <v/>
      </c>
      <c r="P62" s="51" t="str">
        <f>IFERROR(VLOOKUP($B62,'Worthington 6'!$A:$C,3,FALSE),"")</f>
        <v/>
      </c>
      <c r="Q62" s="51" t="str">
        <f>IFERROR(VLOOKUP($B62,'Joy Cann 5'!$A:$C,3,FALSE),"")</f>
        <v/>
      </c>
      <c r="R62" s="51" t="str">
        <f>IFERROR(VLOOKUP($B62,'Burton 10k'!$A:$C,3,FALSE),"")</f>
        <v/>
      </c>
      <c r="S62" s="51" t="str">
        <f>IFERROR(VLOOKUP($B62,'Lichfield 10k'!$A:$C,3,FALSE),"")</f>
        <v/>
      </c>
      <c r="T62" s="51" t="str">
        <f>IFERROR(VLOOKUP($B62,'Tamworth 5'!$A:$C,3,FALSE),"")</f>
        <v/>
      </c>
      <c r="U62" s="51" t="str">
        <f>IFERROR(VLOOKUP($B62,'Markfield 10k'!$A:$C,3,FALSE),"")</f>
        <v/>
      </c>
      <c r="V62" s="51" t="str">
        <f>IFERROR(VLOOKUP($B62,'Rotherby 8'!$A:$C,3,FALSE),"")</f>
        <v/>
      </c>
      <c r="W62" s="51" t="str">
        <f>IFERROR(VLOOKUP($B62,'Adrian Smith'!$A:$C,3,FALSE),"")</f>
        <v/>
      </c>
      <c r="X62" s="51" t="str">
        <f>IFERROR(VLOOKUP($B62,'parkrun 5k'!$A:$C,3,FALSE),"")</f>
        <v/>
      </c>
      <c r="Y62" s="52" t="str">
        <f>IFERROR(VLOOKUP($B62,'Shepshed 7'!$A:$C,3,FALSE),"")</f>
        <v/>
      </c>
      <c r="Z62" s="51" t="str">
        <f>IFERROR(VLOOKUP($B62,'Derby 10'!$A:$C,3,FALSE),"")</f>
        <v/>
      </c>
      <c r="AA62" s="51" t="str">
        <f>IFERROR(VLOOKUP($B62,'Bagworth XC'!$A:$C,3,FALSE),"")</f>
        <v/>
      </c>
    </row>
    <row r="63" spans="1:27" x14ac:dyDescent="0.3">
      <c r="B63" s="50" t="s">
        <v>57</v>
      </c>
      <c r="C63" s="58">
        <f>IF(Table222[[#This Row],[Total races]]=0,0,(RANK(E63,$E$3:$E$65)+COUNTIF(E$57:$E63,E63)-1))</f>
        <v>0</v>
      </c>
      <c r="D63" s="51">
        <f>COUNTIF(F63:AA63,"&gt;=0")</f>
        <v>0</v>
      </c>
      <c r="E63" s="2">
        <f t="array" aca="1" ref="E63" ca="1">IF(Table222[[#This Row],[Total races]]&lt;11,SUM(Table222[[#This Row],[Bosworth XC]:[1st XC 2026]]),SUM(LARGE(F63:AA63,ROW(INDIRECT("1:10")))))+Table222[[#This Row],[Total races]]*3</f>
        <v>0</v>
      </c>
      <c r="F63" s="51" t="str">
        <f>IFERROR(VLOOKUP(B63,'Bosworth XC'!$A:$C,3,FALSE),"")</f>
        <v/>
      </c>
      <c r="G63" s="51" t="str">
        <f>IFERROR(VLOOKUP(B63,'Ivanhoe 20'!$A:$C,3,FALSE),"")</f>
        <v/>
      </c>
      <c r="H63" s="51" t="str">
        <f>IFERROR(VLOOKUP($B63,'Desford 6'!$A:$C,3,FALSE),"")</f>
        <v/>
      </c>
      <c r="I63" s="51" t="str">
        <f>IFERROR(VLOOKUP($B63,'Run In The Forest 5'!$A:$C,3,FALSE),"")</f>
        <v/>
      </c>
      <c r="J63" s="51" t="str">
        <f>IFERROR(VLOOKUP($B63,'Uttoxeter HM'!$A:$C,3,FALSE),"")</f>
        <v/>
      </c>
      <c r="K63" s="51" t="str">
        <f>IFERROR(VLOOKUP($B63,'Watermead 10k'!$A:$C,3,FALSE),"")</f>
        <v/>
      </c>
      <c r="L63" s="51" t="str">
        <f>IFERROR(VLOOKUP($B63,'West End 8'!$A:$C,3,FALSE),"")</f>
        <v/>
      </c>
      <c r="M63" s="51" t="str">
        <f>IFERROR(VLOOKUP($B63,'Swithland 6'!$A:$C,3,FALSE),"")</f>
        <v/>
      </c>
      <c r="N63" s="51" t="str">
        <f>IFERROR(VLOOKUP($B63,'Washlands Relays'!$A:$C,3,FALSE),"")</f>
        <v/>
      </c>
      <c r="O63" s="51" t="str">
        <f>IFERROR(VLOOKUP($B63,'Gate Gallop 10k'!$A:$C,3,FALSE),"")</f>
        <v/>
      </c>
      <c r="P63" s="51" t="str">
        <f>IFERROR(VLOOKUP($B63,'Worthington 6'!$A:$C,3,FALSE),"")</f>
        <v/>
      </c>
      <c r="Q63" s="51" t="str">
        <f>IFERROR(VLOOKUP($B63,'Joy Cann 5'!$A:$C,3,FALSE),"")</f>
        <v/>
      </c>
      <c r="R63" s="51" t="str">
        <f>IFERROR(VLOOKUP($B63,'Burton 10k'!$A:$C,3,FALSE),"")</f>
        <v/>
      </c>
      <c r="S63" s="51" t="str">
        <f>IFERROR(VLOOKUP($B63,'Lichfield 10k'!$A:$C,3,FALSE),"")</f>
        <v/>
      </c>
      <c r="T63" s="51" t="str">
        <f>IFERROR(VLOOKUP($B63,'Tamworth 5'!$A:$C,3,FALSE),"")</f>
        <v/>
      </c>
      <c r="U63" s="51" t="str">
        <f>IFERROR(VLOOKUP($B63,'Markfield 10k'!$A:$C,3,FALSE),"")</f>
        <v/>
      </c>
      <c r="V63" s="51" t="str">
        <f>IFERROR(VLOOKUP($B63,'Rotherby 8'!$A:$C,3,FALSE),"")</f>
        <v/>
      </c>
      <c r="W63" s="51" t="str">
        <f>IFERROR(VLOOKUP($B63,'Adrian Smith'!$A:$C,3,FALSE),"")</f>
        <v/>
      </c>
      <c r="X63" s="51" t="str">
        <f>IFERROR(VLOOKUP($B63,'parkrun 5k'!$A:$C,3,FALSE),"")</f>
        <v/>
      </c>
      <c r="Y63" s="52" t="str">
        <f>IFERROR(VLOOKUP($B63,'Shepshed 7'!$A:$C,3,FALSE),"")</f>
        <v/>
      </c>
      <c r="Z63" s="51" t="str">
        <f>IFERROR(VLOOKUP($B63,'Derby 10'!$A:$C,3,FALSE),"")</f>
        <v/>
      </c>
      <c r="AA63" s="51" t="str">
        <f>IFERROR(VLOOKUP($B63,'Bagworth XC'!$A:$C,3,FALSE),"")</f>
        <v/>
      </c>
    </row>
    <row r="64" spans="1:27" ht="15" thickBot="1" x14ac:dyDescent="0.35">
      <c r="B64" s="12" t="s">
        <v>110</v>
      </c>
      <c r="C64" s="58">
        <f>IF(Table222[[#This Row],[Total races]]=0,0,(RANK(E64,$E$3:$E$65)+COUNTIF(E$57:$E64,E64)-1))</f>
        <v>0</v>
      </c>
      <c r="D64" s="2">
        <f>COUNTIF(F64:AA64,"&gt;=0")</f>
        <v>0</v>
      </c>
      <c r="E64" s="2">
        <f t="array" aca="1" ref="E64" ca="1">IF(Table222[[#This Row],[Total races]]&lt;11,SUM(Table222[[#This Row],[Bosworth XC]:[1st XC 2026]]),SUM(LARGE(F64:AA64,ROW(INDIRECT("1:10")))))+Table222[[#This Row],[Total races]]*3</f>
        <v>0</v>
      </c>
      <c r="F64" s="51" t="str">
        <f>IFERROR(VLOOKUP(B64,'Bosworth XC'!$A:$C,3,FALSE),"")</f>
        <v/>
      </c>
      <c r="G64" s="2" t="str">
        <f>IFERROR(VLOOKUP(B64,'Ivanhoe 20'!$A:$C,3,FALSE),"")</f>
        <v/>
      </c>
      <c r="H64" s="2" t="str">
        <f>IFERROR(VLOOKUP($B64,'Desford 6'!$A:$C,3,FALSE),"")</f>
        <v/>
      </c>
      <c r="I64" s="2" t="str">
        <f>IFERROR(VLOOKUP($B64,'Run In The Forest 5'!$A:$C,3,FALSE),"")</f>
        <v/>
      </c>
      <c r="J64" s="2" t="str">
        <f>IFERROR(VLOOKUP($B64,'Uttoxeter HM'!$A:$C,3,FALSE),"")</f>
        <v/>
      </c>
      <c r="K64" s="51" t="str">
        <f>IFERROR(VLOOKUP($B64,'Watermead 10k'!$A:$C,3,FALSE),"")</f>
        <v/>
      </c>
      <c r="L64" s="2" t="str">
        <f>IFERROR(VLOOKUP($B64,'West End 8'!$A:$C,3,FALSE),"")</f>
        <v/>
      </c>
      <c r="M64" s="2" t="str">
        <f>IFERROR(VLOOKUP($B64,'Swithland 6'!$A:$C,3,FALSE),"")</f>
        <v/>
      </c>
      <c r="N64" s="2" t="str">
        <f>IFERROR(VLOOKUP($B64,'Washlands Relays'!$A:$C,3,FALSE),"")</f>
        <v/>
      </c>
      <c r="O64" s="2" t="str">
        <f>IFERROR(VLOOKUP($B64,'Gate Gallop 10k'!$A:$C,3,FALSE),"")</f>
        <v/>
      </c>
      <c r="P64" s="2" t="str">
        <f>IFERROR(VLOOKUP($B64,'Worthington 6'!$A:$C,3,FALSE),"")</f>
        <v/>
      </c>
      <c r="Q64" s="2" t="str">
        <f>IFERROR(VLOOKUP($B64,'Joy Cann 5'!$A:$C,3,FALSE),"")</f>
        <v/>
      </c>
      <c r="R64" s="2" t="str">
        <f>IFERROR(VLOOKUP($B64,'Burton 10k'!$A:$C,3,FALSE),"")</f>
        <v/>
      </c>
      <c r="S64" s="2" t="str">
        <f>IFERROR(VLOOKUP($B64,'Lichfield 10k'!$A:$C,3,FALSE),"")</f>
        <v/>
      </c>
      <c r="T64" s="2" t="str">
        <f>IFERROR(VLOOKUP($B64,'Tamworth 5'!$A:$C,3,FALSE),"")</f>
        <v/>
      </c>
      <c r="U64" s="2" t="str">
        <f>IFERROR(VLOOKUP($B64,'Markfield 10k'!$A:$C,3,FALSE),"")</f>
        <v/>
      </c>
      <c r="V64" s="2" t="str">
        <f>IFERROR(VLOOKUP($B64,'Rotherby 8'!$A:$C,3,FALSE),"")</f>
        <v/>
      </c>
      <c r="W64" s="2" t="str">
        <f>IFERROR(VLOOKUP($B64,'Adrian Smith'!$A:$C,3,FALSE),"")</f>
        <v/>
      </c>
      <c r="X64" s="2" t="str">
        <f>IFERROR(VLOOKUP($B64,'parkrun 5k'!$A:$C,3,FALSE),"")</f>
        <v/>
      </c>
      <c r="Y64" s="23" t="str">
        <f>IFERROR(VLOOKUP($B64,'Shepshed 7'!$A:$C,3,FALSE),"")</f>
        <v/>
      </c>
      <c r="Z64" s="2" t="str">
        <f>IFERROR(VLOOKUP($B64,'Derby 10'!$A:$C,3,FALSE),"")</f>
        <v/>
      </c>
      <c r="AA64" s="2" t="str">
        <f>IFERROR(VLOOKUP($B64,'Bagworth XC'!$A:$C,3,FALSE),"")</f>
        <v/>
      </c>
    </row>
    <row r="65" spans="2:27" ht="15" thickBot="1" x14ac:dyDescent="0.35">
      <c r="B65" s="12" t="s">
        <v>114</v>
      </c>
      <c r="C65" s="58">
        <f>IF(Table222[[#This Row],[Total races]]=0,0,(RANK(E65,$E$3:$E$65)+COUNTIF(E$57:$E65,E65)-1))</f>
        <v>0</v>
      </c>
      <c r="D65" s="2">
        <f>COUNTIF(F65:AA65,"&gt;=0")</f>
        <v>0</v>
      </c>
      <c r="E65" s="2">
        <f t="array" aca="1" ref="E65" ca="1">IF(Table222[[#This Row],[Total races]]&lt;11,SUM(Table222[[#This Row],[Bosworth XC]:[1st XC 2026]]),SUM(LARGE(F65:AA65,ROW(INDIRECT("1:10")))))+Table222[[#This Row],[Total races]]*3</f>
        <v>0</v>
      </c>
      <c r="F65" s="51" t="str">
        <f>IFERROR(VLOOKUP(B65,'Bosworth XC'!$A:$C,3,FALSE),"")</f>
        <v/>
      </c>
      <c r="G65" s="2" t="str">
        <f>IFERROR(VLOOKUP(B65,'Ivanhoe 20'!$A:$C,3,FALSE),"")</f>
        <v/>
      </c>
      <c r="H65" s="2" t="str">
        <f>IFERROR(VLOOKUP($B65,'Desford 6'!$A:$C,3,FALSE),"")</f>
        <v/>
      </c>
      <c r="I65" s="2" t="str">
        <f>IFERROR(VLOOKUP($B65,'Run In The Forest 5'!$A:$C,3,FALSE),"")</f>
        <v/>
      </c>
      <c r="J65" s="2" t="str">
        <f>IFERROR(VLOOKUP($B65,'Uttoxeter HM'!$A:$C,3,FALSE),"")</f>
        <v/>
      </c>
      <c r="K65" s="51" t="str">
        <f>IFERROR(VLOOKUP($B65,'Watermead 10k'!$A:$C,3,FALSE),"")</f>
        <v/>
      </c>
      <c r="L65" s="2" t="str">
        <f>IFERROR(VLOOKUP($B65,'West End 8'!$A:$C,3,FALSE),"")</f>
        <v/>
      </c>
      <c r="M65" s="2" t="str">
        <f>IFERROR(VLOOKUP($B65,'Swithland 6'!$A:$C,3,FALSE),"")</f>
        <v/>
      </c>
      <c r="N65" s="2" t="str">
        <f>IFERROR(VLOOKUP($B65,'Washlands Relays'!$A:$C,3,FALSE),"")</f>
        <v/>
      </c>
      <c r="O65" s="2" t="str">
        <f>IFERROR(VLOOKUP($B65,'Gate Gallop 10k'!$A:$C,3,FALSE),"")</f>
        <v/>
      </c>
      <c r="P65" s="2" t="str">
        <f>IFERROR(VLOOKUP($B65,'Worthington 6'!$A:$C,3,FALSE),"")</f>
        <v/>
      </c>
      <c r="Q65" s="2" t="str">
        <f>IFERROR(VLOOKUP($B65,'Joy Cann 5'!$A:$C,3,FALSE),"")</f>
        <v/>
      </c>
      <c r="R65" s="2" t="str">
        <f>IFERROR(VLOOKUP($B65,'Burton 10k'!$A:$C,3,FALSE),"")</f>
        <v/>
      </c>
      <c r="S65" s="2" t="str">
        <f>IFERROR(VLOOKUP($B65,'Lichfield 10k'!$A:$C,3,FALSE),"")</f>
        <v/>
      </c>
      <c r="T65" s="2" t="str">
        <f>IFERROR(VLOOKUP($B65,'Tamworth 5'!$A:$C,3,FALSE),"")</f>
        <v/>
      </c>
      <c r="U65" s="2" t="str">
        <f>IFERROR(VLOOKUP($B65,'Markfield 10k'!$A:$C,3,FALSE),"")</f>
        <v/>
      </c>
      <c r="V65" s="2" t="str">
        <f>IFERROR(VLOOKUP($B65,'Rotherby 8'!$A:$C,3,FALSE),"")</f>
        <v/>
      </c>
      <c r="W65" s="2" t="str">
        <f>IFERROR(VLOOKUP($B65,'Adrian Smith'!$A:$C,3,FALSE),"")</f>
        <v/>
      </c>
      <c r="X65" s="2" t="str">
        <f>IFERROR(VLOOKUP($B65,'parkrun 5k'!$A:$C,3,FALSE),"")</f>
        <v/>
      </c>
      <c r="Y65" s="23" t="str">
        <f>IFERROR(VLOOKUP($B65,'Shepshed 7'!$A:$C,3,FALSE),"")</f>
        <v/>
      </c>
      <c r="Z65" s="2" t="str">
        <f>IFERROR(VLOOKUP($B65,'Derby 10'!$A:$C,3,FALSE),"")</f>
        <v/>
      </c>
      <c r="AA65" s="2" t="str">
        <f>IFERROR(VLOOKUP($B65,'Bagworth XC'!$A:$C,3,FALSE),"")</f>
        <v/>
      </c>
    </row>
  </sheetData>
  <phoneticPr fontId="5" type="noConversion"/>
  <hyperlinks>
    <hyperlink ref="G2" location="'Ivanhoe 20'!A1" display="Ivanhoe20" xr:uid="{3A1E6AA8-1293-4A7A-A8CB-F01368E0A82F}"/>
    <hyperlink ref="I2" location="'Run In The Forest'!A1" display="Run In The Forest 5" xr:uid="{9C3EEC96-A872-4F59-A1BC-05A4A82EEB12}"/>
    <hyperlink ref="J2" location="'Uttoxeter HM'!A1" display="Uttoxeter HM" xr:uid="{90A60006-E3B1-4888-A3A0-FC418406F9CC}"/>
    <hyperlink ref="L2" location="'West End 8'!A1" display="West End 8" xr:uid="{1608DA00-D90E-4BD0-BF5D-5F61ACE9ED86}"/>
    <hyperlink ref="M2" location="'Swithland 6'!A1" display="Swithland 6" xr:uid="{DF374E79-855F-4CFC-9E16-55EBDA6F68D7}"/>
    <hyperlink ref="N2" location="'Washlands Relays'!A1" display="Washlands Relays" xr:uid="{24DE52F7-508D-4675-9DD4-9FDB43AFC5B4}"/>
    <hyperlink ref="O2" location="'Gate Gallop 10k'!A1" display="Gate Gallop 10k" xr:uid="{D70453A9-8B76-4FE3-9A72-A80DFA090138}"/>
    <hyperlink ref="P2" location="'Worthington 6'!A1" display="Worthington 6" xr:uid="{C07A1CE2-742B-4F08-B6A2-95CE027172E6}"/>
    <hyperlink ref="Q2" location="'Joy Cann 5'!A1" display="Joy Cann 5" xr:uid="{C3C31113-BFA5-4888-8BDA-2561DDF796BB}"/>
    <hyperlink ref="R2" location="'Burton 10k'!A1" display="Burton 10k" xr:uid="{63572FEC-1F24-421C-A466-B6F2D8F97816}"/>
    <hyperlink ref="U2" location="'Markfield 10k'!A1" display="Markfield 10k" xr:uid="{E84B9CFE-C470-4D3B-B72B-FC45C06639DD}"/>
    <hyperlink ref="V2" location="'Rotherby 8'!A1" display="Rotherby 8" xr:uid="{2F07B135-77FD-4341-A27D-5281DE629A7E}"/>
    <hyperlink ref="W2" location="'Adrian Smith'!A1" display="Adrian Smith" xr:uid="{BA239DDE-0FF5-4750-9AD8-CE9D29B5CA5F}"/>
    <hyperlink ref="X2" location="'parkrun 5k'!A1" display="parkrun 5k" xr:uid="{0ACFD09B-5161-4213-BBE9-C47A1D792A77}"/>
    <hyperlink ref="Y2" location="'Shepshed 7'!A1" display="Shepshed 7" xr:uid="{A27A0E2C-776F-49BD-91E6-EE997EB860E2}"/>
    <hyperlink ref="F2" location="'Bosworth XC'!A1" display="Bosworth XC" xr:uid="{A17BBF55-B451-4239-98F6-E12B9C8F8767}"/>
    <hyperlink ref="K2" location="'Watermead 10k'!A1" display="Watermead 10k" xr:uid="{D5C7FB1C-283E-4E5D-9E4D-690EE8D05BCB}"/>
    <hyperlink ref="Z2" location="'Derby 10'!A1" display="Derby 10" xr:uid="{6822D6F0-7BE0-499E-B0D1-43368EBC9029}"/>
    <hyperlink ref="H2" location="'Desford 6'!A1" display="Desford 6" xr:uid="{ED945DA9-FDFB-44C7-B664-1E94BF870DBA}"/>
    <hyperlink ref="T2" location="'Tamworth 5'!A1" display="Tamworth 5" xr:uid="{E836C338-68E1-4A48-9FFF-2B968672A2CC}"/>
    <hyperlink ref="S2" location="'Lichfield 10k'!A1" display="Lichfield 10k" xr:uid="{A87F8650-49A0-4AE8-A4E6-AD88C470C22B}"/>
    <hyperlink ref="AA2" location="'Bagworth XC'!A1" display="1st XC 2026" xr:uid="{2D67C914-0085-46D5-895F-7A3B8B42A64B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72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71" sqref="B71"/>
    </sheetView>
  </sheetViews>
  <sheetFormatPr defaultColWidth="9.109375" defaultRowHeight="14.4" x14ac:dyDescent="0.3"/>
  <cols>
    <col min="1" max="1" width="9.109375" style="1"/>
    <col min="2" max="2" width="29" style="1" customWidth="1"/>
    <col min="3" max="3" width="9.6640625" style="1" customWidth="1"/>
    <col min="4" max="5" width="9.5546875" style="1" customWidth="1"/>
    <col min="6" max="6" width="9.88671875" style="1" bestFit="1" customWidth="1"/>
    <col min="7" max="17" width="9.109375" style="1"/>
    <col min="18" max="23" width="9.109375" style="3"/>
    <col min="24" max="16384" width="9.109375" style="1"/>
  </cols>
  <sheetData>
    <row r="2" spans="1:27" ht="85.5" customHeight="1" x14ac:dyDescent="0.3">
      <c r="B2" s="24" t="s">
        <v>0</v>
      </c>
      <c r="C2" s="25" t="s">
        <v>18</v>
      </c>
      <c r="D2" s="25" t="s">
        <v>32</v>
      </c>
      <c r="E2" s="25" t="s">
        <v>31</v>
      </c>
      <c r="F2" s="60" t="s">
        <v>101</v>
      </c>
      <c r="G2" s="60" t="s">
        <v>41</v>
      </c>
      <c r="H2" s="60" t="s">
        <v>154</v>
      </c>
      <c r="I2" s="61" t="s">
        <v>155</v>
      </c>
      <c r="J2" s="60" t="s">
        <v>76</v>
      </c>
      <c r="K2" s="60" t="s">
        <v>156</v>
      </c>
      <c r="L2" s="60" t="s">
        <v>77</v>
      </c>
      <c r="M2" s="60" t="s">
        <v>59</v>
      </c>
      <c r="N2" s="60" t="s">
        <v>64</v>
      </c>
      <c r="O2" s="60" t="s">
        <v>157</v>
      </c>
      <c r="P2" s="60" t="s">
        <v>78</v>
      </c>
      <c r="Q2" s="60" t="s">
        <v>70</v>
      </c>
      <c r="R2" s="60" t="s">
        <v>79</v>
      </c>
      <c r="S2" s="60" t="s">
        <v>102</v>
      </c>
      <c r="T2" s="60" t="s">
        <v>73</v>
      </c>
      <c r="U2" s="60" t="s">
        <v>126</v>
      </c>
      <c r="V2" s="60" t="s">
        <v>80</v>
      </c>
      <c r="W2" s="57" t="s">
        <v>81</v>
      </c>
      <c r="X2" s="60" t="s">
        <v>158</v>
      </c>
      <c r="Y2" s="60" t="s">
        <v>127</v>
      </c>
      <c r="Z2" s="62" t="s">
        <v>159</v>
      </c>
      <c r="AA2" s="62" t="s">
        <v>160</v>
      </c>
    </row>
    <row r="3" spans="1:27" x14ac:dyDescent="0.3">
      <c r="A3" s="34">
        <f ca="1">IFERROR(Table2[[#This Row],[Position]],"")</f>
        <v>1</v>
      </c>
      <c r="B3" s="11" t="s">
        <v>5</v>
      </c>
      <c r="C3" s="58">
        <f ca="1">IF(Table2[[#This Row],[Total races]]=0,0,(RANK(E3,$E$3:$E$72)+COUNTIF(E3:$E$59,E3)-1))</f>
        <v>1</v>
      </c>
      <c r="D3" s="2">
        <f>COUNTIF(F3:AA3,"&gt;=0")</f>
        <v>4</v>
      </c>
      <c r="E3" s="2">
        <f t="array" aca="1" ref="E3" ca="1">IF(Table2[[#This Row],[Total races]]&lt;11,SUM(Table2[[#This Row],[Bosworth XC]:[1st XC 2026]]),SUM(LARGE(F3:AA3,ROW(INDIRECT("1:10")))))+Table2[[#This Row],[Total races]]*3</f>
        <v>114</v>
      </c>
      <c r="F3" s="2">
        <f>IFERROR(VLOOKUP(B3,'Bosworth XC'!$A:$C,3,FALSE),"")</f>
        <v>25</v>
      </c>
      <c r="G3" s="2">
        <f>IFERROR(VLOOKUP(B3,'Ivanhoe 20'!$A:$C,3,FALSE),"")</f>
        <v>22</v>
      </c>
      <c r="H3" s="2">
        <f>IFERROR(VLOOKUP($B3,'Desford 6'!$A:$C,3,FALSE),"")</f>
        <v>29</v>
      </c>
      <c r="I3" s="2">
        <f>IFERROR(VLOOKUP($B3,'Run In The Forest 5'!$A:$C,3,FALSE),"")</f>
        <v>26</v>
      </c>
      <c r="J3" s="2" t="str">
        <f>IFERROR(VLOOKUP($B3,'Uttoxeter HM'!$A:$C,3,FALSE),"")</f>
        <v/>
      </c>
      <c r="K3" s="2" t="str">
        <f>IFERROR(VLOOKUP($B3,'Watermead 10k'!$A:$C,3,FALSE),"")</f>
        <v/>
      </c>
      <c r="L3" s="2" t="str">
        <f>IFERROR(VLOOKUP($B3,'West End 8'!$A:$C,3,FALSE),"")</f>
        <v/>
      </c>
      <c r="M3" s="2" t="str">
        <f>IFERROR(VLOOKUP($B3,'Swithland 6'!$A:$C,3,FALSE),"")</f>
        <v/>
      </c>
      <c r="N3" s="2" t="str">
        <f>IFERROR(VLOOKUP($B3,'Washlands Relays'!$A:$C,3,FALSE),"")</f>
        <v/>
      </c>
      <c r="O3" s="2" t="str">
        <f>IFERROR(VLOOKUP($B3,'Gate Gallop 10k'!$A:$C,3,FALSE),"")</f>
        <v/>
      </c>
      <c r="P3" s="2" t="str">
        <f>IFERROR(VLOOKUP($B3,'Worthington 6'!$A:$C,3,FALSE),"")</f>
        <v/>
      </c>
      <c r="Q3" s="2" t="str">
        <f>IFERROR(VLOOKUP($B3,'Joy Cann 5'!$A:$C,3,FALSE),"")</f>
        <v/>
      </c>
      <c r="R3" s="2" t="str">
        <f>IFERROR(VLOOKUP($B3,'Burton 10k'!$A:$C,3,FALSE),"")</f>
        <v/>
      </c>
      <c r="S3" s="2" t="str">
        <f>IFERROR(VLOOKUP($B3,'Lichfield 10k'!$A:$C,3,FALSE),"")</f>
        <v/>
      </c>
      <c r="T3" s="2" t="str">
        <f>IFERROR(VLOOKUP($B3,'Tamworth 5'!$A:$C,3,FALSE),"")</f>
        <v/>
      </c>
      <c r="U3" s="2" t="str">
        <f>IFERROR(VLOOKUP($B3,'Markfield 10k'!$A:$C,3,FALSE),"")</f>
        <v/>
      </c>
      <c r="V3" s="2" t="str">
        <f>IFERROR(VLOOKUP($B3,'Rotherby 8'!$A:$C,3,FALSE),"")</f>
        <v/>
      </c>
      <c r="W3" s="2" t="str">
        <f>IFERROR(VLOOKUP($B3,'Adrian Smith'!$A:$C,3,FALSE),"")</f>
        <v/>
      </c>
      <c r="X3" s="2" t="str">
        <f>IFERROR(VLOOKUP($B3,'parkrun 5k'!$A:$C,3,FALSE),"")</f>
        <v/>
      </c>
      <c r="Y3" s="2" t="str">
        <f>IFERROR(VLOOKUP($B3,'Shepshed 7'!$A:$C,3,FALSE),"")</f>
        <v/>
      </c>
      <c r="Z3" s="56" t="str">
        <f>IFERROR(VLOOKUP($B3,'Derby 10'!$A:$C,3,FALSE),"")</f>
        <v/>
      </c>
      <c r="AA3" s="56" t="str">
        <f>IFERROR(VLOOKUP($B3,'Bagworth XC'!$A:$C,3,FALSE),"")</f>
        <v/>
      </c>
    </row>
    <row r="4" spans="1:27" x14ac:dyDescent="0.3">
      <c r="A4" s="34">
        <f ca="1">IFERROR(Table2[[#This Row],[Position]],"")</f>
        <v>2</v>
      </c>
      <c r="B4" s="11" t="s">
        <v>130</v>
      </c>
      <c r="C4" s="58">
        <f ca="1">IF(Table2[[#This Row],[Total races]]=0,0,(RANK(E4,$E$3:$E$72)+COUNTIF(E4:$E$59,E4)-1))</f>
        <v>2</v>
      </c>
      <c r="D4" s="2">
        <f>COUNTIF(F4:AA4,"&gt;=0")</f>
        <v>4</v>
      </c>
      <c r="E4" s="2">
        <f t="array" aca="1" ref="E4" ca="1">IF(Table2[[#This Row],[Total races]]&lt;11,SUM(Table2[[#This Row],[Bosworth XC]:[1st XC 2026]]),SUM(LARGE(F4:AA4,ROW(INDIRECT("1:10")))))+Table2[[#This Row],[Total races]]*3</f>
        <v>111</v>
      </c>
      <c r="F4" s="2">
        <f>IFERROR(VLOOKUP(B4,'Bosworth XC'!$A:$C,3,FALSE),"")</f>
        <v>24</v>
      </c>
      <c r="G4" s="2">
        <f>IFERROR(VLOOKUP(B4,'Ivanhoe 20'!$A:$C,3,FALSE),"")</f>
        <v>23</v>
      </c>
      <c r="H4" s="2">
        <f>IFERROR(VLOOKUP($B4,'Desford 6'!$A:$C,3,FALSE),"")</f>
        <v>28</v>
      </c>
      <c r="I4" s="2">
        <f>IFERROR(VLOOKUP($B4,'Run In The Forest 5'!$A:$C,3,FALSE),"")</f>
        <v>24</v>
      </c>
      <c r="J4" s="2" t="str">
        <f>IFERROR(VLOOKUP($B4,'Uttoxeter HM'!$A:$C,3,FALSE),"")</f>
        <v/>
      </c>
      <c r="K4" s="2" t="str">
        <f>IFERROR(VLOOKUP($B4,'Watermead 10k'!$A:$C,3,FALSE),"")</f>
        <v/>
      </c>
      <c r="L4" s="2" t="str">
        <f>IFERROR(VLOOKUP($B4,'West End 8'!$A:$C,3,FALSE),"")</f>
        <v/>
      </c>
      <c r="M4" s="2" t="str">
        <f>IFERROR(VLOOKUP($B4,'Swithland 6'!$A:$C,3,FALSE),"")</f>
        <v/>
      </c>
      <c r="N4" s="2" t="str">
        <f>IFERROR(VLOOKUP($B4,'Washlands Relays'!$A:$C,3,FALSE),"")</f>
        <v/>
      </c>
      <c r="O4" s="2" t="str">
        <f>IFERROR(VLOOKUP($B4,'Gate Gallop 10k'!$A:$C,3,FALSE),"")</f>
        <v/>
      </c>
      <c r="P4" s="2" t="str">
        <f>IFERROR(VLOOKUP($B4,'Worthington 6'!$A:$C,3,FALSE),"")</f>
        <v/>
      </c>
      <c r="Q4" s="2" t="str">
        <f>IFERROR(VLOOKUP($B4,'Joy Cann 5'!$A:$C,3,FALSE),"")</f>
        <v/>
      </c>
      <c r="R4" s="2" t="str">
        <f>IFERROR(VLOOKUP($B4,'Burton 10k'!$A:$C,3,FALSE),"")</f>
        <v/>
      </c>
      <c r="S4" s="2" t="str">
        <f>IFERROR(VLOOKUP($B4,'Lichfield 10k'!$A:$C,3,FALSE),"")</f>
        <v/>
      </c>
      <c r="T4" s="2" t="str">
        <f>IFERROR(VLOOKUP($B4,'Tamworth 5'!$A:$C,3,FALSE),"")</f>
        <v/>
      </c>
      <c r="U4" s="2" t="str">
        <f>IFERROR(VLOOKUP($B4,'Markfield 10k'!$A:$C,3,FALSE),"")</f>
        <v/>
      </c>
      <c r="V4" s="2" t="str">
        <f>IFERROR(VLOOKUP($B4,'Rotherby 8'!$A:$C,3,FALSE),"")</f>
        <v/>
      </c>
      <c r="W4" s="2" t="str">
        <f>IFERROR(VLOOKUP($B4,'Adrian Smith'!$A:$C,3,FALSE),"")</f>
        <v/>
      </c>
      <c r="X4" s="2" t="str">
        <f>IFERROR(VLOOKUP($B4,'parkrun 5k'!$A:$C,3,FALSE),"")</f>
        <v/>
      </c>
      <c r="Y4" s="23" t="str">
        <f>IFERROR(VLOOKUP($B4,'Shepshed 7'!$A:$C,3,FALSE),"")</f>
        <v/>
      </c>
      <c r="Z4" s="2" t="str">
        <f>IFERROR(VLOOKUP($B4,'Derby 10'!$A:$C,3,FALSE),"")</f>
        <v/>
      </c>
      <c r="AA4" s="2" t="str">
        <f>IFERROR(VLOOKUP($B4,'Bagworth XC'!$A:$C,3,FALSE),"")</f>
        <v/>
      </c>
    </row>
    <row r="5" spans="1:27" x14ac:dyDescent="0.3">
      <c r="A5" s="34">
        <f ca="1">IFERROR(Table2[[#This Row],[Position]],"")</f>
        <v>3</v>
      </c>
      <c r="B5" s="11" t="s">
        <v>54</v>
      </c>
      <c r="C5" s="58">
        <f ca="1">IF(Table2[[#This Row],[Total races]]=0,0,(RANK(E5,$E$3:$E$72)+COUNTIF(E5:$E$59,E5)-1))</f>
        <v>3</v>
      </c>
      <c r="D5" s="2">
        <f>COUNTIF(F5:AA5,"&gt;=0")</f>
        <v>3</v>
      </c>
      <c r="E5" s="2">
        <f t="array" aca="1" ref="E5" ca="1">IF(Table2[[#This Row],[Total races]]&lt;11,SUM(Table2[[#This Row],[Bosworth XC]:[1st XC 2026]]),SUM(LARGE(F5:AA5,ROW(INDIRECT("1:10")))))+Table2[[#This Row],[Total races]]*3</f>
        <v>72</v>
      </c>
      <c r="F5" s="2">
        <f>IFERROR(VLOOKUP(B5,'Bosworth XC'!$A:$C,3,FALSE),"")</f>
        <v>20</v>
      </c>
      <c r="G5" s="2">
        <f>IFERROR(VLOOKUP(B5,'Ivanhoe 20'!$A:$C,3,FALSE),"")</f>
        <v>21</v>
      </c>
      <c r="H5" s="2" t="str">
        <f>IFERROR(VLOOKUP($B5,'Desford 6'!$A:$C,3,FALSE),"")</f>
        <v/>
      </c>
      <c r="I5" s="2">
        <f>IFERROR(VLOOKUP($B5,'Run In The Forest 5'!$A:$C,3,FALSE),"")</f>
        <v>22</v>
      </c>
      <c r="J5" s="2" t="str">
        <f>IFERROR(VLOOKUP($B5,'Uttoxeter HM'!$A:$C,3,FALSE),"")</f>
        <v/>
      </c>
      <c r="K5" s="2" t="str">
        <f>IFERROR(VLOOKUP($B5,'Watermead 10k'!$A:$C,3,FALSE),"")</f>
        <v/>
      </c>
      <c r="L5" s="2" t="str">
        <f>IFERROR(VLOOKUP($B5,'West End 8'!$A:$C,3,FALSE),"")</f>
        <v/>
      </c>
      <c r="M5" s="2" t="str">
        <f>IFERROR(VLOOKUP($B5,'Swithland 6'!$A:$C,3,FALSE),"")</f>
        <v/>
      </c>
      <c r="N5" s="2" t="str">
        <f>IFERROR(VLOOKUP($B5,'Washlands Relays'!$A:$C,3,FALSE),"")</f>
        <v/>
      </c>
      <c r="O5" s="2" t="str">
        <f>IFERROR(VLOOKUP($B5,'Gate Gallop 10k'!$A:$C,3,FALSE),"")</f>
        <v/>
      </c>
      <c r="P5" s="2" t="str">
        <f>IFERROR(VLOOKUP($B5,'Worthington 6'!$A:$C,3,FALSE),"")</f>
        <v/>
      </c>
      <c r="Q5" s="2" t="str">
        <f>IFERROR(VLOOKUP($B5,'Joy Cann 5'!$A:$C,3,FALSE),"")</f>
        <v/>
      </c>
      <c r="R5" s="2" t="str">
        <f>IFERROR(VLOOKUP($B5,'Burton 10k'!$A:$C,3,FALSE),"")</f>
        <v/>
      </c>
      <c r="S5" s="2" t="str">
        <f>IFERROR(VLOOKUP($B5,'Lichfield 10k'!$A:$C,3,FALSE),"")</f>
        <v/>
      </c>
      <c r="T5" s="2" t="str">
        <f>IFERROR(VLOOKUP($B5,'Tamworth 5'!$A:$C,3,FALSE),"")</f>
        <v/>
      </c>
      <c r="U5" s="2" t="str">
        <f>IFERROR(VLOOKUP($B5,'Markfield 10k'!$A:$C,3,FALSE),"")</f>
        <v/>
      </c>
      <c r="V5" s="2" t="str">
        <f>IFERROR(VLOOKUP($B5,'Rotherby 8'!$A:$C,3,FALSE),"")</f>
        <v/>
      </c>
      <c r="W5" s="2" t="str">
        <f>IFERROR(VLOOKUP($B5,'Adrian Smith'!$A:$C,3,FALSE),"")</f>
        <v/>
      </c>
      <c r="X5" s="2" t="str">
        <f>IFERROR(VLOOKUP($B5,'parkrun 5k'!$A:$C,3,FALSE),"")</f>
        <v/>
      </c>
      <c r="Y5" s="23" t="str">
        <f>IFERROR(VLOOKUP($B5,'Shepshed 7'!$A:$C,3,FALSE),"")</f>
        <v/>
      </c>
      <c r="Z5" s="2" t="str">
        <f>IFERROR(VLOOKUP($B5,'Derby 10'!$A:$C,3,FALSE),"")</f>
        <v/>
      </c>
      <c r="AA5" s="2" t="str">
        <f>IFERROR(VLOOKUP($B5,'Bagworth XC'!$A:$C,3,FALSE),"")</f>
        <v/>
      </c>
    </row>
    <row r="6" spans="1:27" x14ac:dyDescent="0.3">
      <c r="A6" s="34">
        <f ca="1">IFERROR(Table2[[#This Row],[Position]],"")</f>
        <v>4</v>
      </c>
      <c r="B6" s="11" t="s">
        <v>10</v>
      </c>
      <c r="C6" s="58">
        <f ca="1">IF(Table2[[#This Row],[Total races]]=0,0,(RANK(E6,$E$3:$E$72)+COUNTIF(E6:$E$67,E6)-1))</f>
        <v>4</v>
      </c>
      <c r="D6" s="2">
        <f>COUNTIF(F6:AA6,"&gt;=0")</f>
        <v>3</v>
      </c>
      <c r="E6" s="2">
        <f t="array" aca="1" ref="E6" ca="1">IF(Table2[[#This Row],[Total races]]&lt;11,SUM(Table2[[#This Row],[Bosworth XC]:[1st XC 2026]]),SUM(LARGE(F6:AA6,ROW(INDIRECT("1:10")))))+Table2[[#This Row],[Total races]]*3</f>
        <v>71</v>
      </c>
      <c r="F6" s="2">
        <f>IFERROR(VLOOKUP(B6,'Bosworth XC'!$A:$C,3,FALSE),"")</f>
        <v>18</v>
      </c>
      <c r="G6" s="2" t="str">
        <f>IFERROR(VLOOKUP(B6,'Ivanhoe 20'!$A:$C,3,FALSE),"")</f>
        <v/>
      </c>
      <c r="H6" s="2">
        <f>IFERROR(VLOOKUP($B6,'Desford 6'!$A:$C,3,FALSE),"")</f>
        <v>25</v>
      </c>
      <c r="I6" s="2">
        <f>IFERROR(VLOOKUP($B6,'Run In The Forest 5'!$A:$C,3,FALSE),"")</f>
        <v>19</v>
      </c>
      <c r="J6" s="2" t="str">
        <f>IFERROR(VLOOKUP($B6,'Uttoxeter HM'!$A:$C,3,FALSE),"")</f>
        <v/>
      </c>
      <c r="K6" s="2" t="str">
        <f>IFERROR(VLOOKUP($B6,'Watermead 10k'!$A:$C,3,FALSE),"")</f>
        <v/>
      </c>
      <c r="L6" s="2" t="str">
        <f>IFERROR(VLOOKUP($B6,'West End 8'!$A:$C,3,FALSE),"")</f>
        <v/>
      </c>
      <c r="M6" s="2" t="str">
        <f>IFERROR(VLOOKUP($B6,'Swithland 6'!$A:$C,3,FALSE),"")</f>
        <v/>
      </c>
      <c r="N6" s="2" t="str">
        <f>IFERROR(VLOOKUP($B6,'Washlands Relays'!$A:$C,3,FALSE),"")</f>
        <v/>
      </c>
      <c r="O6" s="2" t="str">
        <f>IFERROR(VLOOKUP($B6,'Gate Gallop 10k'!$A:$C,3,FALSE),"")</f>
        <v/>
      </c>
      <c r="P6" s="2" t="str">
        <f>IFERROR(VLOOKUP($B6,'Worthington 6'!$A:$C,3,FALSE),"")</f>
        <v/>
      </c>
      <c r="Q6" s="2" t="str">
        <f>IFERROR(VLOOKUP($B6,'Joy Cann 5'!$A:$C,3,FALSE),"")</f>
        <v/>
      </c>
      <c r="R6" s="2" t="str">
        <f>IFERROR(VLOOKUP($B6,'Burton 10k'!$A:$C,3,FALSE),"")</f>
        <v/>
      </c>
      <c r="S6" s="2" t="str">
        <f>IFERROR(VLOOKUP($B6,'Lichfield 10k'!$A:$C,3,FALSE),"")</f>
        <v/>
      </c>
      <c r="T6" s="2" t="str">
        <f>IFERROR(VLOOKUP($B6,'Tamworth 5'!$A:$C,3,FALSE),"")</f>
        <v/>
      </c>
      <c r="U6" s="2" t="str">
        <f>IFERROR(VLOOKUP($B6,'Markfield 10k'!$A:$C,3,FALSE),"")</f>
        <v/>
      </c>
      <c r="V6" s="2" t="str">
        <f>IFERROR(VLOOKUP($B6,'Rotherby 8'!$A:$C,3,FALSE),"")</f>
        <v/>
      </c>
      <c r="W6" s="2" t="str">
        <f>IFERROR(VLOOKUP($B6,'Adrian Smith'!$A:$C,3,FALSE),"")</f>
        <v/>
      </c>
      <c r="X6" s="2" t="str">
        <f>IFERROR(VLOOKUP($B6,'parkrun 5k'!$A:$C,3,FALSE),"")</f>
        <v/>
      </c>
      <c r="Y6" s="23" t="str">
        <f>IFERROR(VLOOKUP($B6,'Shepshed 7'!$A:$C,3,FALSE),"")</f>
        <v/>
      </c>
      <c r="Z6" s="2" t="str">
        <f>IFERROR(VLOOKUP($B6,'Derby 10'!$A:$C,3,FALSE),"")</f>
        <v/>
      </c>
      <c r="AA6" s="2" t="str">
        <f>IFERROR(VLOOKUP($B6,'Bagworth XC'!$A:$C,3,FALSE),"")</f>
        <v/>
      </c>
    </row>
    <row r="7" spans="1:27" x14ac:dyDescent="0.3">
      <c r="A7" s="34">
        <f ca="1">IFERROR(Table2[[#This Row],[Position]],"")</f>
        <v>6</v>
      </c>
      <c r="B7" s="11" t="s">
        <v>1</v>
      </c>
      <c r="C7" s="58">
        <f ca="1">IF(Table2[[#This Row],[Total races]]=0,0,(RANK(E7,$E$3:$E$72)+COUNTIF(E7:$E$64,E7)-1))</f>
        <v>6</v>
      </c>
      <c r="D7" s="2">
        <f>COUNTIF(F7:AA7,"&gt;=0")</f>
        <v>2</v>
      </c>
      <c r="E7" s="2">
        <f t="array" aca="1" ref="E7" ca="1">IF(Table2[[#This Row],[Total races]]&lt;11,SUM(Table2[[#This Row],[Bosworth XC]:[1st XC 2026]]),SUM(LARGE(F7:AA7,ROW(INDIRECT("1:10")))))+Table2[[#This Row],[Total races]]*3</f>
        <v>66</v>
      </c>
      <c r="F7" s="2">
        <f>IFERROR(VLOOKUP(B7,'Bosworth XC'!$A:$C,3,FALSE),"")</f>
        <v>30</v>
      </c>
      <c r="G7" s="2">
        <f>IFERROR(VLOOKUP(B7,'Ivanhoe 20'!$A:$C,3,FALSE),"")</f>
        <v>30</v>
      </c>
      <c r="H7" s="2" t="str">
        <f>IFERROR(VLOOKUP($B7,'Desford 6'!$A:$C,3,FALSE),"")</f>
        <v/>
      </c>
      <c r="I7" s="2" t="str">
        <f>IFERROR(VLOOKUP($B7,'Run In The Forest 5'!$A:$C,3,FALSE),"")</f>
        <v/>
      </c>
      <c r="J7" s="2" t="str">
        <f>IFERROR(VLOOKUP($B7,'Uttoxeter HM'!$A:$C,3,FALSE),"")</f>
        <v/>
      </c>
      <c r="K7" s="2" t="str">
        <f>IFERROR(VLOOKUP($B7,'Watermead 10k'!$A:$C,3,FALSE),"")</f>
        <v/>
      </c>
      <c r="L7" s="2" t="str">
        <f>IFERROR(VLOOKUP($B7,'West End 8'!$A:$C,3,FALSE),"")</f>
        <v/>
      </c>
      <c r="M7" s="2" t="str">
        <f>IFERROR(VLOOKUP($B7,'Swithland 6'!$A:$C,3,FALSE),"")</f>
        <v/>
      </c>
      <c r="N7" s="2" t="str">
        <f>IFERROR(VLOOKUP($B7,'Washlands Relays'!$A:$C,3,FALSE),"")</f>
        <v/>
      </c>
      <c r="O7" s="2" t="str">
        <f>IFERROR(VLOOKUP($B7,'Gate Gallop 10k'!$A:$C,3,FALSE),"")</f>
        <v/>
      </c>
      <c r="P7" s="2" t="str">
        <f>IFERROR(VLOOKUP($B7,'Worthington 6'!$A:$C,3,FALSE),"")</f>
        <v/>
      </c>
      <c r="Q7" s="2" t="str">
        <f>IFERROR(VLOOKUP($B7,'Joy Cann 5'!$A:$C,3,FALSE),"")</f>
        <v/>
      </c>
      <c r="R7" s="2" t="str">
        <f>IFERROR(VLOOKUP($B7,'Burton 10k'!$A:$C,3,FALSE),"")</f>
        <v/>
      </c>
      <c r="S7" s="2" t="str">
        <f>IFERROR(VLOOKUP($B7,'Lichfield 10k'!$A:$C,3,FALSE),"")</f>
        <v/>
      </c>
      <c r="T7" s="2" t="str">
        <f>IFERROR(VLOOKUP($B7,'Tamworth 5'!$A:$C,3,FALSE),"")</f>
        <v/>
      </c>
      <c r="U7" s="2" t="str">
        <f>IFERROR(VLOOKUP($B7,'Markfield 10k'!$A:$C,3,FALSE),"")</f>
        <v/>
      </c>
      <c r="V7" s="2" t="str">
        <f>IFERROR(VLOOKUP($B7,'Rotherby 8'!$A:$C,3,FALSE),"")</f>
        <v/>
      </c>
      <c r="W7" s="2" t="str">
        <f>IFERROR(VLOOKUP($B7,'Adrian Smith'!$A:$C,3,FALSE),"")</f>
        <v/>
      </c>
      <c r="X7" s="2" t="str">
        <f>IFERROR(VLOOKUP($B7,'parkrun 5k'!$A:$C,3,FALSE),"")</f>
        <v/>
      </c>
      <c r="Y7" s="23" t="str">
        <f>IFERROR(VLOOKUP($B7,'Shepshed 7'!$A:$C,3,FALSE),"")</f>
        <v/>
      </c>
      <c r="Z7" s="2" t="str">
        <f>IFERROR(VLOOKUP($B7,'Derby 10'!$A:$C,3,FALSE),"")</f>
        <v/>
      </c>
      <c r="AA7" s="2" t="str">
        <f>IFERROR(VLOOKUP($B7,'Bagworth XC'!$A:$C,3,FALSE),"")</f>
        <v/>
      </c>
    </row>
    <row r="8" spans="1:27" x14ac:dyDescent="0.3">
      <c r="A8" s="34">
        <f ca="1">IFERROR(Table2[[#This Row],[Position]],"")</f>
        <v>5</v>
      </c>
      <c r="B8" s="11" t="s">
        <v>66</v>
      </c>
      <c r="C8" s="58">
        <f ca="1">IF(Table2[[#This Row],[Total races]]=0,0,(RANK(E8,$E$3:$E$72)+COUNTIF(E8:$E$59,E8)-1))</f>
        <v>5</v>
      </c>
      <c r="D8" s="2">
        <f>COUNTIF(F8:AA8,"&gt;=0")</f>
        <v>2</v>
      </c>
      <c r="E8" s="2">
        <f t="array" aca="1" ref="E8" ca="1">IF(Table2[[#This Row],[Total races]]&lt;11,SUM(Table2[[#This Row],[Bosworth XC]:[1st XC 2026]]),SUM(LARGE(F8:AA8,ROW(INDIRECT("1:10")))))+Table2[[#This Row],[Total races]]*3</f>
        <v>66</v>
      </c>
      <c r="F8" s="2" t="str">
        <f>IFERROR(VLOOKUP(B8,'Bosworth XC'!$A:$C,3,FALSE),"")</f>
        <v/>
      </c>
      <c r="G8" s="2" t="str">
        <f>IFERROR(VLOOKUP(B8,'Ivanhoe 20'!$A:$C,3,FALSE),"")</f>
        <v/>
      </c>
      <c r="H8" s="2">
        <f>IFERROR(VLOOKUP($B8,'Desford 6'!$A:$C,3,FALSE),"")</f>
        <v>30</v>
      </c>
      <c r="I8" s="2">
        <f>IFERROR(VLOOKUP($B8,'Run In The Forest 5'!$A:$C,3,FALSE),"")</f>
        <v>30</v>
      </c>
      <c r="J8" s="2" t="str">
        <f>IFERROR(VLOOKUP($B8,'Uttoxeter HM'!$A:$C,3,FALSE),"")</f>
        <v/>
      </c>
      <c r="K8" s="2" t="str">
        <f>IFERROR(VLOOKUP($B8,'Watermead 10k'!$A:$C,3,FALSE),"")</f>
        <v/>
      </c>
      <c r="L8" s="2" t="str">
        <f>IFERROR(VLOOKUP($B8,'West End 8'!$A:$C,3,FALSE),"")</f>
        <v/>
      </c>
      <c r="M8" s="2" t="str">
        <f>IFERROR(VLOOKUP($B8,'Swithland 6'!$A:$C,3,FALSE),"")</f>
        <v/>
      </c>
      <c r="N8" s="2" t="str">
        <f>IFERROR(VLOOKUP($B8,'Washlands Relays'!$A:$C,3,FALSE),"")</f>
        <v/>
      </c>
      <c r="O8" s="2" t="str">
        <f>IFERROR(VLOOKUP($B8,'Gate Gallop 10k'!$A:$C,3,FALSE),"")</f>
        <v/>
      </c>
      <c r="P8" s="2" t="str">
        <f>IFERROR(VLOOKUP($B8,'Worthington 6'!$A:$C,3,FALSE),"")</f>
        <v/>
      </c>
      <c r="Q8" s="2" t="str">
        <f>IFERROR(VLOOKUP($B8,'Joy Cann 5'!$A:$C,3,FALSE),"")</f>
        <v/>
      </c>
      <c r="R8" s="2" t="str">
        <f>IFERROR(VLOOKUP($B8,'Burton 10k'!$A:$C,3,FALSE),"")</f>
        <v/>
      </c>
      <c r="S8" s="2" t="str">
        <f>IFERROR(VLOOKUP($B8,'Lichfield 10k'!$A:$C,3,FALSE),"")</f>
        <v/>
      </c>
      <c r="T8" s="2" t="str">
        <f>IFERROR(VLOOKUP($B8,'Tamworth 5'!$A:$C,3,FALSE),"")</f>
        <v/>
      </c>
      <c r="U8" s="2" t="str">
        <f>IFERROR(VLOOKUP($B8,'Markfield 10k'!$A:$C,3,FALSE),"")</f>
        <v/>
      </c>
      <c r="V8" s="2" t="str">
        <f>IFERROR(VLOOKUP($B8,'Rotherby 8'!$A:$C,3,FALSE),"")</f>
        <v/>
      </c>
      <c r="W8" s="2" t="str">
        <f>IFERROR(VLOOKUP($B8,'Adrian Smith'!$A:$C,3,FALSE),"")</f>
        <v/>
      </c>
      <c r="X8" s="2" t="str">
        <f>IFERROR(VLOOKUP($B8,'parkrun 5k'!$A:$C,3,FALSE),"")</f>
        <v/>
      </c>
      <c r="Y8" s="23" t="str">
        <f>IFERROR(VLOOKUP($B8,'Shepshed 7'!$A:$C,3,FALSE),"")</f>
        <v/>
      </c>
      <c r="Z8" s="2" t="str">
        <f>IFERROR(VLOOKUP($B8,'Derby 10'!$A:$C,3,FALSE),"")</f>
        <v/>
      </c>
      <c r="AA8" s="2" t="str">
        <f>IFERROR(VLOOKUP($B8,'Bagworth XC'!$A:$C,3,FALSE),"")</f>
        <v/>
      </c>
    </row>
    <row r="9" spans="1:27" x14ac:dyDescent="0.3">
      <c r="A9" s="34">
        <f ca="1">IFERROR(Table2[[#This Row],[Position]],"")</f>
        <v>7</v>
      </c>
      <c r="B9" s="11" t="s">
        <v>135</v>
      </c>
      <c r="C9" s="58">
        <f ca="1">IF(Table2[[#This Row],[Total races]]=0,0,(RANK(E9,$E$3:$E$72)+COUNTIF(E9:$E$60,E9)-1))</f>
        <v>7</v>
      </c>
      <c r="D9" s="2">
        <f>COUNTIF(F9:AA9,"&gt;=0")</f>
        <v>2</v>
      </c>
      <c r="E9" s="2">
        <f t="array" aca="1" ref="E9" ca="1">IF(Table2[[#This Row],[Total races]]&lt;11,SUM(Table2[[#This Row],[Bosworth XC]:[1st XC 2026]]),SUM(LARGE(F9:AA9,ROW(INDIRECT("1:10")))))+Table2[[#This Row],[Total races]]*3</f>
        <v>61</v>
      </c>
      <c r="F9" s="2" t="str">
        <f>IFERROR(VLOOKUP(B9,'Bosworth XC'!$A:$C,3,FALSE),"")</f>
        <v/>
      </c>
      <c r="G9" s="2">
        <f>IFERROR(VLOOKUP(B9,'Ivanhoe 20'!$A:$C,3,FALSE),"")</f>
        <v>26</v>
      </c>
      <c r="H9" s="2" t="str">
        <f>IFERROR(VLOOKUP($B9,'Desford 6'!$A:$C,3,FALSE),"")</f>
        <v/>
      </c>
      <c r="I9" s="2">
        <f>IFERROR(VLOOKUP($B9,'Run In The Forest 5'!$A:$C,3,FALSE),"")</f>
        <v>29</v>
      </c>
      <c r="J9" s="2" t="str">
        <f>IFERROR(VLOOKUP($B9,'Uttoxeter HM'!$A:$C,3,FALSE),"")</f>
        <v/>
      </c>
      <c r="K9" s="2" t="str">
        <f>IFERROR(VLOOKUP($B9,'Watermead 10k'!$A:$C,3,FALSE),"")</f>
        <v/>
      </c>
      <c r="L9" s="2" t="str">
        <f>IFERROR(VLOOKUP($B9,'West End 8'!$A:$C,3,FALSE),"")</f>
        <v/>
      </c>
      <c r="M9" s="2" t="str">
        <f>IFERROR(VLOOKUP($B9,'Swithland 6'!$A:$C,3,FALSE),"")</f>
        <v/>
      </c>
      <c r="N9" s="2" t="str">
        <f>IFERROR(VLOOKUP($B9,'Washlands Relays'!$A:$C,3,FALSE),"")</f>
        <v/>
      </c>
      <c r="O9" s="2" t="str">
        <f>IFERROR(VLOOKUP($B9,'Gate Gallop 10k'!$A:$C,3,FALSE),"")</f>
        <v/>
      </c>
      <c r="P9" s="2" t="str">
        <f>IFERROR(VLOOKUP($B9,'Worthington 6'!$A:$C,3,FALSE),"")</f>
        <v/>
      </c>
      <c r="Q9" s="2" t="str">
        <f>IFERROR(VLOOKUP($B9,'Joy Cann 5'!$A:$C,3,FALSE),"")</f>
        <v/>
      </c>
      <c r="R9" s="2" t="str">
        <f>IFERROR(VLOOKUP($B9,'Burton 10k'!$A:$C,3,FALSE),"")</f>
        <v/>
      </c>
      <c r="S9" s="2" t="str">
        <f>IFERROR(VLOOKUP($B9,'Lichfield 10k'!$A:$C,3,FALSE),"")</f>
        <v/>
      </c>
      <c r="T9" s="2" t="str">
        <f>IFERROR(VLOOKUP($B9,'Tamworth 5'!$A:$C,3,FALSE),"")</f>
        <v/>
      </c>
      <c r="U9" s="2" t="str">
        <f>IFERROR(VLOOKUP($B9,'Markfield 10k'!$A:$C,3,FALSE),"")</f>
        <v/>
      </c>
      <c r="V9" s="2" t="str">
        <f>IFERROR(VLOOKUP($B9,'Rotherby 8'!$A:$C,3,FALSE),"")</f>
        <v/>
      </c>
      <c r="W9" s="2" t="str">
        <f>IFERROR(VLOOKUP($B9,'Adrian Smith'!$A:$C,3,FALSE),"")</f>
        <v/>
      </c>
      <c r="X9" s="2" t="str">
        <f>IFERROR(VLOOKUP($B9,'parkrun 5k'!$A:$C,3,FALSE),"")</f>
        <v/>
      </c>
      <c r="Y9" s="23" t="str">
        <f>IFERROR(VLOOKUP($B9,'Shepshed 7'!$A:$C,3,FALSE),"")</f>
        <v/>
      </c>
      <c r="Z9" s="2" t="str">
        <f>IFERROR(VLOOKUP($B9,'Derby 10'!$A:$C,3,FALSE),"")</f>
        <v/>
      </c>
      <c r="AA9" s="2" t="str">
        <f>IFERROR(VLOOKUP($B9,'Bagworth XC'!$A:$C,3,FALSE),"")</f>
        <v/>
      </c>
    </row>
    <row r="10" spans="1:27" x14ac:dyDescent="0.3">
      <c r="A10" s="34">
        <f ca="1">IFERROR(Table2[[#This Row],[Position]],"")</f>
        <v>8</v>
      </c>
      <c r="B10" s="11" t="s">
        <v>143</v>
      </c>
      <c r="C10" s="58">
        <f ca="1">IF(Table2[[#This Row],[Total races]]=0,0,(RANK(E10,$E$3:$E$72)+COUNTIF(E10:$E$59,E10)-1))</f>
        <v>8</v>
      </c>
      <c r="D10" s="2">
        <f>COUNTIF(F10:AA10,"&gt;=0")</f>
        <v>2</v>
      </c>
      <c r="E10" s="2">
        <f t="array" aca="1" ref="E10" ca="1">IF(Table2[[#This Row],[Total races]]&lt;11,SUM(Table2[[#This Row],[Bosworth XC]:[1st XC 2026]]),SUM(LARGE(F10:AA10,ROW(INDIRECT("1:10")))))+Table2[[#This Row],[Total races]]*3</f>
        <v>59</v>
      </c>
      <c r="F10" s="2">
        <f>IFERROR(VLOOKUP(B10,'Bosworth XC'!$A:$C,3,FALSE),"")</f>
        <v>26</v>
      </c>
      <c r="G10" s="2">
        <f>IFERROR(VLOOKUP(B10,'Ivanhoe 20'!$A:$C,3,FALSE),"")</f>
        <v>27</v>
      </c>
      <c r="H10" s="2" t="str">
        <f>IFERROR(VLOOKUP($B10,'Desford 6'!$A:$C,3,FALSE),"")</f>
        <v/>
      </c>
      <c r="I10" s="2" t="str">
        <f>IFERROR(VLOOKUP($B10,'Run In The Forest 5'!$A:$C,3,FALSE),"")</f>
        <v/>
      </c>
      <c r="J10" s="2" t="str">
        <f>IFERROR(VLOOKUP($B10,'Uttoxeter HM'!$A:$C,3,FALSE),"")</f>
        <v/>
      </c>
      <c r="K10" s="2" t="str">
        <f>IFERROR(VLOOKUP($B10,'Watermead 10k'!$A:$C,3,FALSE),"")</f>
        <v/>
      </c>
      <c r="L10" s="2" t="str">
        <f>IFERROR(VLOOKUP($B10,'West End 8'!$A:$C,3,FALSE),"")</f>
        <v/>
      </c>
      <c r="M10" s="2" t="str">
        <f>IFERROR(VLOOKUP($B10,'Swithland 6'!$A:$C,3,FALSE),"")</f>
        <v/>
      </c>
      <c r="N10" s="2" t="str">
        <f>IFERROR(VLOOKUP($B10,'Washlands Relays'!$A:$C,3,FALSE),"")</f>
        <v/>
      </c>
      <c r="O10" s="2" t="str">
        <f>IFERROR(VLOOKUP($B10,'Gate Gallop 10k'!$A:$C,3,FALSE),"")</f>
        <v/>
      </c>
      <c r="P10" s="2" t="str">
        <f>IFERROR(VLOOKUP($B10,'Worthington 6'!$A:$C,3,FALSE),"")</f>
        <v/>
      </c>
      <c r="Q10" s="2" t="str">
        <f>IFERROR(VLOOKUP($B10,'Joy Cann 5'!$A:$C,3,FALSE),"")</f>
        <v/>
      </c>
      <c r="R10" s="2" t="str">
        <f>IFERROR(VLOOKUP($B10,'Burton 10k'!$A:$C,3,FALSE),"")</f>
        <v/>
      </c>
      <c r="S10" s="2" t="str">
        <f>IFERROR(VLOOKUP($B10,'Lichfield 10k'!$A:$C,3,FALSE),"")</f>
        <v/>
      </c>
      <c r="T10" s="2" t="str">
        <f>IFERROR(VLOOKUP($B10,'Tamworth 5'!$A:$C,3,FALSE),"")</f>
        <v/>
      </c>
      <c r="U10" s="2" t="str">
        <f>IFERROR(VLOOKUP($B10,'Markfield 10k'!$A:$C,3,FALSE),"")</f>
        <v/>
      </c>
      <c r="V10" s="2" t="str">
        <f>IFERROR(VLOOKUP($B10,'Rotherby 8'!$A:$C,3,FALSE),"")</f>
        <v/>
      </c>
      <c r="W10" s="2" t="str">
        <f>IFERROR(VLOOKUP($B10,'Adrian Smith'!$A:$C,3,FALSE),"")</f>
        <v/>
      </c>
      <c r="X10" s="2" t="str">
        <f>IFERROR(VLOOKUP($B10,'parkrun 5k'!$A:$C,3,FALSE),"")</f>
        <v/>
      </c>
      <c r="Y10" s="23" t="str">
        <f>IFERROR(VLOOKUP($B10,'Shepshed 7'!$A:$C,3,FALSE),"")</f>
        <v/>
      </c>
      <c r="Z10" s="2" t="str">
        <f>IFERROR(VLOOKUP($B10,'Derby 10'!$A:$C,3,FALSE),"")</f>
        <v/>
      </c>
      <c r="AA10" s="2" t="str">
        <f>IFERROR(VLOOKUP($B10,'Bagworth XC'!$A:$C,3,FALSE),"")</f>
        <v/>
      </c>
    </row>
    <row r="11" spans="1:27" x14ac:dyDescent="0.3">
      <c r="A11" s="34">
        <f ca="1">IFERROR(Table2[[#This Row],[Position]],"")</f>
        <v>9</v>
      </c>
      <c r="B11" s="11" t="s">
        <v>116</v>
      </c>
      <c r="C11" s="58">
        <f ca="1">IF(Table2[[#This Row],[Total races]]=0,0,(RANK(E11,$E$3:$E$72)+COUNTIF(E11:$E$59,E11)-1))</f>
        <v>9</v>
      </c>
      <c r="D11" s="2">
        <f>COUNTIF(F11:AA11,"&gt;=0")</f>
        <v>2</v>
      </c>
      <c r="E11" s="2">
        <f t="array" aca="1" ref="E11" ca="1">IF(Table2[[#This Row],[Total races]]&lt;11,SUM(Table2[[#This Row],[Bosworth XC]:[1st XC 2026]]),SUM(LARGE(F11:AA11,ROW(INDIRECT("1:10")))))+Table2[[#This Row],[Total races]]*3</f>
        <v>58</v>
      </c>
      <c r="F11" s="2" t="str">
        <f>IFERROR(VLOOKUP(B11,'Bosworth XC'!$A:$C,3,FALSE),"")</f>
        <v/>
      </c>
      <c r="G11" s="2">
        <f>IFERROR(VLOOKUP(B11,'Ivanhoe 20'!$A:$C,3,FALSE),"")</f>
        <v>24</v>
      </c>
      <c r="H11" s="2" t="str">
        <f>IFERROR(VLOOKUP($B11,'Desford 6'!$A:$C,3,FALSE),"")</f>
        <v/>
      </c>
      <c r="I11" s="2">
        <f>IFERROR(VLOOKUP($B11,'Run In The Forest 5'!$A:$C,3,FALSE),"")</f>
        <v>28</v>
      </c>
      <c r="J11" s="2" t="str">
        <f>IFERROR(VLOOKUP($B11,'Uttoxeter HM'!$A:$C,3,FALSE),"")</f>
        <v/>
      </c>
      <c r="K11" s="2" t="str">
        <f>IFERROR(VLOOKUP($B11,'Watermead 10k'!$A:$C,3,FALSE),"")</f>
        <v/>
      </c>
      <c r="L11" s="2" t="str">
        <f>IFERROR(VLOOKUP($B11,'West End 8'!$A:$C,3,FALSE),"")</f>
        <v/>
      </c>
      <c r="M11" s="2" t="str">
        <f>IFERROR(VLOOKUP($B11,'Swithland 6'!$A:$C,3,FALSE),"")</f>
        <v/>
      </c>
      <c r="N11" s="2" t="str">
        <f>IFERROR(VLOOKUP($B11,'Washlands Relays'!$A:$C,3,FALSE),"")</f>
        <v/>
      </c>
      <c r="O11" s="2" t="str">
        <f>IFERROR(VLOOKUP($B11,'Gate Gallop 10k'!$A:$C,3,FALSE),"")</f>
        <v/>
      </c>
      <c r="P11" s="2" t="str">
        <f>IFERROR(VLOOKUP($B11,'Worthington 6'!$A:$C,3,FALSE),"")</f>
        <v/>
      </c>
      <c r="Q11" s="2" t="str">
        <f>IFERROR(VLOOKUP($B11,'Joy Cann 5'!$A:$C,3,FALSE),"")</f>
        <v/>
      </c>
      <c r="R11" s="2" t="str">
        <f>IFERROR(VLOOKUP($B11,'Burton 10k'!$A:$C,3,FALSE),"")</f>
        <v/>
      </c>
      <c r="S11" s="2" t="str">
        <f>IFERROR(VLOOKUP($B11,'Lichfield 10k'!$A:$C,3,FALSE),"")</f>
        <v/>
      </c>
      <c r="T11" s="2" t="str">
        <f>IFERROR(VLOOKUP($B11,'Tamworth 5'!$A:$C,3,FALSE),"")</f>
        <v/>
      </c>
      <c r="U11" s="2" t="str">
        <f>IFERROR(VLOOKUP($B11,'Markfield 10k'!$A:$C,3,FALSE),"")</f>
        <v/>
      </c>
      <c r="V11" s="2" t="str">
        <f>IFERROR(VLOOKUP($B11,'Rotherby 8'!$A:$C,3,FALSE),"")</f>
        <v/>
      </c>
      <c r="W11" s="2" t="str">
        <f>IFERROR(VLOOKUP($B11,'Adrian Smith'!$A:$C,3,FALSE),"")</f>
        <v/>
      </c>
      <c r="X11" s="2" t="str">
        <f>IFERROR(VLOOKUP($B11,'parkrun 5k'!$A:$C,3,FALSE),"")</f>
        <v/>
      </c>
      <c r="Y11" s="23" t="str">
        <f>IFERROR(VLOOKUP($B11,'Shepshed 7'!$A:$C,3,FALSE),"")</f>
        <v/>
      </c>
      <c r="Z11" s="2" t="str">
        <f>IFERROR(VLOOKUP($B11,'Derby 10'!$A:$C,3,FALSE),"")</f>
        <v/>
      </c>
      <c r="AA11" s="2" t="str">
        <f>IFERROR(VLOOKUP($B11,'Bagworth XC'!$A:$C,3,FALSE),"")</f>
        <v/>
      </c>
    </row>
    <row r="12" spans="1:27" x14ac:dyDescent="0.3">
      <c r="A12" s="34">
        <f ca="1">IFERROR(Table2[[#This Row],[Position]],"")</f>
        <v>10</v>
      </c>
      <c r="B12" s="11" t="s">
        <v>8</v>
      </c>
      <c r="C12" s="58">
        <f ca="1">IF(Table2[[#This Row],[Total races]]=0,0,(RANK(E12,$E$3:$E$72)+COUNTIF(E12:$E$67,E12)-1))</f>
        <v>10</v>
      </c>
      <c r="D12" s="2">
        <f>COUNTIF(F12:AA12,"&gt;=0")</f>
        <v>2</v>
      </c>
      <c r="E12" s="2">
        <f t="array" aca="1" ref="E12" ca="1">IF(Table2[[#This Row],[Total races]]&lt;11,SUM(Table2[[#This Row],[Bosworth XC]:[1st XC 2026]]),SUM(LARGE(F12:AA12,ROW(INDIRECT("1:10")))))+Table2[[#This Row],[Total races]]*3</f>
        <v>52</v>
      </c>
      <c r="F12" s="2">
        <f>IFERROR(VLOOKUP(B12,'Bosworth XC'!$A:$C,3,FALSE),"")</f>
        <v>19</v>
      </c>
      <c r="G12" s="2" t="str">
        <f>IFERROR(VLOOKUP(B12,'Ivanhoe 20'!$A:$C,3,FALSE),"")</f>
        <v/>
      </c>
      <c r="H12" s="2">
        <f>IFERROR(VLOOKUP($B12,'Desford 6'!$A:$C,3,FALSE),"")</f>
        <v>27</v>
      </c>
      <c r="I12" s="2" t="str">
        <f>IFERROR(VLOOKUP($B12,'Run In The Forest 5'!$A:$C,3,FALSE),"")</f>
        <v/>
      </c>
      <c r="J12" s="2" t="str">
        <f>IFERROR(VLOOKUP($B12,'Uttoxeter HM'!$A:$C,3,FALSE),"")</f>
        <v/>
      </c>
      <c r="K12" s="2" t="str">
        <f>IFERROR(VLOOKUP($B12,'Watermead 10k'!$A:$C,3,FALSE),"")</f>
        <v/>
      </c>
      <c r="L12" s="2" t="str">
        <f>IFERROR(VLOOKUP($B12,'West End 8'!$A:$C,3,FALSE),"")</f>
        <v/>
      </c>
      <c r="M12" s="2" t="str">
        <f>IFERROR(VLOOKUP($B12,'Swithland 6'!$A:$C,3,FALSE),"")</f>
        <v/>
      </c>
      <c r="N12" s="2" t="str">
        <f>IFERROR(VLOOKUP($B12,'Washlands Relays'!$A:$C,3,FALSE),"")</f>
        <v/>
      </c>
      <c r="O12" s="2" t="str">
        <f>IFERROR(VLOOKUP($B12,'Gate Gallop 10k'!$A:$C,3,FALSE),"")</f>
        <v/>
      </c>
      <c r="P12" s="2" t="str">
        <f>IFERROR(VLOOKUP($B12,'Worthington 6'!$A:$C,3,FALSE),"")</f>
        <v/>
      </c>
      <c r="Q12" s="2" t="str">
        <f>IFERROR(VLOOKUP($B12,'Joy Cann 5'!$A:$C,3,FALSE),"")</f>
        <v/>
      </c>
      <c r="R12" s="2" t="str">
        <f>IFERROR(VLOOKUP($B12,'Burton 10k'!$A:$C,3,FALSE),"")</f>
        <v/>
      </c>
      <c r="S12" s="2" t="str">
        <f>IFERROR(VLOOKUP($B12,'Lichfield 10k'!$A:$C,3,FALSE),"")</f>
        <v/>
      </c>
      <c r="T12" s="2" t="str">
        <f>IFERROR(VLOOKUP($B12,'Tamworth 5'!$A:$C,3,FALSE),"")</f>
        <v/>
      </c>
      <c r="U12" s="2" t="str">
        <f>IFERROR(VLOOKUP($B12,'Markfield 10k'!$A:$C,3,FALSE),"")</f>
        <v/>
      </c>
      <c r="V12" s="2" t="str">
        <f>IFERROR(VLOOKUP($B12,'Rotherby 8'!$A:$C,3,FALSE),"")</f>
        <v/>
      </c>
      <c r="W12" s="2" t="str">
        <f>IFERROR(VLOOKUP($B12,'Adrian Smith'!$A:$C,3,FALSE),"")</f>
        <v/>
      </c>
      <c r="X12" s="2" t="str">
        <f>IFERROR(VLOOKUP($B12,'parkrun 5k'!$A:$C,3,FALSE),"")</f>
        <v/>
      </c>
      <c r="Y12" s="23" t="str">
        <f>IFERROR(VLOOKUP($B12,'Shepshed 7'!$A:$C,3,FALSE),"")</f>
        <v/>
      </c>
      <c r="Z12" s="2" t="str">
        <f>IFERROR(VLOOKUP($B12,'Derby 10'!$A:$C,3,FALSE),"")</f>
        <v/>
      </c>
      <c r="AA12" s="2" t="str">
        <f>IFERROR(VLOOKUP($B12,'Bagworth XC'!$A:$C,3,FALSE),"")</f>
        <v/>
      </c>
    </row>
    <row r="13" spans="1:27" x14ac:dyDescent="0.3">
      <c r="A13" s="34">
        <f ca="1">IFERROR(Table2[[#This Row],[Position]],"")</f>
        <v>11</v>
      </c>
      <c r="B13" s="11" t="s">
        <v>181</v>
      </c>
      <c r="C13" s="58">
        <f ca="1">IF(Table2[[#This Row],[Total races]]=0,0,(RANK(E13,$E$3:$E$72)+COUNTIF(E13:$E$71,E13)-1))</f>
        <v>11</v>
      </c>
      <c r="D13" s="2">
        <f>COUNTIF(F13:AA13,"&gt;=0")</f>
        <v>2</v>
      </c>
      <c r="E13" s="2" cm="1">
        <f t="array" aca="1" ref="E13" ca="1">IF(Table2[[#This Row],[Total races]]&lt;11,SUM(Table2[[#This Row],[Bosworth XC]:[1st XC 2026]]),SUM(LARGE(F13:AA13,ROW(INDIRECT("1:10")))))+Table2[[#This Row],[Total races]]*3</f>
        <v>47</v>
      </c>
      <c r="F13" s="2">
        <f>IFERROR(VLOOKUP(B13,'Bosworth XC'!$A:$C,3,FALSE),"")</f>
        <v>21</v>
      </c>
      <c r="G13" s="2" t="str">
        <f>IFERROR(VLOOKUP(B13,'Ivanhoe 20'!$A:$C,3,FALSE),"")</f>
        <v/>
      </c>
      <c r="H13" s="2" t="str">
        <f>IFERROR(VLOOKUP($B13,'Desford 6'!$A:$C,3,FALSE),"")</f>
        <v/>
      </c>
      <c r="I13" s="2">
        <f>IFERROR(VLOOKUP($B13,'Run In The Forest 5'!$A:$C,3,FALSE),"")</f>
        <v>20</v>
      </c>
      <c r="J13" s="2" t="str">
        <f>IFERROR(VLOOKUP($B13,'Uttoxeter HM'!$A:$C,3,FALSE),"")</f>
        <v/>
      </c>
      <c r="K13" s="2" t="str">
        <f>IFERROR(VLOOKUP($B13,'Watermead 10k'!$A:$C,3,FALSE),"")</f>
        <v/>
      </c>
      <c r="L13" s="2" t="str">
        <f>IFERROR(VLOOKUP($B13,'West End 8'!$A:$C,3,FALSE),"")</f>
        <v/>
      </c>
      <c r="M13" s="2" t="str">
        <f>IFERROR(VLOOKUP($B13,'Swithland 6'!$A:$C,3,FALSE),"")</f>
        <v/>
      </c>
      <c r="N13" s="2" t="str">
        <f>IFERROR(VLOOKUP($B13,'Washlands Relays'!$A:$C,3,FALSE),"")</f>
        <v/>
      </c>
      <c r="O13" s="2" t="str">
        <f>IFERROR(VLOOKUP($B13,'Gate Gallop 10k'!$A:$C,3,FALSE),"")</f>
        <v/>
      </c>
      <c r="P13" s="2" t="str">
        <f>IFERROR(VLOOKUP($B13,'Worthington 6'!$A:$C,3,FALSE),"")</f>
        <v/>
      </c>
      <c r="Q13" s="2" t="str">
        <f>IFERROR(VLOOKUP($B13,'Joy Cann 5'!$A:$C,3,FALSE),"")</f>
        <v/>
      </c>
      <c r="R13" s="2" t="str">
        <f>IFERROR(VLOOKUP($B13,'Burton 10k'!$A:$C,3,FALSE),"")</f>
        <v/>
      </c>
      <c r="S13" s="2" t="str">
        <f>IFERROR(VLOOKUP($B13,'Lichfield 10k'!$A:$C,3,FALSE),"")</f>
        <v/>
      </c>
      <c r="T13" s="2" t="str">
        <f>IFERROR(VLOOKUP($B13,'Tamworth 5'!$A:$C,3,FALSE),"")</f>
        <v/>
      </c>
      <c r="U13" s="2" t="str">
        <f>IFERROR(VLOOKUP($B13,'Markfield 10k'!$A:$C,3,FALSE),"")</f>
        <v/>
      </c>
      <c r="V13" s="2" t="str">
        <f>IFERROR(VLOOKUP($B13,'Rotherby 8'!$A:$C,3,FALSE),"")</f>
        <v/>
      </c>
      <c r="W13" s="2" t="str">
        <f>IFERROR(VLOOKUP($B13,'Adrian Smith'!$A:$C,3,FALSE),"")</f>
        <v/>
      </c>
      <c r="X13" s="2" t="str">
        <f>IFERROR(VLOOKUP($B13,'parkrun 5k'!$A:$C,3,FALSE),"")</f>
        <v/>
      </c>
      <c r="Y13" s="23" t="str">
        <f>IFERROR(VLOOKUP($B13,'Shepshed 7'!$A:$C,3,FALSE),"")</f>
        <v/>
      </c>
      <c r="Z13" s="2" t="str">
        <f>IFERROR(VLOOKUP($B13,'Derby 10'!$A:$C,3,FALSE),"")</f>
        <v/>
      </c>
      <c r="AA13" s="2" t="str">
        <f>IFERROR(VLOOKUP($B13,'Bagworth XC'!$A:$C,3,FALSE),"")</f>
        <v/>
      </c>
    </row>
    <row r="14" spans="1:27" x14ac:dyDescent="0.3">
      <c r="A14" s="34">
        <f ca="1">IFERROR(Table2[[#This Row],[Position]],"")</f>
        <v>12</v>
      </c>
      <c r="B14" s="11" t="s">
        <v>138</v>
      </c>
      <c r="C14" s="58">
        <f ca="1">IF(Table2[[#This Row],[Total races]]=0,0,(RANK(E14,$E$3:$E$72)+COUNTIF(E14:$E$61,E14)-1))</f>
        <v>12</v>
      </c>
      <c r="D14" s="2">
        <f>COUNTIF(F14:AA14,"&gt;=0")</f>
        <v>2</v>
      </c>
      <c r="E14" s="2">
        <f t="array" aca="1" ref="E14" ca="1">IF(Table2[[#This Row],[Total races]]&lt;11,SUM(Table2[[#This Row],[Bosworth XC]:[1st XC 2026]]),SUM(LARGE(F14:AA14,ROW(INDIRECT("1:10")))))+Table2[[#This Row],[Total races]]*3</f>
        <v>41</v>
      </c>
      <c r="F14" s="2">
        <f>IFERROR(VLOOKUP(B14,'Bosworth XC'!$A:$C,3,FALSE),"")</f>
        <v>15</v>
      </c>
      <c r="G14" s="2">
        <f>IFERROR(VLOOKUP(B14,'Ivanhoe 20'!$A:$C,3,FALSE),"")</f>
        <v>20</v>
      </c>
      <c r="H14" s="2" t="str">
        <f>IFERROR(VLOOKUP($B14,'Desford 6'!$A:$C,3,FALSE),"")</f>
        <v/>
      </c>
      <c r="I14" s="2" t="str">
        <f>IFERROR(VLOOKUP($B14,'Run In The Forest 5'!$A:$C,3,FALSE),"")</f>
        <v/>
      </c>
      <c r="J14" s="2" t="str">
        <f>IFERROR(VLOOKUP($B14,'Uttoxeter HM'!$A:$C,3,FALSE),"")</f>
        <v/>
      </c>
      <c r="K14" s="2" t="str">
        <f>IFERROR(VLOOKUP($B14,'Watermead 10k'!$A:$C,3,FALSE),"")</f>
        <v/>
      </c>
      <c r="L14" s="2" t="str">
        <f>IFERROR(VLOOKUP($B14,'West End 8'!$A:$C,3,FALSE),"")</f>
        <v/>
      </c>
      <c r="M14" s="2" t="str">
        <f>IFERROR(VLOOKUP($B14,'Swithland 6'!$A:$C,3,FALSE),"")</f>
        <v/>
      </c>
      <c r="N14" s="2" t="str">
        <f>IFERROR(VLOOKUP($B14,'Washlands Relays'!$A:$C,3,FALSE),"")</f>
        <v/>
      </c>
      <c r="O14" s="2" t="str">
        <f>IFERROR(VLOOKUP($B14,'Gate Gallop 10k'!$A:$C,3,FALSE),"")</f>
        <v/>
      </c>
      <c r="P14" s="2" t="str">
        <f>IFERROR(VLOOKUP($B14,'Worthington 6'!$A:$C,3,FALSE),"")</f>
        <v/>
      </c>
      <c r="Q14" s="2" t="str">
        <f>IFERROR(VLOOKUP($B14,'Joy Cann 5'!$A:$C,3,FALSE),"")</f>
        <v/>
      </c>
      <c r="R14" s="2" t="str">
        <f>IFERROR(VLOOKUP($B14,'Burton 10k'!$A:$C,3,FALSE),"")</f>
        <v/>
      </c>
      <c r="S14" s="2" t="str">
        <f>IFERROR(VLOOKUP($B14,'Lichfield 10k'!$A:$C,3,FALSE),"")</f>
        <v/>
      </c>
      <c r="T14" s="2" t="str">
        <f>IFERROR(VLOOKUP($B14,'Tamworth 5'!$A:$C,3,FALSE),"")</f>
        <v/>
      </c>
      <c r="U14" s="2" t="str">
        <f>IFERROR(VLOOKUP($B14,'Markfield 10k'!$A:$C,3,FALSE),"")</f>
        <v/>
      </c>
      <c r="V14" s="2" t="str">
        <f>IFERROR(VLOOKUP($B14,'Rotherby 8'!$A:$C,3,FALSE),"")</f>
        <v/>
      </c>
      <c r="W14" s="2" t="str">
        <f>IFERROR(VLOOKUP($B14,'Adrian Smith'!$A:$C,3,FALSE),"")</f>
        <v/>
      </c>
      <c r="X14" s="2" t="str">
        <f>IFERROR(VLOOKUP($B14,'parkrun 5k'!$A:$C,3,FALSE),"")</f>
        <v/>
      </c>
      <c r="Y14" s="23" t="str">
        <f>IFERROR(VLOOKUP($B14,'Shepshed 7'!$A:$C,3,FALSE),"")</f>
        <v/>
      </c>
      <c r="Z14" s="2" t="str">
        <f>IFERROR(VLOOKUP($B14,'Derby 10'!$A:$C,3,FALSE),"")</f>
        <v/>
      </c>
      <c r="AA14" s="2" t="str">
        <f>IFERROR(VLOOKUP($B14,'Bagworth XC'!$A:$C,3,FALSE),"")</f>
        <v/>
      </c>
    </row>
    <row r="15" spans="1:27" x14ac:dyDescent="0.3">
      <c r="A15" s="34">
        <f ca="1">IFERROR(Table2[[#This Row],[Position]],"")</f>
        <v>14</v>
      </c>
      <c r="B15" s="11" t="s">
        <v>3</v>
      </c>
      <c r="C15" s="58">
        <f ca="1">IF(Table2[[#This Row],[Total races]]=0,0,(RANK(E15,$E$3:$E$72)+COUNTIF(E15:$E$59,E15)-1))</f>
        <v>14</v>
      </c>
      <c r="D15" s="2">
        <f>COUNTIF(F15:AA15,"&gt;=0")</f>
        <v>1</v>
      </c>
      <c r="E15" s="2">
        <f t="array" aca="1" ref="E15" ca="1">IF(Table2[[#This Row],[Total races]]&lt;11,SUM(Table2[[#This Row],[Bosworth XC]:[1st XC 2026]]),SUM(LARGE(F15:AA15,ROW(INDIRECT("1:10")))))+Table2[[#This Row],[Total races]]*3</f>
        <v>32</v>
      </c>
      <c r="F15" s="2">
        <f>IFERROR(VLOOKUP(B15,'Bosworth XC'!$A:$C,3,FALSE),"")</f>
        <v>29</v>
      </c>
      <c r="G15" s="2" t="str">
        <f>IFERROR(VLOOKUP(B15,'Ivanhoe 20'!$A:$C,3,FALSE),"")</f>
        <v/>
      </c>
      <c r="H15" s="2" t="str">
        <f>IFERROR(VLOOKUP($B15,'Desford 6'!$A:$C,3,FALSE),"")</f>
        <v/>
      </c>
      <c r="I15" s="2" t="str">
        <f>IFERROR(VLOOKUP($B15,'Run In The Forest 5'!$A:$C,3,FALSE),"")</f>
        <v/>
      </c>
      <c r="J15" s="2" t="str">
        <f>IFERROR(VLOOKUP($B15,'Uttoxeter HM'!$A:$C,3,FALSE),"")</f>
        <v/>
      </c>
      <c r="K15" s="2" t="str">
        <f>IFERROR(VLOOKUP($B15,'Watermead 10k'!$A:$C,3,FALSE),"")</f>
        <v/>
      </c>
      <c r="L15" s="2" t="str">
        <f>IFERROR(VLOOKUP($B15,'West End 8'!$A:$C,3,FALSE),"")</f>
        <v/>
      </c>
      <c r="M15" s="2" t="str">
        <f>IFERROR(VLOOKUP($B15,'Swithland 6'!$A:$C,3,FALSE),"")</f>
        <v/>
      </c>
      <c r="N15" s="2" t="str">
        <f>IFERROR(VLOOKUP($B15,'Washlands Relays'!$A:$C,3,FALSE),"")</f>
        <v/>
      </c>
      <c r="O15" s="2" t="str">
        <f>IFERROR(VLOOKUP($B15,'Gate Gallop 10k'!$A:$C,3,FALSE),"")</f>
        <v/>
      </c>
      <c r="P15" s="2" t="str">
        <f>IFERROR(VLOOKUP($B15,'Worthington 6'!$A:$C,3,FALSE),"")</f>
        <v/>
      </c>
      <c r="Q15" s="2" t="str">
        <f>IFERROR(VLOOKUP($B15,'Joy Cann 5'!$A:$C,3,FALSE),"")</f>
        <v/>
      </c>
      <c r="R15" s="2" t="str">
        <f>IFERROR(VLOOKUP($B15,'Burton 10k'!$A:$C,3,FALSE),"")</f>
        <v/>
      </c>
      <c r="S15" s="2" t="str">
        <f>IFERROR(VLOOKUP($B15,'Lichfield 10k'!$A:$C,3,FALSE),"")</f>
        <v/>
      </c>
      <c r="T15" s="2" t="str">
        <f>IFERROR(VLOOKUP($B15,'Tamworth 5'!$A:$C,3,FALSE),"")</f>
        <v/>
      </c>
      <c r="U15" s="2" t="str">
        <f>IFERROR(VLOOKUP($B15,'Markfield 10k'!$A:$C,3,FALSE),"")</f>
        <v/>
      </c>
      <c r="V15" s="2" t="str">
        <f>IFERROR(VLOOKUP($B15,'Rotherby 8'!$A:$C,3,FALSE),"")</f>
        <v/>
      </c>
      <c r="W15" s="2" t="str">
        <f>IFERROR(VLOOKUP($B15,'Adrian Smith'!$A:$C,3,FALSE),"")</f>
        <v/>
      </c>
      <c r="X15" s="2" t="str">
        <f>IFERROR(VLOOKUP($B15,'parkrun 5k'!$A:$C,3,FALSE),"")</f>
        <v/>
      </c>
      <c r="Y15" s="23" t="str">
        <f>IFERROR(VLOOKUP($B15,'Shepshed 7'!$A:$C,3,FALSE),"")</f>
        <v/>
      </c>
      <c r="Z15" s="2" t="str">
        <f>IFERROR(VLOOKUP($B15,'Derby 10'!$A:$C,3,FALSE),"")</f>
        <v/>
      </c>
      <c r="AA15" s="2" t="str">
        <f>IFERROR(VLOOKUP($B15,'Bagworth XC'!$A:$C,3,FALSE),"")</f>
        <v/>
      </c>
    </row>
    <row r="16" spans="1:27" x14ac:dyDescent="0.3">
      <c r="A16" s="34">
        <f ca="1">IFERROR(Table2[[#This Row],[Position]],"")</f>
        <v>13</v>
      </c>
      <c r="B16" s="11" t="s">
        <v>65</v>
      </c>
      <c r="C16" s="58">
        <f ca="1">IF(Table2[[#This Row],[Total races]]=0,0,(RANK(E16,$E$3:$E$72)+COUNTIF(E16:$E$67,E16)-1))</f>
        <v>13</v>
      </c>
      <c r="D16" s="2">
        <f>COUNTIF(F16:AA16,"&gt;=0")</f>
        <v>1</v>
      </c>
      <c r="E16" s="2">
        <f t="array" aca="1" ref="E16" ca="1">IF(Table2[[#This Row],[Total races]]&lt;11,SUM(Table2[[#This Row],[Bosworth XC]:[1st XC 2026]]),SUM(LARGE(F16:AA16,ROW(INDIRECT("1:10")))))+Table2[[#This Row],[Total races]]*3</f>
        <v>32</v>
      </c>
      <c r="F16" s="2" t="str">
        <f>IFERROR(VLOOKUP(B16,'Bosworth XC'!$A:$C,3,FALSE),"")</f>
        <v/>
      </c>
      <c r="G16" s="2">
        <f>IFERROR(VLOOKUP(B16,'Ivanhoe 20'!$A:$C,3,FALSE),"")</f>
        <v>29</v>
      </c>
      <c r="H16" s="2" t="str">
        <f>IFERROR(VLOOKUP($B16,'Desford 6'!$A:$C,3,FALSE),"")</f>
        <v/>
      </c>
      <c r="I16" s="2" t="str">
        <f>IFERROR(VLOOKUP($B16,'Run In The Forest 5'!$A:$C,3,FALSE),"")</f>
        <v/>
      </c>
      <c r="J16" s="2" t="str">
        <f>IFERROR(VLOOKUP($B16,'Uttoxeter HM'!$A:$C,3,FALSE),"")</f>
        <v/>
      </c>
      <c r="K16" s="2" t="str">
        <f>IFERROR(VLOOKUP($B16,'Watermead 10k'!$A:$C,3,FALSE),"")</f>
        <v/>
      </c>
      <c r="L16" s="2" t="str">
        <f>IFERROR(VLOOKUP($B16,'West End 8'!$A:$C,3,FALSE),"")</f>
        <v/>
      </c>
      <c r="M16" s="2" t="str">
        <f>IFERROR(VLOOKUP($B16,'Swithland 6'!$A:$C,3,FALSE),"")</f>
        <v/>
      </c>
      <c r="N16" s="2" t="str">
        <f>IFERROR(VLOOKUP($B16,'Washlands Relays'!$A:$C,3,FALSE),"")</f>
        <v/>
      </c>
      <c r="O16" s="2" t="str">
        <f>IFERROR(VLOOKUP($B16,'Gate Gallop 10k'!$A:$C,3,FALSE),"")</f>
        <v/>
      </c>
      <c r="P16" s="2" t="str">
        <f>IFERROR(VLOOKUP($B16,'Worthington 6'!$A:$C,3,FALSE),"")</f>
        <v/>
      </c>
      <c r="Q16" s="2" t="str">
        <f>IFERROR(VLOOKUP($B16,'Joy Cann 5'!$A:$C,3,FALSE),"")</f>
        <v/>
      </c>
      <c r="R16" s="2" t="str">
        <f>IFERROR(VLOOKUP($B16,'Burton 10k'!$A:$C,3,FALSE),"")</f>
        <v/>
      </c>
      <c r="S16" s="2" t="str">
        <f>IFERROR(VLOOKUP($B16,'Lichfield 10k'!$A:$C,3,FALSE),"")</f>
        <v/>
      </c>
      <c r="T16" s="2" t="str">
        <f>IFERROR(VLOOKUP($B16,'Tamworth 5'!$A:$C,3,FALSE),"")</f>
        <v/>
      </c>
      <c r="U16" s="2" t="str">
        <f>IFERROR(VLOOKUP($B16,'Markfield 10k'!$A:$C,3,FALSE),"")</f>
        <v/>
      </c>
      <c r="V16" s="2" t="str">
        <f>IFERROR(VLOOKUP($B16,'Rotherby 8'!$A:$C,3,FALSE),"")</f>
        <v/>
      </c>
      <c r="W16" s="2" t="str">
        <f>IFERROR(VLOOKUP($B16,'Adrian Smith'!$A:$C,3,FALSE),"")</f>
        <v/>
      </c>
      <c r="X16" s="2" t="str">
        <f>IFERROR(VLOOKUP($B16,'parkrun 5k'!$A:$C,3,FALSE),"")</f>
        <v/>
      </c>
      <c r="Y16" s="23" t="str">
        <f>IFERROR(VLOOKUP($B16,'Shepshed 7'!$A:$C,3,FALSE),"")</f>
        <v/>
      </c>
      <c r="Z16" s="2" t="str">
        <f>IFERROR(VLOOKUP($B16,'Derby 10'!$A:$C,3,FALSE),"")</f>
        <v/>
      </c>
      <c r="AA16" s="2" t="str">
        <f>IFERROR(VLOOKUP($B16,'Bagworth XC'!$A:$C,3,FALSE),"")</f>
        <v/>
      </c>
    </row>
    <row r="17" spans="1:27" x14ac:dyDescent="0.3">
      <c r="A17" s="34">
        <f ca="1">IFERROR(Table2[[#This Row],[Position]],"")</f>
        <v>16</v>
      </c>
      <c r="B17" s="11" t="s">
        <v>142</v>
      </c>
      <c r="C17" s="58">
        <f ca="1">IF(Table2[[#This Row],[Total races]]=0,0,(RANK(E17,$E$3:$E$72)+COUNTIF(E17:$E$59,E17)-1))</f>
        <v>16</v>
      </c>
      <c r="D17" s="2">
        <f>COUNTIF(F17:AA17,"&gt;=0")</f>
        <v>1</v>
      </c>
      <c r="E17" s="2">
        <f t="array" aca="1" ref="E17" ca="1">IF(Table2[[#This Row],[Total races]]&lt;11,SUM(Table2[[#This Row],[Bosworth XC]:[1st XC 2026]]),SUM(LARGE(F17:AA17,ROW(INDIRECT("1:10")))))+Table2[[#This Row],[Total races]]*3</f>
        <v>31</v>
      </c>
      <c r="F17" s="2">
        <f>IFERROR(VLOOKUP(B17,'Bosworth XC'!$A:$C,3,FALSE),"")</f>
        <v>28</v>
      </c>
      <c r="G17" s="2" t="str">
        <f>IFERROR(VLOOKUP(B17,'Ivanhoe 20'!$A:$C,3,FALSE),"")</f>
        <v/>
      </c>
      <c r="H17" s="2" t="str">
        <f>IFERROR(VLOOKUP($B17,'Desford 6'!$A:$C,3,FALSE),"")</f>
        <v/>
      </c>
      <c r="I17" s="2" t="str">
        <f>IFERROR(VLOOKUP($B17,'Run In The Forest 5'!$A:$C,3,FALSE),"")</f>
        <v/>
      </c>
      <c r="J17" s="2" t="str">
        <f>IFERROR(VLOOKUP($B17,'Uttoxeter HM'!$A:$C,3,FALSE),"")</f>
        <v/>
      </c>
      <c r="K17" s="2" t="str">
        <f>IFERROR(VLOOKUP($B17,'Watermead 10k'!$A:$C,3,FALSE),"")</f>
        <v/>
      </c>
      <c r="L17" s="2" t="str">
        <f>IFERROR(VLOOKUP($B17,'West End 8'!$A:$C,3,FALSE),"")</f>
        <v/>
      </c>
      <c r="M17" s="2" t="str">
        <f>IFERROR(VLOOKUP($B17,'Swithland 6'!$A:$C,3,FALSE),"")</f>
        <v/>
      </c>
      <c r="N17" s="2" t="str">
        <f>IFERROR(VLOOKUP($B17,'Washlands Relays'!$A:$C,3,FALSE),"")</f>
        <v/>
      </c>
      <c r="O17" s="2" t="str">
        <f>IFERROR(VLOOKUP($B17,'Gate Gallop 10k'!$A:$C,3,FALSE),"")</f>
        <v/>
      </c>
      <c r="P17" s="2" t="str">
        <f>IFERROR(VLOOKUP($B17,'Worthington 6'!$A:$C,3,FALSE),"")</f>
        <v/>
      </c>
      <c r="Q17" s="2" t="str">
        <f>IFERROR(VLOOKUP($B17,'Joy Cann 5'!$A:$C,3,FALSE),"")</f>
        <v/>
      </c>
      <c r="R17" s="2" t="str">
        <f>IFERROR(VLOOKUP($B17,'Burton 10k'!$A:$C,3,FALSE),"")</f>
        <v/>
      </c>
      <c r="S17" s="2" t="str">
        <f>IFERROR(VLOOKUP($B17,'Lichfield 10k'!$A:$C,3,FALSE),"")</f>
        <v/>
      </c>
      <c r="T17" s="2" t="str">
        <f>IFERROR(VLOOKUP($B17,'Tamworth 5'!$A:$C,3,FALSE),"")</f>
        <v/>
      </c>
      <c r="U17" s="2" t="str">
        <f>IFERROR(VLOOKUP($B17,'Markfield 10k'!$A:$C,3,FALSE),"")</f>
        <v/>
      </c>
      <c r="V17" s="2" t="str">
        <f>IFERROR(VLOOKUP($B17,'Rotherby 8'!$A:$C,3,FALSE),"")</f>
        <v/>
      </c>
      <c r="W17" s="2" t="str">
        <f>IFERROR(VLOOKUP($B17,'Adrian Smith'!$A:$C,3,FALSE),"")</f>
        <v/>
      </c>
      <c r="X17" s="2" t="str">
        <f>IFERROR(VLOOKUP($B17,'parkrun 5k'!$A:$C,3,FALSE),"")</f>
        <v/>
      </c>
      <c r="Y17" s="23" t="str">
        <f>IFERROR(VLOOKUP($B17,'Shepshed 7'!$A:$C,3,FALSE),"")</f>
        <v/>
      </c>
      <c r="Z17" s="2" t="str">
        <f>IFERROR(VLOOKUP($B17,'Derby 10'!$A:$C,3,FALSE),"")</f>
        <v/>
      </c>
      <c r="AA17" s="2" t="str">
        <f>IFERROR(VLOOKUP($B17,'Bagworth XC'!$A:$C,3,FALSE),"")</f>
        <v/>
      </c>
    </row>
    <row r="18" spans="1:27" x14ac:dyDescent="0.3">
      <c r="A18" s="34">
        <f ca="1">IFERROR(Table2[[#This Row],[Position]],"")</f>
        <v>15</v>
      </c>
      <c r="B18" s="11" t="s">
        <v>213</v>
      </c>
      <c r="C18" s="2">
        <f ca="1">IF(Table2[[#This Row],[Total races]]=0,0,(RANK(E18,$E$3:$E$72)+COUNTIF(E18:$E$72,E18)-1))</f>
        <v>15</v>
      </c>
      <c r="D18" s="2">
        <f>COUNTIF(F18:AA18,"&gt;=0")</f>
        <v>1</v>
      </c>
      <c r="E18" s="2" cm="1">
        <f t="array" aca="1" ref="E18" ca="1">IF(Table2[[#This Row],[Total races]]&lt;11,SUM(Table2[[#This Row],[Bosworth XC]:[1st XC 2026]]),SUM(LARGE(F18:AA18,ROW(INDIRECT("1:10")))))+Table2[[#This Row],[Total races]]*3</f>
        <v>31</v>
      </c>
      <c r="F18" s="2" t="str">
        <f>IFERROR(VLOOKUP(B18,'Bosworth XC'!$A:$C,3,FALSE),"")</f>
        <v/>
      </c>
      <c r="G18" s="2">
        <f>IFERROR(VLOOKUP(B18,'Ivanhoe 20'!$A:$C,3,FALSE),"")</f>
        <v>28</v>
      </c>
      <c r="H18" s="2" t="str">
        <f>IFERROR(VLOOKUP($B18,'Desford 6'!$A:$C,3,FALSE),"")</f>
        <v/>
      </c>
      <c r="I18" s="2" t="str">
        <f>IFERROR(VLOOKUP($B18,'Run In The Forest 5'!$A:$C,3,FALSE),"")</f>
        <v/>
      </c>
      <c r="J18" s="2" t="str">
        <f>IFERROR(VLOOKUP($B18,'Uttoxeter HM'!$A:$C,3,FALSE),"")</f>
        <v/>
      </c>
      <c r="K18" s="2" t="str">
        <f>IFERROR(VLOOKUP($B18,'Watermead 10k'!$A:$C,3,FALSE),"")</f>
        <v/>
      </c>
      <c r="L18" s="2" t="str">
        <f>IFERROR(VLOOKUP($B18,'West End 8'!$A:$C,3,FALSE),"")</f>
        <v/>
      </c>
      <c r="M18" s="2" t="str">
        <f>IFERROR(VLOOKUP($B18,'Swithland 6'!$A:$C,3,FALSE),"")</f>
        <v/>
      </c>
      <c r="N18" s="2" t="str">
        <f>IFERROR(VLOOKUP($B18,'Washlands Relays'!$A:$C,3,FALSE),"")</f>
        <v/>
      </c>
      <c r="O18" s="2" t="str">
        <f>IFERROR(VLOOKUP($B18,'Gate Gallop 10k'!$A:$C,3,FALSE),"")</f>
        <v/>
      </c>
      <c r="P18" s="2" t="str">
        <f>IFERROR(VLOOKUP($B18,'Worthington 6'!$A:$C,3,FALSE),"")</f>
        <v/>
      </c>
      <c r="Q18" s="2" t="str">
        <f>IFERROR(VLOOKUP($B18,'Joy Cann 5'!$A:$C,3,FALSE),"")</f>
        <v/>
      </c>
      <c r="R18" s="2" t="str">
        <f>IFERROR(VLOOKUP($B18,'Burton 10k'!$A:$C,3,FALSE),"")</f>
        <v/>
      </c>
      <c r="S18" s="2" t="str">
        <f>IFERROR(VLOOKUP($B18,'Lichfield 10k'!$A:$C,3,FALSE),"")</f>
        <v/>
      </c>
      <c r="T18" s="2" t="str">
        <f>IFERROR(VLOOKUP($B18,'Tamworth 5'!$A:$C,3,FALSE),"")</f>
        <v/>
      </c>
      <c r="U18" s="2" t="str">
        <f>IFERROR(VLOOKUP($B18,'Markfield 10k'!$A:$C,3,FALSE),"")</f>
        <v/>
      </c>
      <c r="V18" s="2" t="str">
        <f>IFERROR(VLOOKUP($B18,'Rotherby 8'!$A:$C,3,FALSE),"")</f>
        <v/>
      </c>
      <c r="W18" s="2" t="str">
        <f>IFERROR(VLOOKUP($B18,'Adrian Smith'!$A:$C,3,FALSE),"")</f>
        <v/>
      </c>
      <c r="X18" s="2" t="str">
        <f>IFERROR(VLOOKUP($B18,'parkrun 5k'!$A:$C,3,FALSE),"")</f>
        <v/>
      </c>
      <c r="Y18" s="23" t="str">
        <f>IFERROR(VLOOKUP($B18,'Shepshed 7'!$A:$C,3,FALSE),"")</f>
        <v/>
      </c>
      <c r="Z18" s="2" t="str">
        <f>IFERROR(VLOOKUP($B18,'Derby 10'!$A:$C,3,FALSE),"")</f>
        <v/>
      </c>
      <c r="AA18" s="2" t="str">
        <f>IFERROR(VLOOKUP($B18,'Bagworth XC'!$A:$C,3,FALSE),"")</f>
        <v/>
      </c>
    </row>
    <row r="19" spans="1:27" x14ac:dyDescent="0.3">
      <c r="A19" s="34">
        <f ca="1">IFERROR(Table2[[#This Row],[Position]],"")</f>
        <v>18</v>
      </c>
      <c r="B19" s="11" t="s">
        <v>45</v>
      </c>
      <c r="C19" s="58">
        <f ca="1">IF(Table2[[#This Row],[Total races]]=0,0,(RANK(E19,$E$3:$E$72)+COUNTIF(E19:$E$59,E19)-1))</f>
        <v>18</v>
      </c>
      <c r="D19" s="2">
        <f>COUNTIF(F19:AA19,"&gt;=0")</f>
        <v>1</v>
      </c>
      <c r="E19" s="2">
        <f t="array" aca="1" ref="E19" ca="1">IF(Table2[[#This Row],[Total races]]&lt;11,SUM(Table2[[#This Row],[Bosworth XC]:[1st XC 2026]]),SUM(LARGE(F19:AA19,ROW(INDIRECT("1:10")))))+Table2[[#This Row],[Total races]]*3</f>
        <v>30</v>
      </c>
      <c r="F19" s="2">
        <f>IFERROR(VLOOKUP(B19,'Bosworth XC'!$A:$C,3,FALSE),"")</f>
        <v>27</v>
      </c>
      <c r="G19" s="2" t="str">
        <f>IFERROR(VLOOKUP(B19,'Ivanhoe 20'!$A:$C,3,FALSE),"")</f>
        <v/>
      </c>
      <c r="H19" s="2" t="str">
        <f>IFERROR(VLOOKUP($B19,'Desford 6'!$A:$C,3,FALSE),"")</f>
        <v/>
      </c>
      <c r="I19" s="2" t="str">
        <f>IFERROR(VLOOKUP($B19,'Run In The Forest 5'!$A:$C,3,FALSE),"")</f>
        <v/>
      </c>
      <c r="J19" s="2" t="str">
        <f>IFERROR(VLOOKUP($B19,'Uttoxeter HM'!$A:$C,3,FALSE),"")</f>
        <v/>
      </c>
      <c r="K19" s="2" t="str">
        <f>IFERROR(VLOOKUP($B19,'Watermead 10k'!$A:$C,3,FALSE),"")</f>
        <v/>
      </c>
      <c r="L19" s="2" t="str">
        <f>IFERROR(VLOOKUP($B19,'West End 8'!$A:$C,3,FALSE),"")</f>
        <v/>
      </c>
      <c r="M19" s="2" t="str">
        <f>IFERROR(VLOOKUP($B19,'Swithland 6'!$A:$C,3,FALSE),"")</f>
        <v/>
      </c>
      <c r="N19" s="2" t="str">
        <f>IFERROR(VLOOKUP($B19,'Washlands Relays'!$A:$C,3,FALSE),"")</f>
        <v/>
      </c>
      <c r="O19" s="2" t="str">
        <f>IFERROR(VLOOKUP($B19,'Gate Gallop 10k'!$A:$C,3,FALSE),"")</f>
        <v/>
      </c>
      <c r="P19" s="2" t="str">
        <f>IFERROR(VLOOKUP($B19,'Worthington 6'!$A:$C,3,FALSE),"")</f>
        <v/>
      </c>
      <c r="Q19" s="2" t="str">
        <f>IFERROR(VLOOKUP($B19,'Joy Cann 5'!$A:$C,3,FALSE),"")</f>
        <v/>
      </c>
      <c r="R19" s="2" t="str">
        <f>IFERROR(VLOOKUP($B19,'Burton 10k'!$A:$C,3,FALSE),"")</f>
        <v/>
      </c>
      <c r="S19" s="2" t="str">
        <f>IFERROR(VLOOKUP($B19,'Lichfield 10k'!$A:$C,3,FALSE),"")</f>
        <v/>
      </c>
      <c r="T19" s="2" t="str">
        <f>IFERROR(VLOOKUP($B19,'Tamworth 5'!$A:$C,3,FALSE),"")</f>
        <v/>
      </c>
      <c r="U19" s="2" t="str">
        <f>IFERROR(VLOOKUP($B19,'Markfield 10k'!$A:$C,3,FALSE),"")</f>
        <v/>
      </c>
      <c r="V19" s="2" t="str">
        <f>IFERROR(VLOOKUP($B19,'Rotherby 8'!$A:$C,3,FALSE),"")</f>
        <v/>
      </c>
      <c r="W19" s="2" t="str">
        <f>IFERROR(VLOOKUP($B19,'Adrian Smith'!$A:$C,3,FALSE),"")</f>
        <v/>
      </c>
      <c r="X19" s="2" t="str">
        <f>IFERROR(VLOOKUP($B19,'parkrun 5k'!$A:$C,3,FALSE),"")</f>
        <v/>
      </c>
      <c r="Y19" s="23" t="str">
        <f>IFERROR(VLOOKUP($B19,'Shepshed 7'!$A:$C,3,FALSE),"")</f>
        <v/>
      </c>
      <c r="Z19" s="2" t="str">
        <f>IFERROR(VLOOKUP($B19,'Derby 10'!$A:$C,3,FALSE),"")</f>
        <v/>
      </c>
      <c r="AA19" s="2" t="str">
        <f>IFERROR(VLOOKUP($B19,'Bagworth XC'!$A:$C,3,FALSE),"")</f>
        <v/>
      </c>
    </row>
    <row r="20" spans="1:27" x14ac:dyDescent="0.3">
      <c r="A20" s="34">
        <f ca="1">IFERROR(Table2[[#This Row],[Position]],"")</f>
        <v>17</v>
      </c>
      <c r="B20" s="11" t="s">
        <v>148</v>
      </c>
      <c r="C20" s="58">
        <f ca="1">IF(Table2[[#This Row],[Total races]]=0,0,(RANK(E20,$E$3:$E$72)+COUNTIF(E20:$E$67,E20)-1))</f>
        <v>17</v>
      </c>
      <c r="D20" s="2">
        <f>COUNTIF(F20:AA20,"&gt;=0")</f>
        <v>1</v>
      </c>
      <c r="E20" s="2">
        <f t="array" aca="1" ref="E20" ca="1">IF(Table2[[#This Row],[Total races]]&lt;11,SUM(Table2[[#This Row],[Bosworth XC]:[1st XC 2026]]),SUM(LARGE(F20:AA20,ROW(INDIRECT("1:10")))))+Table2[[#This Row],[Total races]]*3</f>
        <v>30</v>
      </c>
      <c r="F20" s="2" t="str">
        <f>IFERROR(VLOOKUP(B20,'Bosworth XC'!$A:$C,3,FALSE),"")</f>
        <v/>
      </c>
      <c r="G20" s="2" t="str">
        <f>IFERROR(VLOOKUP(B20,'Ivanhoe 20'!$A:$C,3,FALSE),"")</f>
        <v/>
      </c>
      <c r="H20" s="2" t="str">
        <f>IFERROR(VLOOKUP($B20,'Desford 6'!$A:$C,3,FALSE),"")</f>
        <v/>
      </c>
      <c r="I20" s="2">
        <f>IFERROR(VLOOKUP($B20,'Run In The Forest 5'!$A:$C,3,FALSE),"")</f>
        <v>27</v>
      </c>
      <c r="J20" s="2" t="str">
        <f>IFERROR(VLOOKUP($B20,'Uttoxeter HM'!$A:$C,3,FALSE),"")</f>
        <v/>
      </c>
      <c r="K20" s="2" t="str">
        <f>IFERROR(VLOOKUP($B20,'Watermead 10k'!$A:$C,3,FALSE),"")</f>
        <v/>
      </c>
      <c r="L20" s="2" t="str">
        <f>IFERROR(VLOOKUP($B20,'West End 8'!$A:$C,3,FALSE),"")</f>
        <v/>
      </c>
      <c r="M20" s="2" t="str">
        <f>IFERROR(VLOOKUP($B20,'Swithland 6'!$A:$C,3,FALSE),"")</f>
        <v/>
      </c>
      <c r="N20" s="2" t="str">
        <f>IFERROR(VLOOKUP($B20,'Washlands Relays'!$A:$C,3,FALSE),"")</f>
        <v/>
      </c>
      <c r="O20" s="2" t="str">
        <f>IFERROR(VLOOKUP($B20,'Gate Gallop 10k'!$A:$C,3,FALSE),"")</f>
        <v/>
      </c>
      <c r="P20" s="2" t="str">
        <f>IFERROR(VLOOKUP($B20,'Worthington 6'!$A:$C,3,FALSE),"")</f>
        <v/>
      </c>
      <c r="Q20" s="2" t="str">
        <f>IFERROR(VLOOKUP($B20,'Joy Cann 5'!$A:$C,3,FALSE),"")</f>
        <v/>
      </c>
      <c r="R20" s="2" t="str">
        <f>IFERROR(VLOOKUP($B20,'Burton 10k'!$A:$C,3,FALSE),"")</f>
        <v/>
      </c>
      <c r="S20" s="2" t="str">
        <f>IFERROR(VLOOKUP($B20,'Lichfield 10k'!$A:$C,3,FALSE),"")</f>
        <v/>
      </c>
      <c r="T20" s="2" t="str">
        <f>IFERROR(VLOOKUP($B20,'Tamworth 5'!$A:$C,3,FALSE),"")</f>
        <v/>
      </c>
      <c r="U20" s="2" t="str">
        <f>IFERROR(VLOOKUP($B20,'Markfield 10k'!$A:$C,3,FALSE),"")</f>
        <v/>
      </c>
      <c r="V20" s="2" t="str">
        <f>IFERROR(VLOOKUP($B20,'Rotherby 8'!$A:$C,3,FALSE),"")</f>
        <v/>
      </c>
      <c r="W20" s="2" t="str">
        <f>IFERROR(VLOOKUP($B20,'Adrian Smith'!$A:$C,3,FALSE),"")</f>
        <v/>
      </c>
      <c r="X20" s="2" t="str">
        <f>IFERROR(VLOOKUP($B20,'parkrun 5k'!$A:$C,3,FALSE),"")</f>
        <v/>
      </c>
      <c r="Y20" s="23" t="str">
        <f>IFERROR(VLOOKUP($B20,'Shepshed 7'!$A:$C,3,FALSE),"")</f>
        <v/>
      </c>
      <c r="Z20" s="2" t="str">
        <f>IFERROR(VLOOKUP($B20,'Derby 10'!$A:$C,3,FALSE),"")</f>
        <v/>
      </c>
      <c r="AA20" s="2" t="str">
        <f>IFERROR(VLOOKUP($B20,'Bagworth XC'!$A:$C,3,FALSE),"")</f>
        <v/>
      </c>
    </row>
    <row r="21" spans="1:27" x14ac:dyDescent="0.3">
      <c r="A21" s="34">
        <f ca="1">IFERROR(Table2[[#This Row],[Position]],"")</f>
        <v>19</v>
      </c>
      <c r="B21" s="11" t="s">
        <v>26</v>
      </c>
      <c r="C21" s="58">
        <f ca="1">IF(Table2[[#This Row],[Total races]]=0,0,(RANK(E21,$E$3:$E$72)+COUNTIF(E21:$E$67,E21)-1))</f>
        <v>19</v>
      </c>
      <c r="D21" s="2">
        <f>COUNTIF(F21:AA21,"&gt;=0")</f>
        <v>1</v>
      </c>
      <c r="E21" s="2">
        <f t="array" aca="1" ref="E21" ca="1">IF(Table2[[#This Row],[Total races]]&lt;11,SUM(Table2[[#This Row],[Bosworth XC]:[1st XC 2026]]),SUM(LARGE(F21:AA21,ROW(INDIRECT("1:10")))))+Table2[[#This Row],[Total races]]*3</f>
        <v>29</v>
      </c>
      <c r="F21" s="2" t="str">
        <f>IFERROR(VLOOKUP(B21,'Bosworth XC'!$A:$C,3,FALSE),"")</f>
        <v/>
      </c>
      <c r="G21" s="2" t="str">
        <f>IFERROR(VLOOKUP(B21,'Ivanhoe 20'!$A:$C,3,FALSE),"")</f>
        <v/>
      </c>
      <c r="H21" s="2">
        <f>IFERROR(VLOOKUP($B21,'Desford 6'!$A:$C,3,FALSE),"")</f>
        <v>26</v>
      </c>
      <c r="I21" s="2" t="str">
        <f>IFERROR(VLOOKUP($B21,'Run In The Forest 5'!$A:$C,3,FALSE),"")</f>
        <v/>
      </c>
      <c r="J21" s="2" t="str">
        <f>IFERROR(VLOOKUP($B21,'Uttoxeter HM'!$A:$C,3,FALSE),"")</f>
        <v/>
      </c>
      <c r="K21" s="2" t="str">
        <f>IFERROR(VLOOKUP($B21,'Watermead 10k'!$A:$C,3,FALSE),"")</f>
        <v/>
      </c>
      <c r="L21" s="2" t="str">
        <f>IFERROR(VLOOKUP($B21,'West End 8'!$A:$C,3,FALSE),"")</f>
        <v/>
      </c>
      <c r="M21" s="2" t="str">
        <f>IFERROR(VLOOKUP($B21,'Swithland 6'!$A:$C,3,FALSE),"")</f>
        <v/>
      </c>
      <c r="N21" s="2" t="str">
        <f>IFERROR(VLOOKUP($B21,'Washlands Relays'!$A:$C,3,FALSE),"")</f>
        <v/>
      </c>
      <c r="O21" s="2" t="str">
        <f>IFERROR(VLOOKUP($B21,'Gate Gallop 10k'!$A:$C,3,FALSE),"")</f>
        <v/>
      </c>
      <c r="P21" s="2" t="str">
        <f>IFERROR(VLOOKUP($B21,'Worthington 6'!$A:$C,3,FALSE),"")</f>
        <v/>
      </c>
      <c r="Q21" s="2" t="str">
        <f>IFERROR(VLOOKUP($B21,'Joy Cann 5'!$A:$C,3,FALSE),"")</f>
        <v/>
      </c>
      <c r="R21" s="2" t="str">
        <f>IFERROR(VLOOKUP($B21,'Burton 10k'!$A:$C,3,FALSE),"")</f>
        <v/>
      </c>
      <c r="S21" s="2" t="str">
        <f>IFERROR(VLOOKUP($B21,'Lichfield 10k'!$A:$C,3,FALSE),"")</f>
        <v/>
      </c>
      <c r="T21" s="2" t="str">
        <f>IFERROR(VLOOKUP($B21,'Tamworth 5'!$A:$C,3,FALSE),"")</f>
        <v/>
      </c>
      <c r="U21" s="2" t="str">
        <f>IFERROR(VLOOKUP($B21,'Markfield 10k'!$A:$C,3,FALSE),"")</f>
        <v/>
      </c>
      <c r="V21" s="2" t="str">
        <f>IFERROR(VLOOKUP($B21,'Rotherby 8'!$A:$C,3,FALSE),"")</f>
        <v/>
      </c>
      <c r="W21" s="2" t="str">
        <f>IFERROR(VLOOKUP($B21,'Adrian Smith'!$A:$C,3,FALSE),"")</f>
        <v/>
      </c>
      <c r="X21" s="2" t="str">
        <f>IFERROR(VLOOKUP($B21,'parkrun 5k'!$A:$C,3,FALSE),"")</f>
        <v/>
      </c>
      <c r="Y21" s="23" t="str">
        <f>IFERROR(VLOOKUP($B21,'Shepshed 7'!$A:$C,3,FALSE),"")</f>
        <v/>
      </c>
      <c r="Z21" s="2" t="str">
        <f>IFERROR(VLOOKUP($B21,'Derby 10'!$A:$C,3,FALSE),"")</f>
        <v/>
      </c>
      <c r="AA21" s="2" t="str">
        <f>IFERROR(VLOOKUP($B21,'Bagworth XC'!$A:$C,3,FALSE),"")</f>
        <v/>
      </c>
    </row>
    <row r="22" spans="1:27" x14ac:dyDescent="0.3">
      <c r="A22" s="34">
        <f ca="1">IFERROR(Table2[[#This Row],[Position]],"")</f>
        <v>21</v>
      </c>
      <c r="B22" s="11" t="s">
        <v>6</v>
      </c>
      <c r="C22" s="58">
        <f ca="1">IF(Table2[[#This Row],[Total races]]=0,0,(RANK(E22,$E$3:$E$72)+COUNTIF(E22:$E$59,E22)-1))</f>
        <v>21</v>
      </c>
      <c r="D22" s="2">
        <f>COUNTIF(F22:AA22,"&gt;=0")</f>
        <v>1</v>
      </c>
      <c r="E22" s="2">
        <f t="array" aca="1" ref="E22" ca="1">IF(Table2[[#This Row],[Total races]]&lt;11,SUM(Table2[[#This Row],[Bosworth XC]:[1st XC 2026]]),SUM(LARGE(F22:AA22,ROW(INDIRECT("1:10")))))+Table2[[#This Row],[Total races]]*3</f>
        <v>28</v>
      </c>
      <c r="F22" s="2" t="str">
        <f>IFERROR(VLOOKUP(B22,'Bosworth XC'!$A:$C,3,FALSE),"")</f>
        <v/>
      </c>
      <c r="G22" s="2">
        <f>IFERROR(VLOOKUP(B22,'Ivanhoe 20'!$A:$C,3,FALSE),"")</f>
        <v>25</v>
      </c>
      <c r="H22" s="2" t="str">
        <f>IFERROR(VLOOKUP($B22,'Desford 6'!$A:$C,3,FALSE),"")</f>
        <v/>
      </c>
      <c r="I22" s="2" t="str">
        <f>IFERROR(VLOOKUP($B22,'Run In The Forest 5'!$A:$C,3,FALSE),"")</f>
        <v/>
      </c>
      <c r="J22" s="2" t="str">
        <f>IFERROR(VLOOKUP($B22,'Uttoxeter HM'!$A:$C,3,FALSE),"")</f>
        <v/>
      </c>
      <c r="K22" s="2" t="str">
        <f>IFERROR(VLOOKUP($B22,'Watermead 10k'!$A:$C,3,FALSE),"")</f>
        <v/>
      </c>
      <c r="L22" s="2" t="str">
        <f>IFERROR(VLOOKUP($B22,'West End 8'!$A:$C,3,FALSE),"")</f>
        <v/>
      </c>
      <c r="M22" s="2" t="str">
        <f>IFERROR(VLOOKUP($B22,'Swithland 6'!$A:$C,3,FALSE),"")</f>
        <v/>
      </c>
      <c r="N22" s="2" t="str">
        <f>IFERROR(VLOOKUP($B22,'Washlands Relays'!$A:$C,3,FALSE),"")</f>
        <v/>
      </c>
      <c r="O22" s="2" t="str">
        <f>IFERROR(VLOOKUP($B22,'Gate Gallop 10k'!$A:$C,3,FALSE),"")</f>
        <v/>
      </c>
      <c r="P22" s="2" t="str">
        <f>IFERROR(VLOOKUP($B22,'Worthington 6'!$A:$C,3,FALSE),"")</f>
        <v/>
      </c>
      <c r="Q22" s="2" t="str">
        <f>IFERROR(VLOOKUP($B22,'Joy Cann 5'!$A:$C,3,FALSE),"")</f>
        <v/>
      </c>
      <c r="R22" s="2" t="str">
        <f>IFERROR(VLOOKUP($B22,'Burton 10k'!$A:$C,3,FALSE),"")</f>
        <v/>
      </c>
      <c r="S22" s="2" t="str">
        <f>IFERROR(VLOOKUP($B22,'Lichfield 10k'!$A:$C,3,FALSE),"")</f>
        <v/>
      </c>
      <c r="T22" s="2" t="str">
        <f>IFERROR(VLOOKUP($B22,'Tamworth 5'!$A:$C,3,FALSE),"")</f>
        <v/>
      </c>
      <c r="U22" s="2" t="str">
        <f>IFERROR(VLOOKUP($B22,'Markfield 10k'!$A:$C,3,FALSE),"")</f>
        <v/>
      </c>
      <c r="V22" s="2" t="str">
        <f>IFERROR(VLOOKUP($B22,'Rotherby 8'!$A:$C,3,FALSE),"")</f>
        <v/>
      </c>
      <c r="W22" s="2" t="str">
        <f>IFERROR(VLOOKUP($B22,'Adrian Smith'!$A:$C,3,FALSE),"")</f>
        <v/>
      </c>
      <c r="X22" s="2" t="str">
        <f>IFERROR(VLOOKUP($B22,'parkrun 5k'!$A:$C,3,FALSE),"")</f>
        <v/>
      </c>
      <c r="Y22" s="23" t="str">
        <f>IFERROR(VLOOKUP($B22,'Shepshed 7'!$A:$C,3,FALSE),"")</f>
        <v/>
      </c>
      <c r="Z22" s="2" t="str">
        <f>IFERROR(VLOOKUP($B22,'Derby 10'!$A:$C,3,FALSE),"")</f>
        <v/>
      </c>
      <c r="AA22" s="2" t="str">
        <f>IFERROR(VLOOKUP($B22,'Bagworth XC'!$A:$C,3,FALSE),"")</f>
        <v/>
      </c>
    </row>
    <row r="23" spans="1:27" x14ac:dyDescent="0.3">
      <c r="A23" s="34">
        <f ca="1">IFERROR(Table2[[#This Row],[Position]],"")</f>
        <v>20</v>
      </c>
      <c r="B23" s="11" t="s">
        <v>9</v>
      </c>
      <c r="C23" s="58">
        <f ca="1">IF(Table2[[#This Row],[Total races]]=0,0,(RANK(E23,$E$3:$E$72)+COUNTIF(E23:$E$59,E23)-1))</f>
        <v>20</v>
      </c>
      <c r="D23" s="2">
        <f>COUNTIF(F23:AA23,"&gt;=0")</f>
        <v>1</v>
      </c>
      <c r="E23" s="2">
        <f t="array" aca="1" ref="E23" ca="1">IF(Table2[[#This Row],[Total races]]&lt;11,SUM(Table2[[#This Row],[Bosworth XC]:[1st XC 2026]]),SUM(LARGE(F23:AA23,ROW(INDIRECT("1:10")))))+Table2[[#This Row],[Total races]]*3</f>
        <v>28</v>
      </c>
      <c r="F23" s="2" t="str">
        <f>IFERROR(VLOOKUP(B23,'Bosworth XC'!$A:$C,3,FALSE),"")</f>
        <v/>
      </c>
      <c r="G23" s="2" t="str">
        <f>IFERROR(VLOOKUP(B23,'Ivanhoe 20'!$A:$C,3,FALSE),"")</f>
        <v/>
      </c>
      <c r="H23" s="2" t="str">
        <f>IFERROR(VLOOKUP($B23,'Desford 6'!$A:$C,3,FALSE),"")</f>
        <v/>
      </c>
      <c r="I23" s="2">
        <f>IFERROR(VLOOKUP($B23,'Run In The Forest 5'!$A:$C,3,FALSE),"")</f>
        <v>25</v>
      </c>
      <c r="J23" s="2" t="str">
        <f>IFERROR(VLOOKUP($B23,'Uttoxeter HM'!$A:$C,3,FALSE),"")</f>
        <v/>
      </c>
      <c r="K23" s="2" t="str">
        <f>IFERROR(VLOOKUP($B23,'Watermead 10k'!$A:$C,3,FALSE),"")</f>
        <v/>
      </c>
      <c r="L23" s="2" t="str">
        <f>IFERROR(VLOOKUP($B23,'West End 8'!$A:$C,3,FALSE),"")</f>
        <v/>
      </c>
      <c r="M23" s="2" t="str">
        <f>IFERROR(VLOOKUP($B23,'Swithland 6'!$A:$C,3,FALSE),"")</f>
        <v/>
      </c>
      <c r="N23" s="2" t="str">
        <f>IFERROR(VLOOKUP($B23,'Washlands Relays'!$A:$C,3,FALSE),"")</f>
        <v/>
      </c>
      <c r="O23" s="2" t="str">
        <f>IFERROR(VLOOKUP($B23,'Gate Gallop 10k'!$A:$C,3,FALSE),"")</f>
        <v/>
      </c>
      <c r="P23" s="2" t="str">
        <f>IFERROR(VLOOKUP($B23,'Worthington 6'!$A:$C,3,FALSE),"")</f>
        <v/>
      </c>
      <c r="Q23" s="2" t="str">
        <f>IFERROR(VLOOKUP($B23,'Joy Cann 5'!$A:$C,3,FALSE),"")</f>
        <v/>
      </c>
      <c r="R23" s="2" t="str">
        <f>IFERROR(VLOOKUP($B23,'Burton 10k'!$A:$C,3,FALSE),"")</f>
        <v/>
      </c>
      <c r="S23" s="2" t="str">
        <f>IFERROR(VLOOKUP($B23,'Lichfield 10k'!$A:$C,3,FALSE),"")</f>
        <v/>
      </c>
      <c r="T23" s="2" t="str">
        <f>IFERROR(VLOOKUP($B23,'Tamworth 5'!$A:$C,3,FALSE),"")</f>
        <v/>
      </c>
      <c r="U23" s="2" t="str">
        <f>IFERROR(VLOOKUP($B23,'Markfield 10k'!$A:$C,3,FALSE),"")</f>
        <v/>
      </c>
      <c r="V23" s="2" t="str">
        <f>IFERROR(VLOOKUP($B23,'Rotherby 8'!$A:$C,3,FALSE),"")</f>
        <v/>
      </c>
      <c r="W23" s="2" t="str">
        <f>IFERROR(VLOOKUP($B23,'Adrian Smith'!$A:$C,3,FALSE),"")</f>
        <v/>
      </c>
      <c r="X23" s="2" t="str">
        <f>IFERROR(VLOOKUP($B23,'parkrun 5k'!$A:$C,3,FALSE),"")</f>
        <v/>
      </c>
      <c r="Y23" s="23" t="str">
        <f>IFERROR(VLOOKUP($B23,'Shepshed 7'!$A:$C,3,FALSE),"")</f>
        <v/>
      </c>
      <c r="Z23" s="2" t="str">
        <f>IFERROR(VLOOKUP($B23,'Derby 10'!$A:$C,3,FALSE),"")</f>
        <v/>
      </c>
      <c r="AA23" s="2" t="str">
        <f>IFERROR(VLOOKUP($B23,'Bagworth XC'!$A:$C,3,FALSE),"")</f>
        <v/>
      </c>
    </row>
    <row r="24" spans="1:27" x14ac:dyDescent="0.3">
      <c r="A24" s="34">
        <f ca="1">IFERROR(Table2[[#This Row],[Position]],"")</f>
        <v>23</v>
      </c>
      <c r="B24" s="11" t="s">
        <v>27</v>
      </c>
      <c r="C24" s="58">
        <f ca="1">IF(Table2[[#This Row],[Total races]]=0,0,(RANK(E24,$E$3:$E$72)+COUNTIF(E24:$E$59,E24)-1))</f>
        <v>23</v>
      </c>
      <c r="D24" s="2">
        <f>COUNTIF(F24:AA24,"&gt;=0")</f>
        <v>1</v>
      </c>
      <c r="E24" s="2">
        <f t="array" aca="1" ref="E24" ca="1">IF(Table2[[#This Row],[Total races]]&lt;11,SUM(Table2[[#This Row],[Bosworth XC]:[1st XC 2026]]),SUM(LARGE(F24:AA24,ROW(INDIRECT("1:10")))))+Table2[[#This Row],[Total races]]*3</f>
        <v>26</v>
      </c>
      <c r="F24" s="2">
        <f>IFERROR(VLOOKUP(B24,'Bosworth XC'!$A:$C,3,FALSE),"")</f>
        <v>23</v>
      </c>
      <c r="G24" s="2" t="str">
        <f>IFERROR(VLOOKUP(B24,'Ivanhoe 20'!$A:$C,3,FALSE),"")</f>
        <v/>
      </c>
      <c r="H24" s="2" t="str">
        <f>IFERROR(VLOOKUP($B24,'Desford 6'!$A:$C,3,FALSE),"")</f>
        <v/>
      </c>
      <c r="I24" s="2" t="str">
        <f>IFERROR(VLOOKUP($B24,'Run In The Forest 5'!$A:$C,3,FALSE),"")</f>
        <v/>
      </c>
      <c r="J24" s="2" t="str">
        <f>IFERROR(VLOOKUP($B24,'Uttoxeter HM'!$A:$C,3,FALSE),"")</f>
        <v/>
      </c>
      <c r="K24" s="2" t="str">
        <f>IFERROR(VLOOKUP($B24,'Watermead 10k'!$A:$C,3,FALSE),"")</f>
        <v/>
      </c>
      <c r="L24" s="2" t="str">
        <f>IFERROR(VLOOKUP($B24,'West End 8'!$A:$C,3,FALSE),"")</f>
        <v/>
      </c>
      <c r="M24" s="2" t="str">
        <f>IFERROR(VLOOKUP($B24,'Swithland 6'!$A:$C,3,FALSE),"")</f>
        <v/>
      </c>
      <c r="N24" s="2" t="str">
        <f>IFERROR(VLOOKUP($B24,'Washlands Relays'!$A:$C,3,FALSE),"")</f>
        <v/>
      </c>
      <c r="O24" s="2" t="str">
        <f>IFERROR(VLOOKUP($B24,'Gate Gallop 10k'!$A:$C,3,FALSE),"")</f>
        <v/>
      </c>
      <c r="P24" s="2" t="str">
        <f>IFERROR(VLOOKUP($B24,'Worthington 6'!$A:$C,3,FALSE),"")</f>
        <v/>
      </c>
      <c r="Q24" s="2" t="str">
        <f>IFERROR(VLOOKUP($B24,'Joy Cann 5'!$A:$C,3,FALSE),"")</f>
        <v/>
      </c>
      <c r="R24" s="2" t="str">
        <f>IFERROR(VLOOKUP($B24,'Burton 10k'!$A:$C,3,FALSE),"")</f>
        <v/>
      </c>
      <c r="S24" s="2" t="str">
        <f>IFERROR(VLOOKUP($B24,'Lichfield 10k'!$A:$C,3,FALSE),"")</f>
        <v/>
      </c>
      <c r="T24" s="2" t="str">
        <f>IFERROR(VLOOKUP($B24,'Tamworth 5'!$A:$C,3,FALSE),"")</f>
        <v/>
      </c>
      <c r="U24" s="2" t="str">
        <f>IFERROR(VLOOKUP($B24,'Markfield 10k'!$A:$C,3,FALSE),"")</f>
        <v/>
      </c>
      <c r="V24" s="2" t="str">
        <f>IFERROR(VLOOKUP($B24,'Rotherby 8'!$A:$C,3,FALSE),"")</f>
        <v/>
      </c>
      <c r="W24" s="2" t="str">
        <f>IFERROR(VLOOKUP($B24,'Adrian Smith'!$A:$C,3,FALSE),"")</f>
        <v/>
      </c>
      <c r="X24" s="2" t="str">
        <f>IFERROR(VLOOKUP($B24,'parkrun 5k'!$A:$C,3,FALSE),"")</f>
        <v/>
      </c>
      <c r="Y24" s="23" t="str">
        <f>IFERROR(VLOOKUP($B24,'Shepshed 7'!$A:$C,3,FALSE),"")</f>
        <v/>
      </c>
      <c r="Z24" s="2" t="str">
        <f>IFERROR(VLOOKUP($B24,'Derby 10'!$A:$C,3,FALSE),"")</f>
        <v/>
      </c>
      <c r="AA24" s="2" t="str">
        <f>IFERROR(VLOOKUP($B24,'Bagworth XC'!$A:$C,3,FALSE),"")</f>
        <v/>
      </c>
    </row>
    <row r="25" spans="1:27" x14ac:dyDescent="0.3">
      <c r="A25" s="34">
        <f ca="1">IFERROR(Table2[[#This Row],[Position]],"")</f>
        <v>22</v>
      </c>
      <c r="B25" s="11" t="s">
        <v>108</v>
      </c>
      <c r="C25" s="58">
        <f ca="1">IF(Table2[[#This Row],[Total races]]=0,0,(RANK(E25,$E$3:$E$72)+COUNTIF(E25:$E$67,E25)-1))</f>
        <v>22</v>
      </c>
      <c r="D25" s="2">
        <f>COUNTIF(F25:AA25,"&gt;=0")</f>
        <v>1</v>
      </c>
      <c r="E25" s="2">
        <f t="array" aca="1" ref="E25" ca="1">IF(Table2[[#This Row],[Total races]]&lt;11,SUM(Table2[[#This Row],[Bosworth XC]:[1st XC 2026]]),SUM(LARGE(F25:AA25,ROW(INDIRECT("1:10")))))+Table2[[#This Row],[Total races]]*3</f>
        <v>26</v>
      </c>
      <c r="F25" s="2" t="str">
        <f>IFERROR(VLOOKUP(B25,'Bosworth XC'!$A:$C,3,FALSE),"")</f>
        <v/>
      </c>
      <c r="G25" s="2" t="str">
        <f>IFERROR(VLOOKUP(B25,'Ivanhoe 20'!$A:$C,3,FALSE),"")</f>
        <v/>
      </c>
      <c r="H25" s="2" t="str">
        <f>IFERROR(VLOOKUP($B25,'Desford 6'!$A:$C,3,FALSE),"")</f>
        <v/>
      </c>
      <c r="I25" s="2">
        <f>IFERROR(VLOOKUP($B25,'Run In The Forest 5'!$A:$C,3,FALSE),"")</f>
        <v>23</v>
      </c>
      <c r="J25" s="2" t="str">
        <f>IFERROR(VLOOKUP($B25,'Uttoxeter HM'!$A:$C,3,FALSE),"")</f>
        <v/>
      </c>
      <c r="K25" s="2" t="str">
        <f>IFERROR(VLOOKUP($B25,'Watermead 10k'!$A:$C,3,FALSE),"")</f>
        <v/>
      </c>
      <c r="L25" s="2" t="str">
        <f>IFERROR(VLOOKUP($B25,'West End 8'!$A:$C,3,FALSE),"")</f>
        <v/>
      </c>
      <c r="M25" s="2" t="str">
        <f>IFERROR(VLOOKUP($B25,'Swithland 6'!$A:$C,3,FALSE),"")</f>
        <v/>
      </c>
      <c r="N25" s="2" t="str">
        <f>IFERROR(VLOOKUP($B25,'Washlands Relays'!$A:$C,3,FALSE),"")</f>
        <v/>
      </c>
      <c r="O25" s="2" t="str">
        <f>IFERROR(VLOOKUP($B25,'Gate Gallop 10k'!$A:$C,3,FALSE),"")</f>
        <v/>
      </c>
      <c r="P25" s="2" t="str">
        <f>IFERROR(VLOOKUP($B25,'Worthington 6'!$A:$C,3,FALSE),"")</f>
        <v/>
      </c>
      <c r="Q25" s="2" t="str">
        <f>IFERROR(VLOOKUP($B25,'Joy Cann 5'!$A:$C,3,FALSE),"")</f>
        <v/>
      </c>
      <c r="R25" s="2" t="str">
        <f>IFERROR(VLOOKUP($B25,'Burton 10k'!$A:$C,3,FALSE),"")</f>
        <v/>
      </c>
      <c r="S25" s="2" t="str">
        <f>IFERROR(VLOOKUP($B25,'Lichfield 10k'!$A:$C,3,FALSE),"")</f>
        <v/>
      </c>
      <c r="T25" s="2" t="str">
        <f>IFERROR(VLOOKUP($B25,'Tamworth 5'!$A:$C,3,FALSE),"")</f>
        <v/>
      </c>
      <c r="U25" s="2" t="str">
        <f>IFERROR(VLOOKUP($B25,'Markfield 10k'!$A:$C,3,FALSE),"")</f>
        <v/>
      </c>
      <c r="V25" s="2" t="str">
        <f>IFERROR(VLOOKUP($B25,'Rotherby 8'!$A:$C,3,FALSE),"")</f>
        <v/>
      </c>
      <c r="W25" s="2" t="str">
        <f>IFERROR(VLOOKUP($B25,'Adrian Smith'!$A:$C,3,FALSE),"")</f>
        <v/>
      </c>
      <c r="X25" s="2" t="str">
        <f>IFERROR(VLOOKUP($B25,'parkrun 5k'!$A:$C,3,FALSE),"")</f>
        <v/>
      </c>
      <c r="Y25" s="23" t="str">
        <f>IFERROR(VLOOKUP($B25,'Shepshed 7'!$A:$C,3,FALSE),"")</f>
        <v/>
      </c>
      <c r="Z25" s="2" t="str">
        <f>IFERROR(VLOOKUP($B25,'Derby 10'!$A:$C,3,FALSE),"")</f>
        <v/>
      </c>
      <c r="AA25" s="2" t="str">
        <f>IFERROR(VLOOKUP($B25,'Bagworth XC'!$A:$C,3,FALSE),"")</f>
        <v/>
      </c>
    </row>
    <row r="26" spans="1:27" x14ac:dyDescent="0.3">
      <c r="A26" s="34">
        <f ca="1">IFERROR(Table2[[#This Row],[Position]],"")</f>
        <v>24</v>
      </c>
      <c r="B26" s="11" t="s">
        <v>179</v>
      </c>
      <c r="C26" s="58">
        <f ca="1">IF(Table2[[#This Row],[Total races]]=0,0,(RANK(E26,$E$3:$E$72)+COUNTIF(E26:$E$70,E26)-1))</f>
        <v>24</v>
      </c>
      <c r="D26" s="2">
        <f>COUNTIF(F26:AA26,"&gt;=0")</f>
        <v>1</v>
      </c>
      <c r="E26" s="2" cm="1">
        <f t="array" aca="1" ref="E26" ca="1">IF(Table2[[#This Row],[Total races]]&lt;11,SUM(Table2[[#This Row],[Bosworth XC]:[1st XC 2026]]),SUM(LARGE(F26:AA26,ROW(INDIRECT("1:10")))))+Table2[[#This Row],[Total races]]*3</f>
        <v>25</v>
      </c>
      <c r="F26" s="2">
        <f>IFERROR(VLOOKUP(B26,'Bosworth XC'!$A:$C,3,FALSE),"")</f>
        <v>22</v>
      </c>
      <c r="G26" s="2" t="str">
        <f>IFERROR(VLOOKUP(B26,'Ivanhoe 20'!$A:$C,3,FALSE),"")</f>
        <v/>
      </c>
      <c r="H26" s="2" t="str">
        <f>IFERROR(VLOOKUP($B26,'Desford 6'!$A:$C,3,FALSE),"")</f>
        <v/>
      </c>
      <c r="I26" s="2" t="str">
        <f>IFERROR(VLOOKUP($B26,'Run In The Forest 5'!$A:$C,3,FALSE),"")</f>
        <v/>
      </c>
      <c r="J26" s="2" t="str">
        <f>IFERROR(VLOOKUP($B26,'Uttoxeter HM'!$A:$C,3,FALSE),"")</f>
        <v/>
      </c>
      <c r="K26" s="2" t="str">
        <f>IFERROR(VLOOKUP($B26,'Watermead 10k'!$A:$C,3,FALSE),"")</f>
        <v/>
      </c>
      <c r="L26" s="2" t="str">
        <f>IFERROR(VLOOKUP($B26,'West End 8'!$A:$C,3,FALSE),"")</f>
        <v/>
      </c>
      <c r="M26" s="2" t="str">
        <f>IFERROR(VLOOKUP($B26,'Swithland 6'!$A:$C,3,FALSE),"")</f>
        <v/>
      </c>
      <c r="N26" s="2" t="str">
        <f>IFERROR(VLOOKUP($B26,'Washlands Relays'!$A:$C,3,FALSE),"")</f>
        <v/>
      </c>
      <c r="O26" s="2" t="str">
        <f>IFERROR(VLOOKUP($B26,'Gate Gallop 10k'!$A:$C,3,FALSE),"")</f>
        <v/>
      </c>
      <c r="P26" s="2" t="str">
        <f>IFERROR(VLOOKUP($B26,'Worthington 6'!$A:$C,3,FALSE),"")</f>
        <v/>
      </c>
      <c r="Q26" s="2" t="str">
        <f>IFERROR(VLOOKUP($B26,'Joy Cann 5'!$A:$C,3,FALSE),"")</f>
        <v/>
      </c>
      <c r="R26" s="2" t="str">
        <f>IFERROR(VLOOKUP($B26,'Burton 10k'!$A:$C,3,FALSE),"")</f>
        <v/>
      </c>
      <c r="S26" s="2" t="str">
        <f>IFERROR(VLOOKUP($B26,'Lichfield 10k'!$A:$C,3,FALSE),"")</f>
        <v/>
      </c>
      <c r="T26" s="2" t="str">
        <f>IFERROR(VLOOKUP($B26,'Tamworth 5'!$A:$C,3,FALSE),"")</f>
        <v/>
      </c>
      <c r="U26" s="2" t="str">
        <f>IFERROR(VLOOKUP($B26,'Markfield 10k'!$A:$C,3,FALSE),"")</f>
        <v/>
      </c>
      <c r="V26" s="2" t="str">
        <f>IFERROR(VLOOKUP($B26,'Rotherby 8'!$A:$C,3,FALSE),"")</f>
        <v/>
      </c>
      <c r="W26" s="2" t="str">
        <f>IFERROR(VLOOKUP($B26,'Adrian Smith'!$A:$C,3,FALSE),"")</f>
        <v/>
      </c>
      <c r="X26" s="2" t="str">
        <f>IFERROR(VLOOKUP($B26,'parkrun 5k'!$A:$C,3,FALSE),"")</f>
        <v/>
      </c>
      <c r="Y26" s="23" t="str">
        <f>IFERROR(VLOOKUP($B26,'Shepshed 7'!$A:$C,3,FALSE),"")</f>
        <v/>
      </c>
      <c r="Z26" s="2" t="str">
        <f>IFERROR(VLOOKUP($B26,'Derby 10'!$A:$C,3,FALSE),"")</f>
        <v/>
      </c>
      <c r="AA26" s="2" t="str">
        <f>IFERROR(VLOOKUP($B26,'Bagworth XC'!$A:$C,3,FALSE),"")</f>
        <v/>
      </c>
    </row>
    <row r="27" spans="1:27" x14ac:dyDescent="0.3">
      <c r="A27" s="34">
        <f ca="1">IFERROR(Table2[[#This Row],[Position]],"")</f>
        <v>25</v>
      </c>
      <c r="B27" s="11" t="s">
        <v>134</v>
      </c>
      <c r="C27" s="58">
        <f ca="1">IF(Table2[[#This Row],[Total races]]=0,0,(RANK(E27,$E$3:$E$72)+COUNTIF(E27:$E$59,E27)-1))</f>
        <v>25</v>
      </c>
      <c r="D27" s="2">
        <f>COUNTIF(F27:AA27,"&gt;=0")</f>
        <v>1</v>
      </c>
      <c r="E27" s="2">
        <f t="array" aca="1" ref="E27" ca="1">IF(Table2[[#This Row],[Total races]]&lt;11,SUM(Table2[[#This Row],[Bosworth XC]:[1st XC 2026]]),SUM(LARGE(F27:AA27,ROW(INDIRECT("1:10")))))+Table2[[#This Row],[Total races]]*3</f>
        <v>24</v>
      </c>
      <c r="F27" s="2" t="str">
        <f>IFERROR(VLOOKUP(B27,'Bosworth XC'!$A:$C,3,FALSE),"")</f>
        <v/>
      </c>
      <c r="G27" s="2" t="str">
        <f>IFERROR(VLOOKUP(B27,'Ivanhoe 20'!$A:$C,3,FALSE),"")</f>
        <v/>
      </c>
      <c r="H27" s="2" t="str">
        <f>IFERROR(VLOOKUP($B27,'Desford 6'!$A:$C,3,FALSE),"")</f>
        <v/>
      </c>
      <c r="I27" s="2">
        <f>IFERROR(VLOOKUP($B27,'Run In The Forest 5'!$A:$C,3,FALSE),"")</f>
        <v>21</v>
      </c>
      <c r="J27" s="2" t="str">
        <f>IFERROR(VLOOKUP($B27,'Uttoxeter HM'!$A:$C,3,FALSE),"")</f>
        <v/>
      </c>
      <c r="K27" s="2" t="str">
        <f>IFERROR(VLOOKUP($B27,'Watermead 10k'!$A:$C,3,FALSE),"")</f>
        <v/>
      </c>
      <c r="L27" s="2" t="str">
        <f>IFERROR(VLOOKUP($B27,'West End 8'!$A:$C,3,FALSE),"")</f>
        <v/>
      </c>
      <c r="M27" s="2" t="str">
        <f>IFERROR(VLOOKUP($B27,'Swithland 6'!$A:$C,3,FALSE),"")</f>
        <v/>
      </c>
      <c r="N27" s="2" t="str">
        <f>IFERROR(VLOOKUP($B27,'Washlands Relays'!$A:$C,3,FALSE),"")</f>
        <v/>
      </c>
      <c r="O27" s="2" t="str">
        <f>IFERROR(VLOOKUP($B27,'Gate Gallop 10k'!$A:$C,3,FALSE),"")</f>
        <v/>
      </c>
      <c r="P27" s="2" t="str">
        <f>IFERROR(VLOOKUP($B27,'Worthington 6'!$A:$C,3,FALSE),"")</f>
        <v/>
      </c>
      <c r="Q27" s="2" t="str">
        <f>IFERROR(VLOOKUP($B27,'Joy Cann 5'!$A:$C,3,FALSE),"")</f>
        <v/>
      </c>
      <c r="R27" s="2" t="str">
        <f>IFERROR(VLOOKUP($B27,'Burton 10k'!$A:$C,3,FALSE),"")</f>
        <v/>
      </c>
      <c r="S27" s="2" t="str">
        <f>IFERROR(VLOOKUP($B27,'Lichfield 10k'!$A:$C,3,FALSE),"")</f>
        <v/>
      </c>
      <c r="T27" s="2" t="str">
        <f>IFERROR(VLOOKUP($B27,'Tamworth 5'!$A:$C,3,FALSE),"")</f>
        <v/>
      </c>
      <c r="U27" s="2" t="str">
        <f>IFERROR(VLOOKUP($B27,'Markfield 10k'!$A:$C,3,FALSE),"")</f>
        <v/>
      </c>
      <c r="V27" s="2" t="str">
        <f>IFERROR(VLOOKUP($B27,'Rotherby 8'!$A:$C,3,FALSE),"")</f>
        <v/>
      </c>
      <c r="W27" s="2" t="str">
        <f>IFERROR(VLOOKUP($B27,'Adrian Smith'!$A:$C,3,FALSE),"")</f>
        <v/>
      </c>
      <c r="X27" s="2" t="str">
        <f>IFERROR(VLOOKUP($B27,'parkrun 5k'!$A:$C,3,FALSE),"")</f>
        <v/>
      </c>
      <c r="Y27" s="23" t="str">
        <f>IFERROR(VLOOKUP($B27,'Shepshed 7'!$A:$C,3,FALSE),"")</f>
        <v/>
      </c>
      <c r="Z27" s="2" t="str">
        <f>IFERROR(VLOOKUP($B27,'Derby 10'!$A:$C,3,FALSE),"")</f>
        <v/>
      </c>
      <c r="AA27" s="2" t="str">
        <f>IFERROR(VLOOKUP($B27,'Bagworth XC'!$A:$C,3,FALSE),"")</f>
        <v/>
      </c>
    </row>
    <row r="28" spans="1:27" x14ac:dyDescent="0.3">
      <c r="A28" s="34">
        <f ca="1">IFERROR(Table2[[#This Row],[Position]],"")</f>
        <v>26</v>
      </c>
      <c r="B28" s="11" t="s">
        <v>4</v>
      </c>
      <c r="C28" s="58">
        <f ca="1">IF(Table2[[#This Row],[Total races]]=0,0,(RANK(E28,$E$3:$E$72)+COUNTIF(E28:$E$59,E28)-1))</f>
        <v>26</v>
      </c>
      <c r="D28" s="2">
        <f>COUNTIF(F28:AA28,"&gt;=0")</f>
        <v>1</v>
      </c>
      <c r="E28" s="2">
        <f t="array" aca="1" ref="E28" ca="1">IF(Table2[[#This Row],[Total races]]&lt;11,SUM(Table2[[#This Row],[Bosworth XC]:[1st XC 2026]]),SUM(LARGE(F28:AA28,ROW(INDIRECT("1:10")))))+Table2[[#This Row],[Total races]]*3</f>
        <v>21</v>
      </c>
      <c r="F28" s="2" t="str">
        <f>IFERROR(VLOOKUP(B28,'Bosworth XC'!$A:$C,3,FALSE),"")</f>
        <v/>
      </c>
      <c r="G28" s="2" t="str">
        <f>IFERROR(VLOOKUP(B28,'Ivanhoe 20'!$A:$C,3,FALSE),"")</f>
        <v/>
      </c>
      <c r="H28" s="2" t="str">
        <f>IFERROR(VLOOKUP($B28,'Desford 6'!$A:$C,3,FALSE),"")</f>
        <v/>
      </c>
      <c r="I28" s="2">
        <f>IFERROR(VLOOKUP($B28,'Run In The Forest 5'!$A:$C,3,FALSE),"")</f>
        <v>18</v>
      </c>
      <c r="J28" s="2" t="str">
        <f>IFERROR(VLOOKUP($B28,'Uttoxeter HM'!$A:$C,3,FALSE),"")</f>
        <v/>
      </c>
      <c r="K28" s="2" t="str">
        <f>IFERROR(VLOOKUP($B28,'Watermead 10k'!$A:$C,3,FALSE),"")</f>
        <v/>
      </c>
      <c r="L28" s="2" t="str">
        <f>IFERROR(VLOOKUP($B28,'West End 8'!$A:$C,3,FALSE),"")</f>
        <v/>
      </c>
      <c r="M28" s="2" t="str">
        <f>IFERROR(VLOOKUP($B28,'Swithland 6'!$A:$C,3,FALSE),"")</f>
        <v/>
      </c>
      <c r="N28" s="2" t="str">
        <f>IFERROR(VLOOKUP($B28,'Washlands Relays'!$A:$C,3,FALSE),"")</f>
        <v/>
      </c>
      <c r="O28" s="2" t="str">
        <f>IFERROR(VLOOKUP($B28,'Gate Gallop 10k'!$A:$C,3,FALSE),"")</f>
        <v/>
      </c>
      <c r="P28" s="2" t="str">
        <f>IFERROR(VLOOKUP($B28,'Worthington 6'!$A:$C,3,FALSE),"")</f>
        <v/>
      </c>
      <c r="Q28" s="2" t="str">
        <f>IFERROR(VLOOKUP($B28,'Joy Cann 5'!$A:$C,3,FALSE),"")</f>
        <v/>
      </c>
      <c r="R28" s="2" t="str">
        <f>IFERROR(VLOOKUP($B28,'Burton 10k'!$A:$C,3,FALSE),"")</f>
        <v/>
      </c>
      <c r="S28" s="2" t="str">
        <f>IFERROR(VLOOKUP($B28,'Lichfield 10k'!$A:$C,3,FALSE),"")</f>
        <v/>
      </c>
      <c r="T28" s="2" t="str">
        <f>IFERROR(VLOOKUP($B28,'Tamworth 5'!$A:$C,3,FALSE),"")</f>
        <v/>
      </c>
      <c r="U28" s="2" t="str">
        <f>IFERROR(VLOOKUP($B28,'Markfield 10k'!$A:$C,3,FALSE),"")</f>
        <v/>
      </c>
      <c r="V28" s="2" t="str">
        <f>IFERROR(VLOOKUP($B28,'Rotherby 8'!$A:$C,3,FALSE),"")</f>
        <v/>
      </c>
      <c r="W28" s="2" t="str">
        <f>IFERROR(VLOOKUP($B28,'Adrian Smith'!$A:$C,3,FALSE),"")</f>
        <v/>
      </c>
      <c r="X28" s="2" t="str">
        <f>IFERROR(VLOOKUP($B28,'parkrun 5k'!$A:$C,3,FALSE),"")</f>
        <v/>
      </c>
      <c r="Y28" s="23" t="str">
        <f>IFERROR(VLOOKUP($B28,'Shepshed 7'!$A:$C,3,FALSE),"")</f>
        <v/>
      </c>
      <c r="Z28" s="2" t="str">
        <f>IFERROR(VLOOKUP($B28,'Derby 10'!$A:$C,3,FALSE),"")</f>
        <v/>
      </c>
      <c r="AA28" s="2" t="str">
        <f>IFERROR(VLOOKUP($B28,'Bagworth XC'!$A:$C,3,FALSE),"")</f>
        <v/>
      </c>
    </row>
    <row r="29" spans="1:27" x14ac:dyDescent="0.3">
      <c r="A29" s="34">
        <f ca="1">IFERROR(Table2[[#This Row],[Position]],"")</f>
        <v>28</v>
      </c>
      <c r="B29" s="11" t="s">
        <v>28</v>
      </c>
      <c r="C29" s="58">
        <f ca="1">IF(Table2[[#This Row],[Total races]]=0,0,(RANK(E29,$E$3:$E$72)+COUNTIF(E29:$E$67,E29)-1))</f>
        <v>28</v>
      </c>
      <c r="D29" s="2">
        <f>COUNTIF(F29:AA29,"&gt;=0")</f>
        <v>1</v>
      </c>
      <c r="E29" s="2">
        <f t="array" aca="1" ref="E29" ca="1">IF(Table2[[#This Row],[Total races]]&lt;11,SUM(Table2[[#This Row],[Bosworth XC]:[1st XC 2026]]),SUM(LARGE(F29:AA29,ROW(INDIRECT("1:10")))))+Table2[[#This Row],[Total races]]*3</f>
        <v>20</v>
      </c>
      <c r="F29" s="2">
        <f>IFERROR(VLOOKUP(B29,'Bosworth XC'!$A:$C,3,FALSE),"")</f>
        <v>17</v>
      </c>
      <c r="G29" s="2" t="str">
        <f>IFERROR(VLOOKUP(B29,'Ivanhoe 20'!$A:$C,3,FALSE),"")</f>
        <v/>
      </c>
      <c r="H29" s="2" t="str">
        <f>IFERROR(VLOOKUP($B29,'Desford 6'!$A:$C,3,FALSE),"")</f>
        <v/>
      </c>
      <c r="I29" s="2" t="str">
        <f>IFERROR(VLOOKUP($B29,'Run In The Forest 5'!$A:$C,3,FALSE),"")</f>
        <v/>
      </c>
      <c r="J29" s="2" t="str">
        <f>IFERROR(VLOOKUP($B29,'Uttoxeter HM'!$A:$C,3,FALSE),"")</f>
        <v/>
      </c>
      <c r="K29" s="2" t="str">
        <f>IFERROR(VLOOKUP($B29,'Watermead 10k'!$A:$C,3,FALSE),"")</f>
        <v/>
      </c>
      <c r="L29" s="2" t="str">
        <f>IFERROR(VLOOKUP($B29,'West End 8'!$A:$C,3,FALSE),"")</f>
        <v/>
      </c>
      <c r="M29" s="2" t="str">
        <f>IFERROR(VLOOKUP($B29,'Swithland 6'!$A:$C,3,FALSE),"")</f>
        <v/>
      </c>
      <c r="N29" s="2" t="str">
        <f>IFERROR(VLOOKUP($B29,'Washlands Relays'!$A:$C,3,FALSE),"")</f>
        <v/>
      </c>
      <c r="O29" s="2" t="str">
        <f>IFERROR(VLOOKUP($B29,'Gate Gallop 10k'!$A:$C,3,FALSE),"")</f>
        <v/>
      </c>
      <c r="P29" s="2" t="str">
        <f>IFERROR(VLOOKUP($B29,'Worthington 6'!$A:$C,3,FALSE),"")</f>
        <v/>
      </c>
      <c r="Q29" s="2" t="str">
        <f>IFERROR(VLOOKUP($B29,'Joy Cann 5'!$A:$C,3,FALSE),"")</f>
        <v/>
      </c>
      <c r="R29" s="2" t="str">
        <f>IFERROR(VLOOKUP($B29,'Burton 10k'!$A:$C,3,FALSE),"")</f>
        <v/>
      </c>
      <c r="S29" s="2" t="str">
        <f>IFERROR(VLOOKUP($B29,'Lichfield 10k'!$A:$C,3,FALSE),"")</f>
        <v/>
      </c>
      <c r="T29" s="2" t="str">
        <f>IFERROR(VLOOKUP($B29,'Tamworth 5'!$A:$C,3,FALSE),"")</f>
        <v/>
      </c>
      <c r="U29" s="2" t="str">
        <f>IFERROR(VLOOKUP($B29,'Markfield 10k'!$A:$C,3,FALSE),"")</f>
        <v/>
      </c>
      <c r="V29" s="2" t="str">
        <f>IFERROR(VLOOKUP($B29,'Rotherby 8'!$A:$C,3,FALSE),"")</f>
        <v/>
      </c>
      <c r="W29" s="2" t="str">
        <f>IFERROR(VLOOKUP($B29,'Adrian Smith'!$A:$C,3,FALSE),"")</f>
        <v/>
      </c>
      <c r="X29" s="2" t="str">
        <f>IFERROR(VLOOKUP($B29,'parkrun 5k'!$A:$C,3,FALSE),"")</f>
        <v/>
      </c>
      <c r="Y29" s="23" t="str">
        <f>IFERROR(VLOOKUP($B29,'Shepshed 7'!$A:$C,3,FALSE),"")</f>
        <v/>
      </c>
      <c r="Z29" s="2" t="str">
        <f>IFERROR(VLOOKUP($B29,'Derby 10'!$A:$C,3,FALSE),"")</f>
        <v/>
      </c>
      <c r="AA29" s="2" t="str">
        <f>IFERROR(VLOOKUP($B29,'Bagworth XC'!$A:$C,3,FALSE),"")</f>
        <v/>
      </c>
    </row>
    <row r="30" spans="1:27" x14ac:dyDescent="0.3">
      <c r="A30" s="34">
        <f ca="1">IFERROR(Table2[[#This Row],[Position]],"")</f>
        <v>27</v>
      </c>
      <c r="B30" s="11" t="s">
        <v>94</v>
      </c>
      <c r="C30" s="58">
        <f ca="1">IF(Table2[[#This Row],[Total races]]=0,0,(RANK(E30,$E$3:$E$72)+COUNTIF(E30:$E$67,E30)-1))</f>
        <v>27</v>
      </c>
      <c r="D30" s="2">
        <f>COUNTIF(F30:AA30,"&gt;=0")</f>
        <v>1</v>
      </c>
      <c r="E30" s="2">
        <f t="array" aca="1" ref="E30" ca="1">IF(Table2[[#This Row],[Total races]]&lt;11,SUM(Table2[[#This Row],[Bosworth XC]:[1st XC 2026]]),SUM(LARGE(F30:AA30,ROW(INDIRECT("1:10")))))+Table2[[#This Row],[Total races]]*3</f>
        <v>20</v>
      </c>
      <c r="F30" s="2" t="str">
        <f>IFERROR(VLOOKUP(B30,'Bosworth XC'!$A:$C,3,FALSE),"")</f>
        <v/>
      </c>
      <c r="G30" s="2" t="str">
        <f>IFERROR(VLOOKUP(B30,'Ivanhoe 20'!$A:$C,3,FALSE),"")</f>
        <v/>
      </c>
      <c r="H30" s="2" t="str">
        <f>IFERROR(VLOOKUP($B30,'Desford 6'!$A:$C,3,FALSE),"")</f>
        <v/>
      </c>
      <c r="I30" s="2">
        <f>IFERROR(VLOOKUP($B30,'Run In The Forest 5'!$A:$C,3,FALSE),"")</f>
        <v>17</v>
      </c>
      <c r="J30" s="2" t="str">
        <f>IFERROR(VLOOKUP($B30,'Uttoxeter HM'!$A:$C,3,FALSE),"")</f>
        <v/>
      </c>
      <c r="K30" s="2" t="str">
        <f>IFERROR(VLOOKUP($B30,'Watermead 10k'!$A:$C,3,FALSE),"")</f>
        <v/>
      </c>
      <c r="L30" s="2" t="str">
        <f>IFERROR(VLOOKUP($B30,'West End 8'!$A:$C,3,FALSE),"")</f>
        <v/>
      </c>
      <c r="M30" s="2" t="str">
        <f>IFERROR(VLOOKUP($B30,'Swithland 6'!$A:$C,3,FALSE),"")</f>
        <v/>
      </c>
      <c r="N30" s="2" t="str">
        <f>IFERROR(VLOOKUP($B30,'Washlands Relays'!$A:$C,3,FALSE),"")</f>
        <v/>
      </c>
      <c r="O30" s="2" t="str">
        <f>IFERROR(VLOOKUP($B30,'Gate Gallop 10k'!$A:$C,3,FALSE),"")</f>
        <v/>
      </c>
      <c r="P30" s="2" t="str">
        <f>IFERROR(VLOOKUP($B30,'Worthington 6'!$A:$C,3,FALSE),"")</f>
        <v/>
      </c>
      <c r="Q30" s="2" t="str">
        <f>IFERROR(VLOOKUP($B30,'Joy Cann 5'!$A:$C,3,FALSE),"")</f>
        <v/>
      </c>
      <c r="R30" s="2" t="str">
        <f>IFERROR(VLOOKUP($B30,'Burton 10k'!$A:$C,3,FALSE),"")</f>
        <v/>
      </c>
      <c r="S30" s="2" t="str">
        <f>IFERROR(VLOOKUP($B30,'Lichfield 10k'!$A:$C,3,FALSE),"")</f>
        <v/>
      </c>
      <c r="T30" s="2" t="str">
        <f>IFERROR(VLOOKUP($B30,'Tamworth 5'!$A:$C,3,FALSE),"")</f>
        <v/>
      </c>
      <c r="U30" s="2" t="str">
        <f>IFERROR(VLOOKUP($B30,'Markfield 10k'!$A:$C,3,FALSE),"")</f>
        <v/>
      </c>
      <c r="V30" s="2" t="str">
        <f>IFERROR(VLOOKUP($B30,'Rotherby 8'!$A:$C,3,FALSE),"")</f>
        <v/>
      </c>
      <c r="W30" s="2" t="str">
        <f>IFERROR(VLOOKUP($B30,'Adrian Smith'!$A:$C,3,FALSE),"")</f>
        <v/>
      </c>
      <c r="X30" s="2" t="str">
        <f>IFERROR(VLOOKUP($B30,'parkrun 5k'!$A:$C,3,FALSE),"")</f>
        <v/>
      </c>
      <c r="Y30" s="23" t="str">
        <f>IFERROR(VLOOKUP($B30,'Shepshed 7'!$A:$C,3,FALSE),"")</f>
        <v/>
      </c>
      <c r="Z30" s="2" t="str">
        <f>IFERROR(VLOOKUP($B30,'Derby 10'!$A:$C,3,FALSE),"")</f>
        <v/>
      </c>
      <c r="AA30" s="2" t="str">
        <f>IFERROR(VLOOKUP($B30,'Bagworth XC'!$A:$C,3,FALSE),"")</f>
        <v/>
      </c>
    </row>
    <row r="31" spans="1:27" x14ac:dyDescent="0.3">
      <c r="A31" s="34">
        <f ca="1">IFERROR(Table2[[#This Row],[Position]],"")</f>
        <v>29</v>
      </c>
      <c r="B31" s="11" t="s">
        <v>75</v>
      </c>
      <c r="C31" s="58">
        <f ca="1">IF(Table2[[#This Row],[Total races]]=0,0,(RANK(E31,$E$3:$E$72)+COUNTIF(E31:$E$67,E31)-1))</f>
        <v>29</v>
      </c>
      <c r="D31" s="2">
        <f>COUNTIF(F31:AA31,"&gt;=0")</f>
        <v>1</v>
      </c>
      <c r="E31" s="2">
        <f t="array" aca="1" ref="E31" ca="1">IF(Table2[[#This Row],[Total races]]&lt;11,SUM(Table2[[#This Row],[Bosworth XC]:[1st XC 2026]]),SUM(LARGE(F31:AA31,ROW(INDIRECT("1:10")))))+Table2[[#This Row],[Total races]]*3</f>
        <v>19</v>
      </c>
      <c r="F31" s="2">
        <f>IFERROR(VLOOKUP(B31,'Bosworth XC'!$A:$C,3,FALSE),"")</f>
        <v>16</v>
      </c>
      <c r="G31" s="2" t="str">
        <f>IFERROR(VLOOKUP(B31,'Ivanhoe 20'!$A:$C,3,FALSE),"")</f>
        <v/>
      </c>
      <c r="H31" s="2" t="str">
        <f>IFERROR(VLOOKUP($B31,'Desford 6'!$A:$C,3,FALSE),"")</f>
        <v/>
      </c>
      <c r="I31" s="2" t="str">
        <f>IFERROR(VLOOKUP($B31,'Run In The Forest 5'!$A:$C,3,FALSE),"")</f>
        <v/>
      </c>
      <c r="J31" s="2" t="str">
        <f>IFERROR(VLOOKUP($B31,'Uttoxeter HM'!$A:$C,3,FALSE),"")</f>
        <v/>
      </c>
      <c r="K31" s="2" t="str">
        <f>IFERROR(VLOOKUP($B31,'Watermead 10k'!$A:$C,3,FALSE),"")</f>
        <v/>
      </c>
      <c r="L31" s="2" t="str">
        <f>IFERROR(VLOOKUP($B31,'West End 8'!$A:$C,3,FALSE),"")</f>
        <v/>
      </c>
      <c r="M31" s="2" t="str">
        <f>IFERROR(VLOOKUP($B31,'Swithland 6'!$A:$C,3,FALSE),"")</f>
        <v/>
      </c>
      <c r="N31" s="2" t="str">
        <f>IFERROR(VLOOKUP($B31,'Washlands Relays'!$A:$C,3,FALSE),"")</f>
        <v/>
      </c>
      <c r="O31" s="2" t="str">
        <f>IFERROR(VLOOKUP($B31,'Gate Gallop 10k'!$A:$C,3,FALSE),"")</f>
        <v/>
      </c>
      <c r="P31" s="2" t="str">
        <f>IFERROR(VLOOKUP($B31,'Worthington 6'!$A:$C,3,FALSE),"")</f>
        <v/>
      </c>
      <c r="Q31" s="2" t="str">
        <f>IFERROR(VLOOKUP($B31,'Joy Cann 5'!$A:$C,3,FALSE),"")</f>
        <v/>
      </c>
      <c r="R31" s="2" t="str">
        <f>IFERROR(VLOOKUP($B31,'Burton 10k'!$A:$C,3,FALSE),"")</f>
        <v/>
      </c>
      <c r="S31" s="2" t="str">
        <f>IFERROR(VLOOKUP($B31,'Lichfield 10k'!$A:$C,3,FALSE),"")</f>
        <v/>
      </c>
      <c r="T31" s="2" t="str">
        <f>IFERROR(VLOOKUP($B31,'Tamworth 5'!$A:$C,3,FALSE),"")</f>
        <v/>
      </c>
      <c r="U31" s="2" t="str">
        <f>IFERROR(VLOOKUP($B31,'Markfield 10k'!$A:$C,3,FALSE),"")</f>
        <v/>
      </c>
      <c r="V31" s="2" t="str">
        <f>IFERROR(VLOOKUP($B31,'Rotherby 8'!$A:$C,3,FALSE),"")</f>
        <v/>
      </c>
      <c r="W31" s="2" t="str">
        <f>IFERROR(VLOOKUP($B31,'Adrian Smith'!$A:$C,3,FALSE),"")</f>
        <v/>
      </c>
      <c r="X31" s="2" t="str">
        <f>IFERROR(VLOOKUP($B31,'parkrun 5k'!$A:$C,3,FALSE),"")</f>
        <v/>
      </c>
      <c r="Y31" s="23" t="str">
        <f>IFERROR(VLOOKUP($B31,'Shepshed 7'!$A:$C,3,FALSE),"")</f>
        <v/>
      </c>
      <c r="Z31" s="2" t="str">
        <f>IFERROR(VLOOKUP($B31,'Derby 10'!$A:$C,3,FALSE),"")</f>
        <v/>
      </c>
      <c r="AA31" s="2" t="str">
        <f>IFERROR(VLOOKUP($B31,'Bagworth XC'!$A:$C,3,FALSE),"")</f>
        <v/>
      </c>
    </row>
    <row r="32" spans="1:27" x14ac:dyDescent="0.3">
      <c r="A32" s="34">
        <f ca="1">IFERROR(Table2[[#This Row],[Position]],"")</f>
        <v>30</v>
      </c>
      <c r="B32" s="11" t="s">
        <v>39</v>
      </c>
      <c r="C32" s="58">
        <f ca="1">IF(Table2[[#This Row],[Total races]]=0,0,(RANK(E32,$E$3:$E$72)+COUNTIF(E32:$E$67,E32)-1))</f>
        <v>30</v>
      </c>
      <c r="D32" s="2">
        <f>COUNTIF(F32:AA32,"&gt;=0")</f>
        <v>1</v>
      </c>
      <c r="E32" s="2">
        <f t="array" aca="1" ref="E32" ca="1">IF(Table2[[#This Row],[Total races]]&lt;11,SUM(Table2[[#This Row],[Bosworth XC]:[1st XC 2026]]),SUM(LARGE(F32:AA32,ROW(INDIRECT("1:10")))))+Table2[[#This Row],[Total races]]*3</f>
        <v>17</v>
      </c>
      <c r="F32" s="2">
        <f>IFERROR(VLOOKUP(B32,'Bosworth XC'!$A:$C,3,FALSE),"")</f>
        <v>14</v>
      </c>
      <c r="G32" s="2" t="str">
        <f>IFERROR(VLOOKUP(B32,'Ivanhoe 20'!$A:$C,3,FALSE),"")</f>
        <v/>
      </c>
      <c r="H32" s="2" t="str">
        <f>IFERROR(VLOOKUP($B32,'Desford 6'!$A:$C,3,FALSE),"")</f>
        <v/>
      </c>
      <c r="I32" s="2" t="str">
        <f>IFERROR(VLOOKUP($B32,'Run In The Forest 5'!$A:$C,3,FALSE),"")</f>
        <v/>
      </c>
      <c r="J32" s="2" t="str">
        <f>IFERROR(VLOOKUP($B32,'Uttoxeter HM'!$A:$C,3,FALSE),"")</f>
        <v/>
      </c>
      <c r="K32" s="2" t="str">
        <f>IFERROR(VLOOKUP($B32,'Watermead 10k'!$A:$C,3,FALSE),"")</f>
        <v/>
      </c>
      <c r="L32" s="2" t="str">
        <f>IFERROR(VLOOKUP($B32,'West End 8'!$A:$C,3,FALSE),"")</f>
        <v/>
      </c>
      <c r="M32" s="2" t="str">
        <f>IFERROR(VLOOKUP($B32,'Swithland 6'!$A:$C,3,FALSE),"")</f>
        <v/>
      </c>
      <c r="N32" s="2" t="str">
        <f>IFERROR(VLOOKUP($B32,'Washlands Relays'!$A:$C,3,FALSE),"")</f>
        <v/>
      </c>
      <c r="O32" s="2" t="str">
        <f>IFERROR(VLOOKUP($B32,'Gate Gallop 10k'!$A:$C,3,FALSE),"")</f>
        <v/>
      </c>
      <c r="P32" s="2" t="str">
        <f>IFERROR(VLOOKUP($B32,'Worthington 6'!$A:$C,3,FALSE),"")</f>
        <v/>
      </c>
      <c r="Q32" s="2" t="str">
        <f>IFERROR(VLOOKUP($B32,'Joy Cann 5'!$A:$C,3,FALSE),"")</f>
        <v/>
      </c>
      <c r="R32" s="2" t="str">
        <f>IFERROR(VLOOKUP($B32,'Burton 10k'!$A:$C,3,FALSE),"")</f>
        <v/>
      </c>
      <c r="S32" s="2" t="str">
        <f>IFERROR(VLOOKUP($B32,'Lichfield 10k'!$A:$C,3,FALSE),"")</f>
        <v/>
      </c>
      <c r="T32" s="2" t="str">
        <f>IFERROR(VLOOKUP($B32,'Tamworth 5'!$A:$C,3,FALSE),"")</f>
        <v/>
      </c>
      <c r="U32" s="2" t="str">
        <f>IFERROR(VLOOKUP($B32,'Markfield 10k'!$A:$C,3,FALSE),"")</f>
        <v/>
      </c>
      <c r="V32" s="2" t="str">
        <f>IFERROR(VLOOKUP($B32,'Rotherby 8'!$A:$C,3,FALSE),"")</f>
        <v/>
      </c>
      <c r="W32" s="2" t="str">
        <f>IFERROR(VLOOKUP($B32,'Adrian Smith'!$A:$C,3,FALSE),"")</f>
        <v/>
      </c>
      <c r="X32" s="2" t="str">
        <f>IFERROR(VLOOKUP($B32,'parkrun 5k'!$A:$C,3,FALSE),"")</f>
        <v/>
      </c>
      <c r="Y32" s="23" t="str">
        <f>IFERROR(VLOOKUP($B32,'Shepshed 7'!$A:$C,3,FALSE),"")</f>
        <v/>
      </c>
      <c r="Z32" s="2" t="str">
        <f>IFERROR(VLOOKUP($B32,'Derby 10'!$A:$C,3,FALSE),"")</f>
        <v/>
      </c>
      <c r="AA32" s="2" t="str">
        <f>IFERROR(VLOOKUP($B32,'Bagworth XC'!$A:$C,3,FALSE),"")</f>
        <v/>
      </c>
    </row>
    <row r="33" spans="1:27" x14ac:dyDescent="0.3">
      <c r="A33" s="34">
        <f>IFERROR(Table2[[#This Row],[Position]],"")</f>
        <v>0</v>
      </c>
      <c r="B33" s="11" t="s">
        <v>2</v>
      </c>
      <c r="C33" s="58">
        <f>IF(Table2[[#This Row],[Total races]]=0,0,(RANK(E33,$E$3:$E$72)+COUNTIF(E33:$E$59,E33)-1))</f>
        <v>0</v>
      </c>
      <c r="D33" s="2">
        <f>COUNTIF(F33:AA33,"&gt;=0")</f>
        <v>0</v>
      </c>
      <c r="E33" s="2">
        <f t="array" aca="1" ref="E33" ca="1">IF(Table2[[#This Row],[Total races]]&lt;11,SUM(Table2[[#This Row],[Bosworth XC]:[1st XC 2026]]),SUM(LARGE(F33:AA33,ROW(INDIRECT("1:10")))))+Table2[[#This Row],[Total races]]*3</f>
        <v>0</v>
      </c>
      <c r="F33" s="2" t="str">
        <f>IFERROR(VLOOKUP(B33,'Bosworth XC'!$A:$C,3,FALSE),"")</f>
        <v/>
      </c>
      <c r="G33" s="2" t="str">
        <f>IFERROR(VLOOKUP(B33,'Ivanhoe 20'!$A:$C,3,FALSE),"")</f>
        <v/>
      </c>
      <c r="H33" s="2" t="str">
        <f>IFERROR(VLOOKUP($B33,'Desford 6'!$A:$C,3,FALSE),"")</f>
        <v/>
      </c>
      <c r="I33" s="2" t="str">
        <f>IFERROR(VLOOKUP($B33,'Run In The Forest 5'!$A:$C,3,FALSE),"")</f>
        <v/>
      </c>
      <c r="J33" s="2" t="str">
        <f>IFERROR(VLOOKUP($B33,'Uttoxeter HM'!$A:$C,3,FALSE),"")</f>
        <v/>
      </c>
      <c r="K33" s="2" t="str">
        <f>IFERROR(VLOOKUP($B33,'Watermead 10k'!$A:$C,3,FALSE),"")</f>
        <v/>
      </c>
      <c r="L33" s="2" t="str">
        <f>IFERROR(VLOOKUP($B33,'West End 8'!$A:$C,3,FALSE),"")</f>
        <v/>
      </c>
      <c r="M33" s="2" t="str">
        <f>IFERROR(VLOOKUP($B33,'Swithland 6'!$A:$C,3,FALSE),"")</f>
        <v/>
      </c>
      <c r="N33" s="2" t="str">
        <f>IFERROR(VLOOKUP($B33,'Washlands Relays'!$A:$C,3,FALSE),"")</f>
        <v/>
      </c>
      <c r="O33" s="2" t="str">
        <f>IFERROR(VLOOKUP($B33,'Gate Gallop 10k'!$A:$C,3,FALSE),"")</f>
        <v/>
      </c>
      <c r="P33" s="2" t="str">
        <f>IFERROR(VLOOKUP($B33,'Worthington 6'!$A:$C,3,FALSE),"")</f>
        <v/>
      </c>
      <c r="Q33" s="2" t="str">
        <f>IFERROR(VLOOKUP($B33,'Joy Cann 5'!$A:$C,3,FALSE),"")</f>
        <v/>
      </c>
      <c r="R33" s="2" t="str">
        <f>IFERROR(VLOOKUP($B33,'Burton 10k'!$A:$C,3,FALSE),"")</f>
        <v/>
      </c>
      <c r="S33" s="2" t="str">
        <f>IFERROR(VLOOKUP($B33,'Lichfield 10k'!$A:$C,3,FALSE),"")</f>
        <v/>
      </c>
      <c r="T33" s="2" t="str">
        <f>IFERROR(VLOOKUP($B33,'Tamworth 5'!$A:$C,3,FALSE),"")</f>
        <v/>
      </c>
      <c r="U33" s="2" t="str">
        <f>IFERROR(VLOOKUP($B33,'Markfield 10k'!$A:$C,3,FALSE),"")</f>
        <v/>
      </c>
      <c r="V33" s="2" t="str">
        <f>IFERROR(VLOOKUP($B33,'Rotherby 8'!$A:$C,3,FALSE),"")</f>
        <v/>
      </c>
      <c r="W33" s="2" t="str">
        <f>IFERROR(VLOOKUP($B33,'Adrian Smith'!$A:$C,3,FALSE),"")</f>
        <v/>
      </c>
      <c r="X33" s="2" t="str">
        <f>IFERROR(VLOOKUP($B33,'parkrun 5k'!$A:$C,3,FALSE),"")</f>
        <v/>
      </c>
      <c r="Y33" s="23" t="str">
        <f>IFERROR(VLOOKUP($B33,'Shepshed 7'!$A:$C,3,FALSE),"")</f>
        <v/>
      </c>
      <c r="Z33" s="2" t="str">
        <f>IFERROR(VLOOKUP($B33,'Derby 10'!$A:$C,3,FALSE),"")</f>
        <v/>
      </c>
      <c r="AA33" s="2" t="str">
        <f>IFERROR(VLOOKUP($B33,'Bagworth XC'!$A:$C,3,FALSE),"")</f>
        <v/>
      </c>
    </row>
    <row r="34" spans="1:27" x14ac:dyDescent="0.3">
      <c r="A34" s="34">
        <f>IFERROR(Table2[[#This Row],[Position]],"")</f>
        <v>0</v>
      </c>
      <c r="B34" s="11" t="s">
        <v>43</v>
      </c>
      <c r="C34" s="58">
        <f>IF(Table2[[#This Row],[Total races]]=0,0,(RANK(E34,$E$3:$E$72)+COUNTIF(E34:$E$59,E34)-1))</f>
        <v>0</v>
      </c>
      <c r="D34" s="2">
        <f>COUNTIF(F34:AA34,"&gt;=0")</f>
        <v>0</v>
      </c>
      <c r="E34" s="2">
        <f t="array" aca="1" ref="E34" ca="1">IF(Table2[[#This Row],[Total races]]&lt;11,SUM(Table2[[#This Row],[Bosworth XC]:[1st XC 2026]]),SUM(LARGE(F34:AA34,ROW(INDIRECT("1:10")))))+Table2[[#This Row],[Total races]]*3</f>
        <v>0</v>
      </c>
      <c r="F34" s="2" t="str">
        <f>IFERROR(VLOOKUP(B34,'Bosworth XC'!$A:$C,3,FALSE),"")</f>
        <v/>
      </c>
      <c r="G34" s="2" t="str">
        <f>IFERROR(VLOOKUP(B34,'Ivanhoe 20'!$A:$C,3,FALSE),"")</f>
        <v/>
      </c>
      <c r="H34" s="2" t="str">
        <f>IFERROR(VLOOKUP($B34,'Desford 6'!$A:$C,3,FALSE),"")</f>
        <v/>
      </c>
      <c r="I34" s="2" t="str">
        <f>IFERROR(VLOOKUP($B34,'Run In The Forest 5'!$A:$C,3,FALSE),"")</f>
        <v/>
      </c>
      <c r="J34" s="2" t="str">
        <f>IFERROR(VLOOKUP($B34,'Uttoxeter HM'!$A:$C,3,FALSE),"")</f>
        <v/>
      </c>
      <c r="K34" s="2" t="str">
        <f>IFERROR(VLOOKUP($B34,'Watermead 10k'!$A:$C,3,FALSE),"")</f>
        <v/>
      </c>
      <c r="L34" s="2" t="str">
        <f>IFERROR(VLOOKUP($B34,'West End 8'!$A:$C,3,FALSE),"")</f>
        <v/>
      </c>
      <c r="M34" s="2" t="str">
        <f>IFERROR(VLOOKUP($B34,'Swithland 6'!$A:$C,3,FALSE),"")</f>
        <v/>
      </c>
      <c r="N34" s="2" t="str">
        <f>IFERROR(VLOOKUP($B34,'Washlands Relays'!$A:$C,3,FALSE),"")</f>
        <v/>
      </c>
      <c r="O34" s="2" t="str">
        <f>IFERROR(VLOOKUP($B34,'Gate Gallop 10k'!$A:$C,3,FALSE),"")</f>
        <v/>
      </c>
      <c r="P34" s="2" t="str">
        <f>IFERROR(VLOOKUP($B34,'Worthington 6'!$A:$C,3,FALSE),"")</f>
        <v/>
      </c>
      <c r="Q34" s="2" t="str">
        <f>IFERROR(VLOOKUP($B34,'Joy Cann 5'!$A:$C,3,FALSE),"")</f>
        <v/>
      </c>
      <c r="R34" s="2" t="str">
        <f>IFERROR(VLOOKUP($B34,'Burton 10k'!$A:$C,3,FALSE),"")</f>
        <v/>
      </c>
      <c r="S34" s="2" t="str">
        <f>IFERROR(VLOOKUP($B34,'Lichfield 10k'!$A:$C,3,FALSE),"")</f>
        <v/>
      </c>
      <c r="T34" s="2" t="str">
        <f>IFERROR(VLOOKUP($B34,'Tamworth 5'!$A:$C,3,FALSE),"")</f>
        <v/>
      </c>
      <c r="U34" s="2" t="str">
        <f>IFERROR(VLOOKUP($B34,'Markfield 10k'!$A:$C,3,FALSE),"")</f>
        <v/>
      </c>
      <c r="V34" s="2" t="str">
        <f>IFERROR(VLOOKUP($B34,'Rotherby 8'!$A:$C,3,FALSE),"")</f>
        <v/>
      </c>
      <c r="W34" s="2" t="str">
        <f>IFERROR(VLOOKUP($B34,'Adrian Smith'!$A:$C,3,FALSE),"")</f>
        <v/>
      </c>
      <c r="X34" s="2" t="str">
        <f>IFERROR(VLOOKUP($B34,'parkrun 5k'!$A:$C,3,FALSE),"")</f>
        <v/>
      </c>
      <c r="Y34" s="23" t="str">
        <f>IFERROR(VLOOKUP($B34,'Shepshed 7'!$A:$C,3,FALSE),"")</f>
        <v/>
      </c>
      <c r="Z34" s="2" t="str">
        <f>IFERROR(VLOOKUP($B34,'Derby 10'!$A:$C,3,FALSE),"")</f>
        <v/>
      </c>
      <c r="AA34" s="2" t="str">
        <f>IFERROR(VLOOKUP($B34,'Bagworth XC'!$A:$C,3,FALSE),"")</f>
        <v/>
      </c>
    </row>
    <row r="35" spans="1:27" x14ac:dyDescent="0.3">
      <c r="A35" s="34">
        <f>IFERROR(Table2[[#This Row],[Position]],"")</f>
        <v>0</v>
      </c>
      <c r="B35" s="11" t="s">
        <v>7</v>
      </c>
      <c r="C35" s="58">
        <f>IF(Table2[[#This Row],[Total races]]=0,0,(RANK(E35,$E$3:$E$72)+COUNTIF(E35:$E$59,E35)-1))</f>
        <v>0</v>
      </c>
      <c r="D35" s="2">
        <f>COUNTIF(F35:AA35,"&gt;=0")</f>
        <v>0</v>
      </c>
      <c r="E35" s="2">
        <f t="array" aca="1" ref="E35" ca="1">IF(Table2[[#This Row],[Total races]]&lt;11,SUM(Table2[[#This Row],[Bosworth XC]:[1st XC 2026]]),SUM(LARGE(F35:AA35,ROW(INDIRECT("1:10")))))+Table2[[#This Row],[Total races]]*3</f>
        <v>0</v>
      </c>
      <c r="F35" s="2" t="str">
        <f>IFERROR(VLOOKUP(B35,'Bosworth XC'!$A:$C,3,FALSE),"")</f>
        <v/>
      </c>
      <c r="G35" s="2" t="str">
        <f>IFERROR(VLOOKUP(B35,'Ivanhoe 20'!$A:$C,3,FALSE),"")</f>
        <v/>
      </c>
      <c r="H35" s="2" t="str">
        <f>IFERROR(VLOOKUP($B35,'Desford 6'!$A:$C,3,FALSE),"")</f>
        <v/>
      </c>
      <c r="I35" s="2" t="str">
        <f>IFERROR(VLOOKUP($B35,'Run In The Forest 5'!$A:$C,3,FALSE),"")</f>
        <v/>
      </c>
      <c r="J35" s="2" t="str">
        <f>IFERROR(VLOOKUP($B35,'Uttoxeter HM'!$A:$C,3,FALSE),"")</f>
        <v/>
      </c>
      <c r="K35" s="2" t="str">
        <f>IFERROR(VLOOKUP($B35,'Watermead 10k'!$A:$C,3,FALSE),"")</f>
        <v/>
      </c>
      <c r="L35" s="2" t="str">
        <f>IFERROR(VLOOKUP($B35,'West End 8'!$A:$C,3,FALSE),"")</f>
        <v/>
      </c>
      <c r="M35" s="2" t="str">
        <f>IFERROR(VLOOKUP($B35,'Swithland 6'!$A:$C,3,FALSE),"")</f>
        <v/>
      </c>
      <c r="N35" s="2" t="str">
        <f>IFERROR(VLOOKUP($B35,'Washlands Relays'!$A:$C,3,FALSE),"")</f>
        <v/>
      </c>
      <c r="O35" s="2" t="str">
        <f>IFERROR(VLOOKUP($B35,'Gate Gallop 10k'!$A:$C,3,FALSE),"")</f>
        <v/>
      </c>
      <c r="P35" s="2" t="str">
        <f>IFERROR(VLOOKUP($B35,'Worthington 6'!$A:$C,3,FALSE),"")</f>
        <v/>
      </c>
      <c r="Q35" s="2" t="str">
        <f>IFERROR(VLOOKUP($B35,'Joy Cann 5'!$A:$C,3,FALSE),"")</f>
        <v/>
      </c>
      <c r="R35" s="2" t="str">
        <f>IFERROR(VLOOKUP($B35,'Burton 10k'!$A:$C,3,FALSE),"")</f>
        <v/>
      </c>
      <c r="S35" s="2" t="str">
        <f>IFERROR(VLOOKUP($B35,'Lichfield 10k'!$A:$C,3,FALSE),"")</f>
        <v/>
      </c>
      <c r="T35" s="2" t="str">
        <f>IFERROR(VLOOKUP($B35,'Tamworth 5'!$A:$C,3,FALSE),"")</f>
        <v/>
      </c>
      <c r="U35" s="2" t="str">
        <f>IFERROR(VLOOKUP($B35,'Markfield 10k'!$A:$C,3,FALSE),"")</f>
        <v/>
      </c>
      <c r="V35" s="2" t="str">
        <f>IFERROR(VLOOKUP($B35,'Rotherby 8'!$A:$C,3,FALSE),"")</f>
        <v/>
      </c>
      <c r="W35" s="2" t="str">
        <f>IFERROR(VLOOKUP($B35,'Adrian Smith'!$A:$C,3,FALSE),"")</f>
        <v/>
      </c>
      <c r="X35" s="2" t="str">
        <f>IFERROR(VLOOKUP($B35,'parkrun 5k'!$A:$C,3,FALSE),"")</f>
        <v/>
      </c>
      <c r="Y35" s="23" t="str">
        <f>IFERROR(VLOOKUP($B35,'Shepshed 7'!$A:$C,3,FALSE),"")</f>
        <v/>
      </c>
      <c r="Z35" s="2" t="str">
        <f>IFERROR(VLOOKUP($B35,'Derby 10'!$A:$C,3,FALSE),"")</f>
        <v/>
      </c>
      <c r="AA35" s="2" t="str">
        <f>IFERROR(VLOOKUP($B35,'Bagworth XC'!$A:$C,3,FALSE),"")</f>
        <v/>
      </c>
    </row>
    <row r="36" spans="1:27" x14ac:dyDescent="0.3">
      <c r="A36" s="34">
        <f>IFERROR(Table2[[#This Row],[Position]],"")</f>
        <v>0</v>
      </c>
      <c r="B36" s="11" t="s">
        <v>51</v>
      </c>
      <c r="C36" s="58">
        <f>IF(Table2[[#This Row],[Total races]]=0,0,(RANK(E36,$E$3:$E$72)+COUNTIF(E36:$E$59,E36)-1))</f>
        <v>0</v>
      </c>
      <c r="D36" s="2">
        <f>COUNTIF(F36:AA36,"&gt;=0")</f>
        <v>0</v>
      </c>
      <c r="E36" s="2">
        <f t="array" aca="1" ref="E36" ca="1">IF(Table2[[#This Row],[Total races]]&lt;11,SUM(Table2[[#This Row],[Bosworth XC]:[1st XC 2026]]),SUM(LARGE(F36:AA36,ROW(INDIRECT("1:10")))))+Table2[[#This Row],[Total races]]*3</f>
        <v>0</v>
      </c>
      <c r="F36" s="2" t="str">
        <f>IFERROR(VLOOKUP(B36,'Bosworth XC'!$A:$C,3,FALSE),"")</f>
        <v/>
      </c>
      <c r="G36" s="2" t="str">
        <f>IFERROR(VLOOKUP(B36,'Ivanhoe 20'!$A:$C,3,FALSE),"")</f>
        <v/>
      </c>
      <c r="H36" s="2" t="str">
        <f>IFERROR(VLOOKUP($B36,'Desford 6'!$A:$C,3,FALSE),"")</f>
        <v/>
      </c>
      <c r="I36" s="2" t="str">
        <f>IFERROR(VLOOKUP($B36,'Run In The Forest 5'!$A:$C,3,FALSE),"")</f>
        <v/>
      </c>
      <c r="J36" s="2" t="str">
        <f>IFERROR(VLOOKUP($B36,'Uttoxeter HM'!$A:$C,3,FALSE),"")</f>
        <v/>
      </c>
      <c r="K36" s="2" t="str">
        <f>IFERROR(VLOOKUP($B36,'Watermead 10k'!$A:$C,3,FALSE),"")</f>
        <v/>
      </c>
      <c r="L36" s="2" t="str">
        <f>IFERROR(VLOOKUP($B36,'West End 8'!$A:$C,3,FALSE),"")</f>
        <v/>
      </c>
      <c r="M36" s="2" t="str">
        <f>IFERROR(VLOOKUP($B36,'Swithland 6'!$A:$C,3,FALSE),"")</f>
        <v/>
      </c>
      <c r="N36" s="2" t="str">
        <f>IFERROR(VLOOKUP($B36,'Washlands Relays'!$A:$C,3,FALSE),"")</f>
        <v/>
      </c>
      <c r="O36" s="2" t="str">
        <f>IFERROR(VLOOKUP($B36,'Gate Gallop 10k'!$A:$C,3,FALSE),"")</f>
        <v/>
      </c>
      <c r="P36" s="2" t="str">
        <f>IFERROR(VLOOKUP($B36,'Worthington 6'!$A:$C,3,FALSE),"")</f>
        <v/>
      </c>
      <c r="Q36" s="2" t="str">
        <f>IFERROR(VLOOKUP($B36,'Joy Cann 5'!$A:$C,3,FALSE),"")</f>
        <v/>
      </c>
      <c r="R36" s="2" t="str">
        <f>IFERROR(VLOOKUP($B36,'Burton 10k'!$A:$C,3,FALSE),"")</f>
        <v/>
      </c>
      <c r="S36" s="2" t="str">
        <f>IFERROR(VLOOKUP($B36,'Lichfield 10k'!$A:$C,3,FALSE),"")</f>
        <v/>
      </c>
      <c r="T36" s="2" t="str">
        <f>IFERROR(VLOOKUP($B36,'Tamworth 5'!$A:$C,3,FALSE),"")</f>
        <v/>
      </c>
      <c r="U36" s="2" t="str">
        <f>IFERROR(VLOOKUP($B36,'Markfield 10k'!$A:$C,3,FALSE),"")</f>
        <v/>
      </c>
      <c r="V36" s="2" t="str">
        <f>IFERROR(VLOOKUP($B36,'Rotherby 8'!$A:$C,3,FALSE),"")</f>
        <v/>
      </c>
      <c r="W36" s="2" t="str">
        <f>IFERROR(VLOOKUP($B36,'Adrian Smith'!$A:$C,3,FALSE),"")</f>
        <v/>
      </c>
      <c r="X36" s="2" t="str">
        <f>IFERROR(VLOOKUP($B36,'parkrun 5k'!$A:$C,3,FALSE),"")</f>
        <v/>
      </c>
      <c r="Y36" s="23" t="str">
        <f>IFERROR(VLOOKUP($B36,'Shepshed 7'!$A:$C,3,FALSE),"")</f>
        <v/>
      </c>
      <c r="Z36" s="2" t="str">
        <f>IFERROR(VLOOKUP($B36,'Derby 10'!$A:$C,3,FALSE),"")</f>
        <v/>
      </c>
      <c r="AA36" s="2" t="str">
        <f>IFERROR(VLOOKUP($B36,'Bagworth XC'!$A:$C,3,FALSE),"")</f>
        <v/>
      </c>
    </row>
    <row r="37" spans="1:27" x14ac:dyDescent="0.3">
      <c r="A37" s="34">
        <f>IFERROR(Table2[[#This Row],[Position]],"")</f>
        <v>0</v>
      </c>
      <c r="B37" s="11" t="s">
        <v>145</v>
      </c>
      <c r="C37" s="58">
        <f>IF(Table2[[#This Row],[Total races]]=0,0,(RANK(E37,$E$3:$E$72)+COUNTIF(E37:$E$65,E37)-1))</f>
        <v>0</v>
      </c>
      <c r="D37" s="2">
        <f>COUNTIF(F37:AA37,"&gt;=0")</f>
        <v>0</v>
      </c>
      <c r="E37" s="2">
        <f t="array" aca="1" ref="E37" ca="1">IF(Table2[[#This Row],[Total races]]&lt;11,SUM(Table2[[#This Row],[Bosworth XC]:[1st XC 2026]]),SUM(LARGE(F37:AA37,ROW(INDIRECT("1:10")))))+Table2[[#This Row],[Total races]]*3</f>
        <v>0</v>
      </c>
      <c r="F37" s="2" t="str">
        <f>IFERROR(VLOOKUP(B37,'Bosworth XC'!$A:$C,3,FALSE),"")</f>
        <v/>
      </c>
      <c r="G37" s="2" t="str">
        <f>IFERROR(VLOOKUP(B37,'Ivanhoe 20'!$A:$C,3,FALSE),"")</f>
        <v/>
      </c>
      <c r="H37" s="2" t="str">
        <f>IFERROR(VLOOKUP($B37,'Desford 6'!$A:$C,3,FALSE),"")</f>
        <v/>
      </c>
      <c r="I37" s="2" t="str">
        <f>IFERROR(VLOOKUP($B37,'Run In The Forest 5'!$A:$C,3,FALSE),"")</f>
        <v/>
      </c>
      <c r="J37" s="2" t="str">
        <f>IFERROR(VLOOKUP($B37,'Uttoxeter HM'!$A:$C,3,FALSE),"")</f>
        <v/>
      </c>
      <c r="K37" s="2" t="str">
        <f>IFERROR(VLOOKUP($B37,'Watermead 10k'!$A:$C,3,FALSE),"")</f>
        <v/>
      </c>
      <c r="L37" s="2" t="str">
        <f>IFERROR(VLOOKUP($B37,'West End 8'!$A:$C,3,FALSE),"")</f>
        <v/>
      </c>
      <c r="M37" s="2" t="str">
        <f>IFERROR(VLOOKUP($B37,'Swithland 6'!$A:$C,3,FALSE),"")</f>
        <v/>
      </c>
      <c r="N37" s="2" t="str">
        <f>IFERROR(VLOOKUP($B37,'Washlands Relays'!$A:$C,3,FALSE),"")</f>
        <v/>
      </c>
      <c r="O37" s="2" t="str">
        <f>IFERROR(VLOOKUP($B37,'Gate Gallop 10k'!$A:$C,3,FALSE),"")</f>
        <v/>
      </c>
      <c r="P37" s="2" t="str">
        <f>IFERROR(VLOOKUP($B37,'Worthington 6'!$A:$C,3,FALSE),"")</f>
        <v/>
      </c>
      <c r="Q37" s="2" t="str">
        <f>IFERROR(VLOOKUP($B37,'Joy Cann 5'!$A:$C,3,FALSE),"")</f>
        <v/>
      </c>
      <c r="R37" s="2" t="str">
        <f>IFERROR(VLOOKUP($B37,'Burton 10k'!$A:$C,3,FALSE),"")</f>
        <v/>
      </c>
      <c r="S37" s="2" t="str">
        <f>IFERROR(VLOOKUP($B37,'Lichfield 10k'!$A:$C,3,FALSE),"")</f>
        <v/>
      </c>
      <c r="T37" s="2" t="str">
        <f>IFERROR(VLOOKUP($B37,'Tamworth 5'!$A:$C,3,FALSE),"")</f>
        <v/>
      </c>
      <c r="U37" s="2" t="str">
        <f>IFERROR(VLOOKUP($B37,'Markfield 10k'!$A:$C,3,FALSE),"")</f>
        <v/>
      </c>
      <c r="V37" s="2" t="str">
        <f>IFERROR(VLOOKUP($B37,'Rotherby 8'!$A:$C,3,FALSE),"")</f>
        <v/>
      </c>
      <c r="W37" s="2" t="str">
        <f>IFERROR(VLOOKUP($B37,'Adrian Smith'!$A:$C,3,FALSE),"")</f>
        <v/>
      </c>
      <c r="X37" s="2" t="str">
        <f>IFERROR(VLOOKUP($B37,'parkrun 5k'!$A:$C,3,FALSE),"")</f>
        <v/>
      </c>
      <c r="Y37" s="23" t="str">
        <f>IFERROR(VLOOKUP($B37,'Shepshed 7'!$A:$C,3,FALSE),"")</f>
        <v/>
      </c>
      <c r="Z37" s="2" t="str">
        <f>IFERROR(VLOOKUP($B37,'Derby 10'!$A:$C,3,FALSE),"")</f>
        <v/>
      </c>
      <c r="AA37" s="2" t="str">
        <f>IFERROR(VLOOKUP($B37,'Bagworth XC'!$A:$C,3,FALSE),"")</f>
        <v/>
      </c>
    </row>
    <row r="38" spans="1:27" x14ac:dyDescent="0.3">
      <c r="A38" s="34">
        <f>IFERROR(Table2[[#This Row],[Position]],"")</f>
        <v>0</v>
      </c>
      <c r="B38" s="11" t="s">
        <v>100</v>
      </c>
      <c r="C38" s="58">
        <f>IF(Table2[[#This Row],[Total races]]=0,0,(RANK(E38,$E$3:$E$72)+COUNTIF(E38:$E$59,E38)-1))</f>
        <v>0</v>
      </c>
      <c r="D38" s="2">
        <f>COUNTIF(F38:AA38,"&gt;=0")</f>
        <v>0</v>
      </c>
      <c r="E38" s="2">
        <f t="array" aca="1" ref="E38" ca="1">IF(Table2[[#This Row],[Total races]]&lt;11,SUM(Table2[[#This Row],[Bosworth XC]:[1st XC 2026]]),SUM(LARGE(F38:AA38,ROW(INDIRECT("1:10")))))+Table2[[#This Row],[Total races]]*3</f>
        <v>0</v>
      </c>
      <c r="F38" s="2" t="str">
        <f>IFERROR(VLOOKUP(B38,'Bosworth XC'!$A:$C,3,FALSE),"")</f>
        <v/>
      </c>
      <c r="G38" s="2" t="str">
        <f>IFERROR(VLOOKUP(B38,'Ivanhoe 20'!$A:$C,3,FALSE),"")</f>
        <v/>
      </c>
      <c r="H38" s="2" t="str">
        <f>IFERROR(VLOOKUP($B38,'Desford 6'!$A:$C,3,FALSE),"")</f>
        <v/>
      </c>
      <c r="I38" s="2" t="str">
        <f>IFERROR(VLOOKUP($B38,'Run In The Forest 5'!$A:$C,3,FALSE),"")</f>
        <v/>
      </c>
      <c r="J38" s="2" t="str">
        <f>IFERROR(VLOOKUP($B38,'Uttoxeter HM'!$A:$C,3,FALSE),"")</f>
        <v/>
      </c>
      <c r="K38" s="2" t="str">
        <f>IFERROR(VLOOKUP($B38,'Watermead 10k'!$A:$C,3,FALSE),"")</f>
        <v/>
      </c>
      <c r="L38" s="2" t="str">
        <f>IFERROR(VLOOKUP($B38,'West End 8'!$A:$C,3,FALSE),"")</f>
        <v/>
      </c>
      <c r="M38" s="2" t="str">
        <f>IFERROR(VLOOKUP($B38,'Swithland 6'!$A:$C,3,FALSE),"")</f>
        <v/>
      </c>
      <c r="N38" s="2" t="str">
        <f>IFERROR(VLOOKUP($B38,'Washlands Relays'!$A:$C,3,FALSE),"")</f>
        <v/>
      </c>
      <c r="O38" s="2" t="str">
        <f>IFERROR(VLOOKUP($B38,'Gate Gallop 10k'!$A:$C,3,FALSE),"")</f>
        <v/>
      </c>
      <c r="P38" s="2" t="str">
        <f>IFERROR(VLOOKUP($B38,'Worthington 6'!$A:$C,3,FALSE),"")</f>
        <v/>
      </c>
      <c r="Q38" s="2" t="str">
        <f>IFERROR(VLOOKUP($B38,'Joy Cann 5'!$A:$C,3,FALSE),"")</f>
        <v/>
      </c>
      <c r="R38" s="2" t="str">
        <f>IFERROR(VLOOKUP($B38,'Burton 10k'!$A:$C,3,FALSE),"")</f>
        <v/>
      </c>
      <c r="S38" s="2" t="str">
        <f>IFERROR(VLOOKUP($B38,'Lichfield 10k'!$A:$C,3,FALSE),"")</f>
        <v/>
      </c>
      <c r="T38" s="2" t="str">
        <f>IFERROR(VLOOKUP($B38,'Tamworth 5'!$A:$C,3,FALSE),"")</f>
        <v/>
      </c>
      <c r="U38" s="2" t="str">
        <f>IFERROR(VLOOKUP($B38,'Markfield 10k'!$A:$C,3,FALSE),"")</f>
        <v/>
      </c>
      <c r="V38" s="2" t="str">
        <f>IFERROR(VLOOKUP($B38,'Rotherby 8'!$A:$C,3,FALSE),"")</f>
        <v/>
      </c>
      <c r="W38" s="2" t="str">
        <f>IFERROR(VLOOKUP($B38,'Adrian Smith'!$A:$C,3,FALSE),"")</f>
        <v/>
      </c>
      <c r="X38" s="2" t="str">
        <f>IFERROR(VLOOKUP($B38,'parkrun 5k'!$A:$C,3,FALSE),"")</f>
        <v/>
      </c>
      <c r="Y38" s="23" t="str">
        <f>IFERROR(VLOOKUP($B38,'Shepshed 7'!$A:$C,3,FALSE),"")</f>
        <v/>
      </c>
      <c r="Z38" s="2" t="str">
        <f>IFERROR(VLOOKUP($B38,'Derby 10'!$A:$C,3,FALSE),"")</f>
        <v/>
      </c>
      <c r="AA38" s="2" t="str">
        <f>IFERROR(VLOOKUP($B38,'Bagworth XC'!$A:$C,3,FALSE),"")</f>
        <v/>
      </c>
    </row>
    <row r="39" spans="1:27" x14ac:dyDescent="0.3">
      <c r="A39" s="34">
        <f>IFERROR(Table2[[#This Row],[Position]],"")</f>
        <v>0</v>
      </c>
      <c r="B39" s="11" t="s">
        <v>107</v>
      </c>
      <c r="C39" s="58">
        <f>IF(Table2[[#This Row],[Total races]]=0,0,(RANK(E39,$E$3:$E$72)+COUNTIF(E39:$E$67,E39)-1))</f>
        <v>0</v>
      </c>
      <c r="D39" s="2">
        <f>COUNTIF(F39:AA39,"&gt;=0")</f>
        <v>0</v>
      </c>
      <c r="E39" s="2">
        <f t="array" aca="1" ref="E39" ca="1">IF(Table2[[#This Row],[Total races]]&lt;11,SUM(Table2[[#This Row],[Bosworth XC]:[1st XC 2026]]),SUM(LARGE(F39:AA39,ROW(INDIRECT("1:10")))))+Table2[[#This Row],[Total races]]*3</f>
        <v>0</v>
      </c>
      <c r="F39" s="2" t="str">
        <f>IFERROR(VLOOKUP(B39,'Bosworth XC'!$A:$C,3,FALSE),"")</f>
        <v/>
      </c>
      <c r="G39" s="2" t="str">
        <f>IFERROR(VLOOKUP(B39,'Ivanhoe 20'!$A:$C,3,FALSE),"")</f>
        <v/>
      </c>
      <c r="H39" s="2" t="str">
        <f>IFERROR(VLOOKUP($B39,'Desford 6'!$A:$C,3,FALSE),"")</f>
        <v/>
      </c>
      <c r="I39" s="2" t="str">
        <f>IFERROR(VLOOKUP($B39,'Run In The Forest 5'!$A:$C,3,FALSE),"")</f>
        <v/>
      </c>
      <c r="J39" s="2" t="str">
        <f>IFERROR(VLOOKUP($B39,'Uttoxeter HM'!$A:$C,3,FALSE),"")</f>
        <v/>
      </c>
      <c r="K39" s="2" t="str">
        <f>IFERROR(VLOOKUP($B39,'Watermead 10k'!$A:$C,3,FALSE),"")</f>
        <v/>
      </c>
      <c r="L39" s="2" t="str">
        <f>IFERROR(VLOOKUP($B39,'West End 8'!$A:$C,3,FALSE),"")</f>
        <v/>
      </c>
      <c r="M39" s="2" t="str">
        <f>IFERROR(VLOOKUP($B39,'Swithland 6'!$A:$C,3,FALSE),"")</f>
        <v/>
      </c>
      <c r="N39" s="2" t="str">
        <f>IFERROR(VLOOKUP($B39,'Washlands Relays'!$A:$C,3,FALSE),"")</f>
        <v/>
      </c>
      <c r="O39" s="2" t="str">
        <f>IFERROR(VLOOKUP($B39,'Gate Gallop 10k'!$A:$C,3,FALSE),"")</f>
        <v/>
      </c>
      <c r="P39" s="2" t="str">
        <f>IFERROR(VLOOKUP($B39,'Worthington 6'!$A:$C,3,FALSE),"")</f>
        <v/>
      </c>
      <c r="Q39" s="2" t="str">
        <f>IFERROR(VLOOKUP($B39,'Joy Cann 5'!$A:$C,3,FALSE),"")</f>
        <v/>
      </c>
      <c r="R39" s="2" t="str">
        <f>IFERROR(VLOOKUP($B39,'Burton 10k'!$A:$C,3,FALSE),"")</f>
        <v/>
      </c>
      <c r="S39" s="2" t="str">
        <f>IFERROR(VLOOKUP($B39,'Lichfield 10k'!$A:$C,3,FALSE),"")</f>
        <v/>
      </c>
      <c r="T39" s="2" t="str">
        <f>IFERROR(VLOOKUP($B39,'Tamworth 5'!$A:$C,3,FALSE),"")</f>
        <v/>
      </c>
      <c r="U39" s="2" t="str">
        <f>IFERROR(VLOOKUP($B39,'Markfield 10k'!$A:$C,3,FALSE),"")</f>
        <v/>
      </c>
      <c r="V39" s="2" t="str">
        <f>IFERROR(VLOOKUP($B39,'Rotherby 8'!$A:$C,3,FALSE),"")</f>
        <v/>
      </c>
      <c r="W39" s="2" t="str">
        <f>IFERROR(VLOOKUP($B39,'Adrian Smith'!$A:$C,3,FALSE),"")</f>
        <v/>
      </c>
      <c r="X39" s="2" t="str">
        <f>IFERROR(VLOOKUP($B39,'parkrun 5k'!$A:$C,3,FALSE),"")</f>
        <v/>
      </c>
      <c r="Y39" s="23" t="str">
        <f>IFERROR(VLOOKUP($B39,'Shepshed 7'!$A:$C,3,FALSE),"")</f>
        <v/>
      </c>
      <c r="Z39" s="2" t="str">
        <f>IFERROR(VLOOKUP($B39,'Derby 10'!$A:$C,3,FALSE),"")</f>
        <v/>
      </c>
      <c r="AA39" s="2" t="str">
        <f>IFERROR(VLOOKUP($B39,'Bagworth XC'!$A:$C,3,FALSE),"")</f>
        <v/>
      </c>
    </row>
    <row r="40" spans="1:27" x14ac:dyDescent="0.3">
      <c r="A40" s="34">
        <f>IFERROR(Table2[[#This Row],[Position]],"")</f>
        <v>0</v>
      </c>
      <c r="B40" s="11" t="s">
        <v>61</v>
      </c>
      <c r="C40" s="58">
        <f>IF(Table2[[#This Row],[Total races]]=0,0,(RANK(E40,$E$3:$E$72)+COUNTIF(E40:$E$59,E40)-1))</f>
        <v>0</v>
      </c>
      <c r="D40" s="2">
        <f>COUNTIF(F40:AA40,"&gt;=0")</f>
        <v>0</v>
      </c>
      <c r="E40" s="2">
        <f t="array" aca="1" ref="E40" ca="1">IF(Table2[[#This Row],[Total races]]&lt;11,SUM(Table2[[#This Row],[Bosworth XC]:[1st XC 2026]]),SUM(LARGE(F40:AA40,ROW(INDIRECT("1:10")))))+Table2[[#This Row],[Total races]]*3</f>
        <v>0</v>
      </c>
      <c r="F40" s="2" t="str">
        <f>IFERROR(VLOOKUP(B40,'Bosworth XC'!$A:$C,3,FALSE),"")</f>
        <v/>
      </c>
      <c r="G40" s="2" t="str">
        <f>IFERROR(VLOOKUP(B40,'Ivanhoe 20'!$A:$C,3,FALSE),"")</f>
        <v/>
      </c>
      <c r="H40" s="2" t="str">
        <f>IFERROR(VLOOKUP($B40,'Desford 6'!$A:$C,3,FALSE),"")</f>
        <v/>
      </c>
      <c r="I40" s="2" t="str">
        <f>IFERROR(VLOOKUP($B40,'Run In The Forest 5'!$A:$C,3,FALSE),"")</f>
        <v/>
      </c>
      <c r="J40" s="2" t="str">
        <f>IFERROR(VLOOKUP($B40,'Uttoxeter HM'!$A:$C,3,FALSE),"")</f>
        <v/>
      </c>
      <c r="K40" s="2" t="str">
        <f>IFERROR(VLOOKUP($B40,'Watermead 10k'!$A:$C,3,FALSE),"")</f>
        <v/>
      </c>
      <c r="L40" s="2" t="str">
        <f>IFERROR(VLOOKUP($B40,'West End 8'!$A:$C,3,FALSE),"")</f>
        <v/>
      </c>
      <c r="M40" s="2" t="str">
        <f>IFERROR(VLOOKUP($B40,'Swithland 6'!$A:$C,3,FALSE),"")</f>
        <v/>
      </c>
      <c r="N40" s="2" t="str">
        <f>IFERROR(VLOOKUP($B40,'Washlands Relays'!$A:$C,3,FALSE),"")</f>
        <v/>
      </c>
      <c r="O40" s="2" t="str">
        <f>IFERROR(VLOOKUP($B40,'Gate Gallop 10k'!$A:$C,3,FALSE),"")</f>
        <v/>
      </c>
      <c r="P40" s="2" t="str">
        <f>IFERROR(VLOOKUP($B40,'Worthington 6'!$A:$C,3,FALSE),"")</f>
        <v/>
      </c>
      <c r="Q40" s="2" t="str">
        <f>IFERROR(VLOOKUP($B40,'Joy Cann 5'!$A:$C,3,FALSE),"")</f>
        <v/>
      </c>
      <c r="R40" s="2" t="str">
        <f>IFERROR(VLOOKUP($B40,'Burton 10k'!$A:$C,3,FALSE),"")</f>
        <v/>
      </c>
      <c r="S40" s="2" t="str">
        <f>IFERROR(VLOOKUP($B40,'Lichfield 10k'!$A:$C,3,FALSE),"")</f>
        <v/>
      </c>
      <c r="T40" s="2" t="str">
        <f>IFERROR(VLOOKUP($B40,'Tamworth 5'!$A:$C,3,FALSE),"")</f>
        <v/>
      </c>
      <c r="U40" s="2" t="str">
        <f>IFERROR(VLOOKUP($B40,'Markfield 10k'!$A:$C,3,FALSE),"")</f>
        <v/>
      </c>
      <c r="V40" s="2" t="str">
        <f>IFERROR(VLOOKUP($B40,'Rotherby 8'!$A:$C,3,FALSE),"")</f>
        <v/>
      </c>
      <c r="W40" s="2" t="str">
        <f>IFERROR(VLOOKUP($B40,'Adrian Smith'!$A:$C,3,FALSE),"")</f>
        <v/>
      </c>
      <c r="X40" s="2" t="str">
        <f>IFERROR(VLOOKUP($B40,'parkrun 5k'!$A:$C,3,FALSE),"")</f>
        <v/>
      </c>
      <c r="Y40" s="23" t="str">
        <f>IFERROR(VLOOKUP($B40,'Shepshed 7'!$A:$C,3,FALSE),"")</f>
        <v/>
      </c>
      <c r="Z40" s="2" t="str">
        <f>IFERROR(VLOOKUP($B40,'Derby 10'!$A:$C,3,FALSE),"")</f>
        <v/>
      </c>
      <c r="AA40" s="2" t="str">
        <f>IFERROR(VLOOKUP($B40,'Bagworth XC'!$A:$C,3,FALSE),"")</f>
        <v/>
      </c>
    </row>
    <row r="41" spans="1:27" x14ac:dyDescent="0.3">
      <c r="A41" s="34">
        <f>IFERROR(Table2[[#This Row],[Position]],"")</f>
        <v>0</v>
      </c>
      <c r="B41" s="11" t="s">
        <v>69</v>
      </c>
      <c r="C41" s="58">
        <f>IF(Table2[[#This Row],[Total races]]=0,0,(RANK(E41,$E$3:$E$72)+COUNTIF(E41:$E$67,E41)-1))</f>
        <v>0</v>
      </c>
      <c r="D41" s="2">
        <f>COUNTIF(F41:AA41,"&gt;=0")</f>
        <v>0</v>
      </c>
      <c r="E41" s="2">
        <f t="array" aca="1" ref="E41" ca="1">IF(Table2[[#This Row],[Total races]]&lt;11,SUM(Table2[[#This Row],[Bosworth XC]:[1st XC 2026]]),SUM(LARGE(F41:AA41,ROW(INDIRECT("1:10")))))+Table2[[#This Row],[Total races]]*3</f>
        <v>0</v>
      </c>
      <c r="F41" s="2" t="str">
        <f>IFERROR(VLOOKUP(B41,'Bosworth XC'!$A:$C,3,FALSE),"")</f>
        <v/>
      </c>
      <c r="G41" s="2" t="str">
        <f>IFERROR(VLOOKUP(B41,'Ivanhoe 20'!$A:$C,3,FALSE),"")</f>
        <v/>
      </c>
      <c r="H41" s="2" t="str">
        <f>IFERROR(VLOOKUP($B41,'Desford 6'!$A:$C,3,FALSE),"")</f>
        <v/>
      </c>
      <c r="I41" s="2" t="str">
        <f>IFERROR(VLOOKUP($B41,'Run In The Forest 5'!$A:$C,3,FALSE),"")</f>
        <v/>
      </c>
      <c r="J41" s="2" t="str">
        <f>IFERROR(VLOOKUP($B41,'Uttoxeter HM'!$A:$C,3,FALSE),"")</f>
        <v/>
      </c>
      <c r="K41" s="2" t="str">
        <f>IFERROR(VLOOKUP($B41,'Watermead 10k'!$A:$C,3,FALSE),"")</f>
        <v/>
      </c>
      <c r="L41" s="2" t="str">
        <f>IFERROR(VLOOKUP($B41,'West End 8'!$A:$C,3,FALSE),"")</f>
        <v/>
      </c>
      <c r="M41" s="2" t="str">
        <f>IFERROR(VLOOKUP($B41,'Swithland 6'!$A:$C,3,FALSE),"")</f>
        <v/>
      </c>
      <c r="N41" s="2" t="str">
        <f>IFERROR(VLOOKUP($B41,'Washlands Relays'!$A:$C,3,FALSE),"")</f>
        <v/>
      </c>
      <c r="O41" s="2" t="str">
        <f>IFERROR(VLOOKUP($B41,'Gate Gallop 10k'!$A:$C,3,FALSE),"")</f>
        <v/>
      </c>
      <c r="P41" s="2" t="str">
        <f>IFERROR(VLOOKUP($B41,'Worthington 6'!$A:$C,3,FALSE),"")</f>
        <v/>
      </c>
      <c r="Q41" s="2" t="str">
        <f>IFERROR(VLOOKUP($B41,'Joy Cann 5'!$A:$C,3,FALSE),"")</f>
        <v/>
      </c>
      <c r="R41" s="2" t="str">
        <f>IFERROR(VLOOKUP($B41,'Burton 10k'!$A:$C,3,FALSE),"")</f>
        <v/>
      </c>
      <c r="S41" s="2" t="str">
        <f>IFERROR(VLOOKUP($B41,'Lichfield 10k'!$A:$C,3,FALSE),"")</f>
        <v/>
      </c>
      <c r="T41" s="2" t="str">
        <f>IFERROR(VLOOKUP($B41,'Tamworth 5'!$A:$C,3,FALSE),"")</f>
        <v/>
      </c>
      <c r="U41" s="2" t="str">
        <f>IFERROR(VLOOKUP($B41,'Markfield 10k'!$A:$C,3,FALSE),"")</f>
        <v/>
      </c>
      <c r="V41" s="2" t="str">
        <f>IFERROR(VLOOKUP($B41,'Rotherby 8'!$A:$C,3,FALSE),"")</f>
        <v/>
      </c>
      <c r="W41" s="2" t="str">
        <f>IFERROR(VLOOKUP($B41,'Adrian Smith'!$A:$C,3,FALSE),"")</f>
        <v/>
      </c>
      <c r="X41" s="2" t="str">
        <f>IFERROR(VLOOKUP($B41,'parkrun 5k'!$A:$C,3,FALSE),"")</f>
        <v/>
      </c>
      <c r="Y41" s="23" t="str">
        <f>IFERROR(VLOOKUP($B41,'Shepshed 7'!$A:$C,3,FALSE),"")</f>
        <v/>
      </c>
      <c r="Z41" s="2" t="str">
        <f>IFERROR(VLOOKUP($B41,'Derby 10'!$A:$C,3,FALSE),"")</f>
        <v/>
      </c>
      <c r="AA41" s="2" t="str">
        <f>IFERROR(VLOOKUP($B41,'Bagworth XC'!$A:$C,3,FALSE),"")</f>
        <v/>
      </c>
    </row>
    <row r="42" spans="1:27" x14ac:dyDescent="0.3">
      <c r="A42" s="34">
        <f>IFERROR(Table2[[#This Row],[Position]],"")</f>
        <v>0</v>
      </c>
      <c r="B42" s="11" t="s">
        <v>37</v>
      </c>
      <c r="C42" s="58">
        <f>IF(Table2[[#This Row],[Total races]]=0,0,(RANK(E42,$E$3:$E$72)+COUNTIF(E42:$E$59,E42)-1))</f>
        <v>0</v>
      </c>
      <c r="D42" s="2">
        <f>COUNTIF(F42:AA42,"&gt;=0")</f>
        <v>0</v>
      </c>
      <c r="E42" s="2">
        <f t="array" aca="1" ref="E42" ca="1">IF(Table2[[#This Row],[Total races]]&lt;11,SUM(Table2[[#This Row],[Bosworth XC]:[1st XC 2026]]),SUM(LARGE(F42:AA42,ROW(INDIRECT("1:10")))))+Table2[[#This Row],[Total races]]*3</f>
        <v>0</v>
      </c>
      <c r="F42" s="2" t="str">
        <f>IFERROR(VLOOKUP(B42,'Bosworth XC'!$A:$C,3,FALSE),"")</f>
        <v/>
      </c>
      <c r="G42" s="2" t="str">
        <f>IFERROR(VLOOKUP(B42,'Ivanhoe 20'!$A:$C,3,FALSE),"")</f>
        <v/>
      </c>
      <c r="H42" s="2" t="str">
        <f>IFERROR(VLOOKUP($B42,'Desford 6'!$A:$C,3,FALSE),"")</f>
        <v/>
      </c>
      <c r="I42" s="2" t="str">
        <f>IFERROR(VLOOKUP($B42,'Run In The Forest 5'!$A:$C,3,FALSE),"")</f>
        <v/>
      </c>
      <c r="J42" s="2" t="str">
        <f>IFERROR(VLOOKUP($B42,'Uttoxeter HM'!$A:$C,3,FALSE),"")</f>
        <v/>
      </c>
      <c r="K42" s="2" t="str">
        <f>IFERROR(VLOOKUP($B42,'Watermead 10k'!$A:$C,3,FALSE),"")</f>
        <v/>
      </c>
      <c r="L42" s="2" t="str">
        <f>IFERROR(VLOOKUP($B42,'West End 8'!$A:$C,3,FALSE),"")</f>
        <v/>
      </c>
      <c r="M42" s="2" t="str">
        <f>IFERROR(VLOOKUP($B42,'Swithland 6'!$A:$C,3,FALSE),"")</f>
        <v/>
      </c>
      <c r="N42" s="2" t="str">
        <f>IFERROR(VLOOKUP($B42,'Washlands Relays'!$A:$C,3,FALSE),"")</f>
        <v/>
      </c>
      <c r="O42" s="2" t="str">
        <f>IFERROR(VLOOKUP($B42,'Gate Gallop 10k'!$A:$C,3,FALSE),"")</f>
        <v/>
      </c>
      <c r="P42" s="2" t="str">
        <f>IFERROR(VLOOKUP($B42,'Worthington 6'!$A:$C,3,FALSE),"")</f>
        <v/>
      </c>
      <c r="Q42" s="2" t="str">
        <f>IFERROR(VLOOKUP($B42,'Joy Cann 5'!$A:$C,3,FALSE),"")</f>
        <v/>
      </c>
      <c r="R42" s="2" t="str">
        <f>IFERROR(VLOOKUP($B42,'Burton 10k'!$A:$C,3,FALSE),"")</f>
        <v/>
      </c>
      <c r="S42" s="2" t="str">
        <f>IFERROR(VLOOKUP($B42,'Lichfield 10k'!$A:$C,3,FALSE),"")</f>
        <v/>
      </c>
      <c r="T42" s="2" t="str">
        <f>IFERROR(VLOOKUP($B42,'Tamworth 5'!$A:$C,3,FALSE),"")</f>
        <v/>
      </c>
      <c r="U42" s="2" t="str">
        <f>IFERROR(VLOOKUP($B42,'Markfield 10k'!$A:$C,3,FALSE),"")</f>
        <v/>
      </c>
      <c r="V42" s="2" t="str">
        <f>IFERROR(VLOOKUP($B42,'Rotherby 8'!$A:$C,3,FALSE),"")</f>
        <v/>
      </c>
      <c r="W42" s="2" t="str">
        <f>IFERROR(VLOOKUP($B42,'Adrian Smith'!$A:$C,3,FALSE),"")</f>
        <v/>
      </c>
      <c r="X42" s="2" t="str">
        <f>IFERROR(VLOOKUP($B42,'parkrun 5k'!$A:$C,3,FALSE),"")</f>
        <v/>
      </c>
      <c r="Y42" s="23" t="str">
        <f>IFERROR(VLOOKUP($B42,'Shepshed 7'!$A:$C,3,FALSE),"")</f>
        <v/>
      </c>
      <c r="Z42" s="2" t="str">
        <f>IFERROR(VLOOKUP($B42,'Derby 10'!$A:$C,3,FALSE),"")</f>
        <v/>
      </c>
      <c r="AA42" s="2" t="str">
        <f>IFERROR(VLOOKUP($B42,'Bagworth XC'!$A:$C,3,FALSE),"")</f>
        <v/>
      </c>
    </row>
    <row r="43" spans="1:27" x14ac:dyDescent="0.3">
      <c r="A43" s="34">
        <f>IFERROR(Table2[[#This Row],[Position]],"")</f>
        <v>0</v>
      </c>
      <c r="B43" s="11" t="s">
        <v>103</v>
      </c>
      <c r="C43" s="58">
        <f>IF(Table2[[#This Row],[Total races]]=0,0,(RANK(E43,$E$3:$E$72)+COUNTIF(E43:$E$67,E43)-1))</f>
        <v>0</v>
      </c>
      <c r="D43" s="2">
        <f>COUNTIF(F43:AA43,"&gt;=0")</f>
        <v>0</v>
      </c>
      <c r="E43" s="2">
        <f t="array" aca="1" ref="E43" ca="1">IF(Table2[[#This Row],[Total races]]&lt;11,SUM(Table2[[#This Row],[Bosworth XC]:[1st XC 2026]]),SUM(LARGE(F43:AA43,ROW(INDIRECT("1:10")))))+Table2[[#This Row],[Total races]]*3</f>
        <v>0</v>
      </c>
      <c r="F43" s="2" t="str">
        <f>IFERROR(VLOOKUP(B43,'Bosworth XC'!$A:$C,3,FALSE),"")</f>
        <v/>
      </c>
      <c r="G43" s="2" t="str">
        <f>IFERROR(VLOOKUP(B43,'Ivanhoe 20'!$A:$C,3,FALSE),"")</f>
        <v/>
      </c>
      <c r="H43" s="2" t="str">
        <f>IFERROR(VLOOKUP($B43,'Desford 6'!$A:$C,3,FALSE),"")</f>
        <v/>
      </c>
      <c r="I43" s="2" t="str">
        <f>IFERROR(VLOOKUP($B43,'Run In The Forest 5'!$A:$C,3,FALSE),"")</f>
        <v/>
      </c>
      <c r="J43" s="2" t="str">
        <f>IFERROR(VLOOKUP($B43,'Uttoxeter HM'!$A:$C,3,FALSE),"")</f>
        <v/>
      </c>
      <c r="K43" s="2" t="str">
        <f>IFERROR(VLOOKUP($B43,'Watermead 10k'!$A:$C,3,FALSE),"")</f>
        <v/>
      </c>
      <c r="L43" s="2" t="str">
        <f>IFERROR(VLOOKUP($B43,'West End 8'!$A:$C,3,FALSE),"")</f>
        <v/>
      </c>
      <c r="M43" s="2" t="str">
        <f>IFERROR(VLOOKUP($B43,'Swithland 6'!$A:$C,3,FALSE),"")</f>
        <v/>
      </c>
      <c r="N43" s="2" t="str">
        <f>IFERROR(VLOOKUP($B43,'Washlands Relays'!$A:$C,3,FALSE),"")</f>
        <v/>
      </c>
      <c r="O43" s="2" t="str">
        <f>IFERROR(VLOOKUP($B43,'Gate Gallop 10k'!$A:$C,3,FALSE),"")</f>
        <v/>
      </c>
      <c r="P43" s="2" t="str">
        <f>IFERROR(VLOOKUP($B43,'Worthington 6'!$A:$C,3,FALSE),"")</f>
        <v/>
      </c>
      <c r="Q43" s="2" t="str">
        <f>IFERROR(VLOOKUP($B43,'Joy Cann 5'!$A:$C,3,FALSE),"")</f>
        <v/>
      </c>
      <c r="R43" s="2" t="str">
        <f>IFERROR(VLOOKUP($B43,'Burton 10k'!$A:$C,3,FALSE),"")</f>
        <v/>
      </c>
      <c r="S43" s="2" t="str">
        <f>IFERROR(VLOOKUP($B43,'Lichfield 10k'!$A:$C,3,FALSE),"")</f>
        <v/>
      </c>
      <c r="T43" s="2" t="str">
        <f>IFERROR(VLOOKUP($B43,'Tamworth 5'!$A:$C,3,FALSE),"")</f>
        <v/>
      </c>
      <c r="U43" s="2" t="str">
        <f>IFERROR(VLOOKUP($B43,'Markfield 10k'!$A:$C,3,FALSE),"")</f>
        <v/>
      </c>
      <c r="V43" s="2" t="str">
        <f>IFERROR(VLOOKUP($B43,'Rotherby 8'!$A:$C,3,FALSE),"")</f>
        <v/>
      </c>
      <c r="W43" s="2" t="str">
        <f>IFERROR(VLOOKUP($B43,'Adrian Smith'!$A:$C,3,FALSE),"")</f>
        <v/>
      </c>
      <c r="X43" s="2" t="str">
        <f>IFERROR(VLOOKUP($B43,'parkrun 5k'!$A:$C,3,FALSE),"")</f>
        <v/>
      </c>
      <c r="Y43" s="23" t="str">
        <f>IFERROR(VLOOKUP($B43,'Shepshed 7'!$A:$C,3,FALSE),"")</f>
        <v/>
      </c>
      <c r="Z43" s="2" t="str">
        <f>IFERROR(VLOOKUP($B43,'Derby 10'!$A:$C,3,FALSE),"")</f>
        <v/>
      </c>
      <c r="AA43" s="2" t="str">
        <f>IFERROR(VLOOKUP($B43,'Bagworth XC'!$A:$C,3,FALSE),"")</f>
        <v/>
      </c>
    </row>
    <row r="44" spans="1:27" x14ac:dyDescent="0.3">
      <c r="A44" s="34">
        <f>IFERROR(Table2[[#This Row],[Position]],"")</f>
        <v>0</v>
      </c>
      <c r="B44" s="11" t="s">
        <v>128</v>
      </c>
      <c r="C44" s="58">
        <f>IF(Table2[[#This Row],[Total races]]=0,0,(RANK(E44,$E$3:$E$72)+COUNTIF(E44:$E$67,E44)-1))</f>
        <v>0</v>
      </c>
      <c r="D44" s="2">
        <f>COUNTIF(F44:AA44,"&gt;=0")</f>
        <v>0</v>
      </c>
      <c r="E44" s="2">
        <f t="array" aca="1" ref="E44" ca="1">IF(Table2[[#This Row],[Total races]]&lt;11,SUM(Table2[[#This Row],[Bosworth XC]:[1st XC 2026]]),SUM(LARGE(F44:AA44,ROW(INDIRECT("1:10")))))+Table2[[#This Row],[Total races]]*3</f>
        <v>0</v>
      </c>
      <c r="F44" s="2" t="str">
        <f>IFERROR(VLOOKUP(B44,'Bosworth XC'!$A:$C,3,FALSE),"")</f>
        <v/>
      </c>
      <c r="G44" s="2" t="str">
        <f>IFERROR(VLOOKUP(B44,'Ivanhoe 20'!$A:$C,3,FALSE),"")</f>
        <v/>
      </c>
      <c r="H44" s="2" t="str">
        <f>IFERROR(VLOOKUP($B44,'Desford 6'!$A:$C,3,FALSE),"")</f>
        <v/>
      </c>
      <c r="I44" s="2" t="str">
        <f>IFERROR(VLOOKUP($B44,'Run In The Forest 5'!$A:$C,3,FALSE),"")</f>
        <v/>
      </c>
      <c r="J44" s="2" t="str">
        <f>IFERROR(VLOOKUP($B44,'Uttoxeter HM'!$A:$C,3,FALSE),"")</f>
        <v/>
      </c>
      <c r="K44" s="2" t="str">
        <f>IFERROR(VLOOKUP($B44,'Watermead 10k'!$A:$C,3,FALSE),"")</f>
        <v/>
      </c>
      <c r="L44" s="2" t="str">
        <f>IFERROR(VLOOKUP($B44,'West End 8'!$A:$C,3,FALSE),"")</f>
        <v/>
      </c>
      <c r="M44" s="2" t="str">
        <f>IFERROR(VLOOKUP($B44,'Swithland 6'!$A:$C,3,FALSE),"")</f>
        <v/>
      </c>
      <c r="N44" s="2" t="str">
        <f>IFERROR(VLOOKUP($B44,'Washlands Relays'!$A:$C,3,FALSE),"")</f>
        <v/>
      </c>
      <c r="O44" s="2" t="str">
        <f>IFERROR(VLOOKUP($B44,'Gate Gallop 10k'!$A:$C,3,FALSE),"")</f>
        <v/>
      </c>
      <c r="P44" s="2" t="str">
        <f>IFERROR(VLOOKUP($B44,'Worthington 6'!$A:$C,3,FALSE),"")</f>
        <v/>
      </c>
      <c r="Q44" s="2" t="str">
        <f>IFERROR(VLOOKUP($B44,'Joy Cann 5'!$A:$C,3,FALSE),"")</f>
        <v/>
      </c>
      <c r="R44" s="2" t="str">
        <f>IFERROR(VLOOKUP($B44,'Burton 10k'!$A:$C,3,FALSE),"")</f>
        <v/>
      </c>
      <c r="S44" s="2" t="str">
        <f>IFERROR(VLOOKUP($B44,'Lichfield 10k'!$A:$C,3,FALSE),"")</f>
        <v/>
      </c>
      <c r="T44" s="2" t="str">
        <f>IFERROR(VLOOKUP($B44,'Tamworth 5'!$A:$C,3,FALSE),"")</f>
        <v/>
      </c>
      <c r="U44" s="2" t="str">
        <f>IFERROR(VLOOKUP($B44,'Markfield 10k'!$A:$C,3,FALSE),"")</f>
        <v/>
      </c>
      <c r="V44" s="2" t="str">
        <f>IFERROR(VLOOKUP($B44,'Rotherby 8'!$A:$C,3,FALSE),"")</f>
        <v/>
      </c>
      <c r="W44" s="2" t="str">
        <f>IFERROR(VLOOKUP($B44,'Adrian Smith'!$A:$C,3,FALSE),"")</f>
        <v/>
      </c>
      <c r="X44" s="2" t="str">
        <f>IFERROR(VLOOKUP($B44,'parkrun 5k'!$A:$C,3,FALSE),"")</f>
        <v/>
      </c>
      <c r="Y44" s="23" t="str">
        <f>IFERROR(VLOOKUP($B44,'Shepshed 7'!$A:$C,3,FALSE),"")</f>
        <v/>
      </c>
      <c r="Z44" s="2" t="str">
        <f>IFERROR(VLOOKUP($B44,'Derby 10'!$A:$C,3,FALSE),"")</f>
        <v/>
      </c>
      <c r="AA44" s="2" t="str">
        <f>IFERROR(VLOOKUP($B44,'Bagworth XC'!$A:$C,3,FALSE),"")</f>
        <v/>
      </c>
    </row>
    <row r="45" spans="1:27" x14ac:dyDescent="0.3">
      <c r="A45" s="34">
        <f>IFERROR(Table2[[#This Row],[Position]],"")</f>
        <v>0</v>
      </c>
      <c r="B45" s="11" t="s">
        <v>99</v>
      </c>
      <c r="C45" s="58">
        <f>IF(Table2[[#This Row],[Total races]]=0,0,(RANK(E45,$E$3:$E$72)+COUNTIF(E45:$E$67,E45)-1))</f>
        <v>0</v>
      </c>
      <c r="D45" s="2">
        <f>COUNTIF(F45:AA45,"&gt;=0")</f>
        <v>0</v>
      </c>
      <c r="E45" s="2">
        <f t="array" aca="1" ref="E45" ca="1">IF(Table2[[#This Row],[Total races]]&lt;11,SUM(Table2[[#This Row],[Bosworth XC]:[1st XC 2026]]),SUM(LARGE(F45:AA45,ROW(INDIRECT("1:10")))))+Table2[[#This Row],[Total races]]*3</f>
        <v>0</v>
      </c>
      <c r="F45" s="2" t="str">
        <f>IFERROR(VLOOKUP(B45,'Bosworth XC'!$A:$C,3,FALSE),"")</f>
        <v/>
      </c>
      <c r="G45" s="2" t="str">
        <f>IFERROR(VLOOKUP(B45,'Ivanhoe 20'!$A:$C,3,FALSE),"")</f>
        <v/>
      </c>
      <c r="H45" s="2" t="str">
        <f>IFERROR(VLOOKUP($B45,'Desford 6'!$A:$C,3,FALSE),"")</f>
        <v/>
      </c>
      <c r="I45" s="2" t="str">
        <f>IFERROR(VLOOKUP($B45,'Run In The Forest 5'!$A:$C,3,FALSE),"")</f>
        <v/>
      </c>
      <c r="J45" s="2" t="str">
        <f>IFERROR(VLOOKUP($B45,'Uttoxeter HM'!$A:$C,3,FALSE),"")</f>
        <v/>
      </c>
      <c r="K45" s="2" t="str">
        <f>IFERROR(VLOOKUP($B45,'Watermead 10k'!$A:$C,3,FALSE),"")</f>
        <v/>
      </c>
      <c r="L45" s="2" t="str">
        <f>IFERROR(VLOOKUP($B45,'West End 8'!$A:$C,3,FALSE),"")</f>
        <v/>
      </c>
      <c r="M45" s="2" t="str">
        <f>IFERROR(VLOOKUP($B45,'Swithland 6'!$A:$C,3,FALSE),"")</f>
        <v/>
      </c>
      <c r="N45" s="2" t="str">
        <f>IFERROR(VLOOKUP($B45,'Washlands Relays'!$A:$C,3,FALSE),"")</f>
        <v/>
      </c>
      <c r="O45" s="2" t="str">
        <f>IFERROR(VLOOKUP($B45,'Gate Gallop 10k'!$A:$C,3,FALSE),"")</f>
        <v/>
      </c>
      <c r="P45" s="2" t="str">
        <f>IFERROR(VLOOKUP($B45,'Worthington 6'!$A:$C,3,FALSE),"")</f>
        <v/>
      </c>
      <c r="Q45" s="2" t="str">
        <f>IFERROR(VLOOKUP($B45,'Joy Cann 5'!$A:$C,3,FALSE),"")</f>
        <v/>
      </c>
      <c r="R45" s="2" t="str">
        <f>IFERROR(VLOOKUP($B45,'Burton 10k'!$A:$C,3,FALSE),"")</f>
        <v/>
      </c>
      <c r="S45" s="2" t="str">
        <f>IFERROR(VLOOKUP($B45,'Lichfield 10k'!$A:$C,3,FALSE),"")</f>
        <v/>
      </c>
      <c r="T45" s="2" t="str">
        <f>IFERROR(VLOOKUP($B45,'Tamworth 5'!$A:$C,3,FALSE),"")</f>
        <v/>
      </c>
      <c r="U45" s="2" t="str">
        <f>IFERROR(VLOOKUP($B45,'Markfield 10k'!$A:$C,3,FALSE),"")</f>
        <v/>
      </c>
      <c r="V45" s="2" t="str">
        <f>IFERROR(VLOOKUP($B45,'Rotherby 8'!$A:$C,3,FALSE),"")</f>
        <v/>
      </c>
      <c r="W45" s="2" t="str">
        <f>IFERROR(VLOOKUP($B45,'Adrian Smith'!$A:$C,3,FALSE),"")</f>
        <v/>
      </c>
      <c r="X45" s="2" t="str">
        <f>IFERROR(VLOOKUP($B45,'parkrun 5k'!$A:$C,3,FALSE),"")</f>
        <v/>
      </c>
      <c r="Y45" s="23" t="str">
        <f>IFERROR(VLOOKUP($B45,'Shepshed 7'!$A:$C,3,FALSE),"")</f>
        <v/>
      </c>
      <c r="Z45" s="2" t="str">
        <f>IFERROR(VLOOKUP($B45,'Derby 10'!$A:$C,3,FALSE),"")</f>
        <v/>
      </c>
      <c r="AA45" s="2" t="str">
        <f>IFERROR(VLOOKUP($B45,'Bagworth XC'!$A:$C,3,FALSE),"")</f>
        <v/>
      </c>
    </row>
    <row r="46" spans="1:27" x14ac:dyDescent="0.3">
      <c r="A46" s="34">
        <f>IFERROR(Table2[[#This Row],[Position]],"")</f>
        <v>0</v>
      </c>
      <c r="B46" s="11" t="s">
        <v>141</v>
      </c>
      <c r="C46" s="58">
        <f>IF(Table2[[#This Row],[Total races]]=0,0,(RANK(E46,$E$3:$E$72)+COUNTIF(E46:$E$67,E46)-1))</f>
        <v>0</v>
      </c>
      <c r="D46" s="2">
        <f>COUNTIF(F46:AA46,"&gt;=0")</f>
        <v>0</v>
      </c>
      <c r="E46" s="2">
        <f t="array" aca="1" ref="E46" ca="1">IF(Table2[[#This Row],[Total races]]&lt;11,SUM(Table2[[#This Row],[Bosworth XC]:[1st XC 2026]]),SUM(LARGE(F46:AA46,ROW(INDIRECT("1:10")))))+Table2[[#This Row],[Total races]]*3</f>
        <v>0</v>
      </c>
      <c r="F46" s="2" t="str">
        <f>IFERROR(VLOOKUP(B46,'Bosworth XC'!$A:$C,3,FALSE),"")</f>
        <v/>
      </c>
      <c r="G46" s="2" t="str">
        <f>IFERROR(VLOOKUP(B46,'Ivanhoe 20'!$A:$C,3,FALSE),"")</f>
        <v/>
      </c>
      <c r="H46" s="2" t="str">
        <f>IFERROR(VLOOKUP($B46,'Desford 6'!$A:$C,3,FALSE),"")</f>
        <v/>
      </c>
      <c r="I46" s="2" t="str">
        <f>IFERROR(VLOOKUP($B46,'Run In The Forest 5'!$A:$C,3,FALSE),"")</f>
        <v/>
      </c>
      <c r="J46" s="2" t="str">
        <f>IFERROR(VLOOKUP($B46,'Uttoxeter HM'!$A:$C,3,FALSE),"")</f>
        <v/>
      </c>
      <c r="K46" s="2" t="str">
        <f>IFERROR(VLOOKUP($B46,'Watermead 10k'!$A:$C,3,FALSE),"")</f>
        <v/>
      </c>
      <c r="L46" s="2" t="str">
        <f>IFERROR(VLOOKUP($B46,'West End 8'!$A:$C,3,FALSE),"")</f>
        <v/>
      </c>
      <c r="M46" s="2" t="str">
        <f>IFERROR(VLOOKUP($B46,'Swithland 6'!$A:$C,3,FALSE),"")</f>
        <v/>
      </c>
      <c r="N46" s="2" t="str">
        <f>IFERROR(VLOOKUP($B46,'Washlands Relays'!$A:$C,3,FALSE),"")</f>
        <v/>
      </c>
      <c r="O46" s="2" t="str">
        <f>IFERROR(VLOOKUP($B46,'Gate Gallop 10k'!$A:$C,3,FALSE),"")</f>
        <v/>
      </c>
      <c r="P46" s="2" t="str">
        <f>IFERROR(VLOOKUP($B46,'Worthington 6'!$A:$C,3,FALSE),"")</f>
        <v/>
      </c>
      <c r="Q46" s="2" t="str">
        <f>IFERROR(VLOOKUP($B46,'Joy Cann 5'!$A:$C,3,FALSE),"")</f>
        <v/>
      </c>
      <c r="R46" s="2" t="str">
        <f>IFERROR(VLOOKUP($B46,'Burton 10k'!$A:$C,3,FALSE),"")</f>
        <v/>
      </c>
      <c r="S46" s="2" t="str">
        <f>IFERROR(VLOOKUP($B46,'Lichfield 10k'!$A:$C,3,FALSE),"")</f>
        <v/>
      </c>
      <c r="T46" s="2" t="str">
        <f>IFERROR(VLOOKUP($B46,'Tamworth 5'!$A:$C,3,FALSE),"")</f>
        <v/>
      </c>
      <c r="U46" s="2" t="str">
        <f>IFERROR(VLOOKUP($B46,'Markfield 10k'!$A:$C,3,FALSE),"")</f>
        <v/>
      </c>
      <c r="V46" s="2" t="str">
        <f>IFERROR(VLOOKUP($B46,'Rotherby 8'!$A:$C,3,FALSE),"")</f>
        <v/>
      </c>
      <c r="W46" s="2" t="str">
        <f>IFERROR(VLOOKUP($B46,'Adrian Smith'!$A:$C,3,FALSE),"")</f>
        <v/>
      </c>
      <c r="X46" s="2" t="str">
        <f>IFERROR(VLOOKUP($B46,'parkrun 5k'!$A:$C,3,FALSE),"")</f>
        <v/>
      </c>
      <c r="Y46" s="23" t="str">
        <f>IFERROR(VLOOKUP($B46,'Shepshed 7'!$A:$C,3,FALSE),"")</f>
        <v/>
      </c>
      <c r="Z46" s="2" t="str">
        <f>IFERROR(VLOOKUP($B46,'Derby 10'!$A:$C,3,FALSE),"")</f>
        <v/>
      </c>
      <c r="AA46" s="2" t="str">
        <f>IFERROR(VLOOKUP($B46,'Bagworth XC'!$A:$C,3,FALSE),"")</f>
        <v/>
      </c>
    </row>
    <row r="47" spans="1:27" ht="15" thickBot="1" x14ac:dyDescent="0.35">
      <c r="A47" s="34">
        <f>IFERROR(Table2[[#This Row],[Position]],"")</f>
        <v>0</v>
      </c>
      <c r="B47" s="12" t="s">
        <v>96</v>
      </c>
      <c r="C47" s="58">
        <f>IF(Table2[[#This Row],[Total races]]=0,0,(RANK(E47,$E$3:$E$72)+COUNTIF(E47:$E$67,E47)-1))</f>
        <v>0</v>
      </c>
      <c r="D47" s="2">
        <f>COUNTIF(F47:AA47,"&gt;=0")</f>
        <v>0</v>
      </c>
      <c r="E47" s="2">
        <f t="array" aca="1" ref="E47" ca="1">IF(Table2[[#This Row],[Total races]]&lt;11,SUM(Table2[[#This Row],[Bosworth XC]:[1st XC 2026]]),SUM(LARGE(F47:AA47,ROW(INDIRECT("1:10")))))+Table2[[#This Row],[Total races]]*3</f>
        <v>0</v>
      </c>
      <c r="F47" s="2" t="str">
        <f>IFERROR(VLOOKUP(B47,'Bosworth XC'!$A:$C,3,FALSE),"")</f>
        <v/>
      </c>
      <c r="G47" s="2" t="str">
        <f>IFERROR(VLOOKUP(B47,'Ivanhoe 20'!$A:$C,3,FALSE),"")</f>
        <v/>
      </c>
      <c r="H47" s="2" t="str">
        <f>IFERROR(VLOOKUP($B47,'Desford 6'!$A:$C,3,FALSE),"")</f>
        <v/>
      </c>
      <c r="I47" s="2" t="str">
        <f>IFERROR(VLOOKUP($B47,'Run In The Forest 5'!$A:$C,3,FALSE),"")</f>
        <v/>
      </c>
      <c r="J47" s="2" t="str">
        <f>IFERROR(VLOOKUP($B47,'Uttoxeter HM'!$A:$C,3,FALSE),"")</f>
        <v/>
      </c>
      <c r="K47" s="2" t="str">
        <f>IFERROR(VLOOKUP($B47,'Watermead 10k'!$A:$C,3,FALSE),"")</f>
        <v/>
      </c>
      <c r="L47" s="2" t="str">
        <f>IFERROR(VLOOKUP($B47,'West End 8'!$A:$C,3,FALSE),"")</f>
        <v/>
      </c>
      <c r="M47" s="2" t="str">
        <f>IFERROR(VLOOKUP($B47,'Swithland 6'!$A:$C,3,FALSE),"")</f>
        <v/>
      </c>
      <c r="N47" s="2" t="str">
        <f>IFERROR(VLOOKUP($B47,'Washlands Relays'!$A:$C,3,FALSE),"")</f>
        <v/>
      </c>
      <c r="O47" s="2" t="str">
        <f>IFERROR(VLOOKUP($B47,'Gate Gallop 10k'!$A:$C,3,FALSE),"")</f>
        <v/>
      </c>
      <c r="P47" s="2" t="str">
        <f>IFERROR(VLOOKUP($B47,'Worthington 6'!$A:$C,3,FALSE),"")</f>
        <v/>
      </c>
      <c r="Q47" s="2" t="str">
        <f>IFERROR(VLOOKUP($B47,'Joy Cann 5'!$A:$C,3,FALSE),"")</f>
        <v/>
      </c>
      <c r="R47" s="2" t="str">
        <f>IFERROR(VLOOKUP($B47,'Burton 10k'!$A:$C,3,FALSE),"")</f>
        <v/>
      </c>
      <c r="S47" s="2" t="str">
        <f>IFERROR(VLOOKUP($B47,'Lichfield 10k'!$A:$C,3,FALSE),"")</f>
        <v/>
      </c>
      <c r="T47" s="2" t="str">
        <f>IFERROR(VLOOKUP($B47,'Tamworth 5'!$A:$C,3,FALSE),"")</f>
        <v/>
      </c>
      <c r="U47" s="2" t="str">
        <f>IFERROR(VLOOKUP($B47,'Markfield 10k'!$A:$C,3,FALSE),"")</f>
        <v/>
      </c>
      <c r="V47" s="2" t="str">
        <f>IFERROR(VLOOKUP($B47,'Rotherby 8'!$A:$C,3,FALSE),"")</f>
        <v/>
      </c>
      <c r="W47" s="2" t="str">
        <f>IFERROR(VLOOKUP($B47,'Adrian Smith'!$A:$C,3,FALSE),"")</f>
        <v/>
      </c>
      <c r="X47" s="2" t="str">
        <f>IFERROR(VLOOKUP($B47,'parkrun 5k'!$A:$C,3,FALSE),"")</f>
        <v/>
      </c>
      <c r="Y47" s="23" t="str">
        <f>IFERROR(VLOOKUP($B47,'Shepshed 7'!$A:$C,3,FALSE),"")</f>
        <v/>
      </c>
      <c r="Z47" s="2" t="str">
        <f>IFERROR(VLOOKUP($B47,'Derby 10'!$A:$C,3,FALSE),"")</f>
        <v/>
      </c>
      <c r="AA47" s="2" t="str">
        <f>IFERROR(VLOOKUP($B47,'Bagworth XC'!$A:$C,3,FALSE),"")</f>
        <v/>
      </c>
    </row>
    <row r="48" spans="1:27" ht="15" thickBot="1" x14ac:dyDescent="0.35">
      <c r="A48" s="34">
        <f>IFERROR(Table2[[#This Row],[Position]],"")</f>
        <v>0</v>
      </c>
      <c r="B48" s="12" t="s">
        <v>46</v>
      </c>
      <c r="C48" s="58">
        <f>IF(Table2[[#This Row],[Total races]]=0,0,(RANK(E48,$E$3:$E$72)+COUNTIF(E48:$E$67,E48)-1))</f>
        <v>0</v>
      </c>
      <c r="D48" s="2">
        <f>COUNTIF(F48:AA48,"&gt;=0")</f>
        <v>0</v>
      </c>
      <c r="E48" s="2">
        <f t="array" aca="1" ref="E48" ca="1">IF(Table2[[#This Row],[Total races]]&lt;11,SUM(Table2[[#This Row],[Bosworth XC]:[1st XC 2026]]),SUM(LARGE(F48:AA48,ROW(INDIRECT("1:10")))))+Table2[[#This Row],[Total races]]*3</f>
        <v>0</v>
      </c>
      <c r="F48" s="2" t="str">
        <f>IFERROR(VLOOKUP(B48,'Bosworth XC'!$A:$C,3,FALSE),"")</f>
        <v/>
      </c>
      <c r="G48" s="2" t="str">
        <f>IFERROR(VLOOKUP(B48,'Ivanhoe 20'!$A:$C,3,FALSE),"")</f>
        <v/>
      </c>
      <c r="H48" s="2" t="str">
        <f>IFERROR(VLOOKUP($B48,'Desford 6'!$A:$C,3,FALSE),"")</f>
        <v/>
      </c>
      <c r="I48" s="2" t="str">
        <f>IFERROR(VLOOKUP($B48,'Run In The Forest 5'!$A:$C,3,FALSE),"")</f>
        <v/>
      </c>
      <c r="J48" s="2" t="str">
        <f>IFERROR(VLOOKUP($B48,'Uttoxeter HM'!$A:$C,3,FALSE),"")</f>
        <v/>
      </c>
      <c r="K48" s="2" t="str">
        <f>IFERROR(VLOOKUP($B48,'Watermead 10k'!$A:$C,3,FALSE),"")</f>
        <v/>
      </c>
      <c r="L48" s="2" t="str">
        <f>IFERROR(VLOOKUP($B48,'West End 8'!$A:$C,3,FALSE),"")</f>
        <v/>
      </c>
      <c r="M48" s="2" t="str">
        <f>IFERROR(VLOOKUP($B48,'Swithland 6'!$A:$C,3,FALSE),"")</f>
        <v/>
      </c>
      <c r="N48" s="2" t="str">
        <f>IFERROR(VLOOKUP($B48,'Washlands Relays'!$A:$C,3,FALSE),"")</f>
        <v/>
      </c>
      <c r="O48" s="2" t="str">
        <f>IFERROR(VLOOKUP($B48,'Gate Gallop 10k'!$A:$C,3,FALSE),"")</f>
        <v/>
      </c>
      <c r="P48" s="2" t="str">
        <f>IFERROR(VLOOKUP($B48,'Worthington 6'!$A:$C,3,FALSE),"")</f>
        <v/>
      </c>
      <c r="Q48" s="2" t="str">
        <f>IFERROR(VLOOKUP($B48,'Joy Cann 5'!$A:$C,3,FALSE),"")</f>
        <v/>
      </c>
      <c r="R48" s="2" t="str">
        <f>IFERROR(VLOOKUP($B48,'Burton 10k'!$A:$C,3,FALSE),"")</f>
        <v/>
      </c>
      <c r="S48" s="2" t="str">
        <f>IFERROR(VLOOKUP($B48,'Lichfield 10k'!$A:$C,3,FALSE),"")</f>
        <v/>
      </c>
      <c r="T48" s="2" t="str">
        <f>IFERROR(VLOOKUP($B48,'Tamworth 5'!$A:$C,3,FALSE),"")</f>
        <v/>
      </c>
      <c r="U48" s="2" t="str">
        <f>IFERROR(VLOOKUP($B48,'Markfield 10k'!$A:$C,3,FALSE),"")</f>
        <v/>
      </c>
      <c r="V48" s="2" t="str">
        <f>IFERROR(VLOOKUP($B48,'Rotherby 8'!$A:$C,3,FALSE),"")</f>
        <v/>
      </c>
      <c r="W48" s="2" t="str">
        <f>IFERROR(VLOOKUP($B48,'Adrian Smith'!$A:$C,3,FALSE),"")</f>
        <v/>
      </c>
      <c r="X48" s="2" t="str">
        <f>IFERROR(VLOOKUP($B48,'parkrun 5k'!$A:$C,3,FALSE),"")</f>
        <v/>
      </c>
      <c r="Y48" s="23" t="str">
        <f>IFERROR(VLOOKUP($B48,'Shepshed 7'!$A:$C,3,FALSE),"")</f>
        <v/>
      </c>
      <c r="Z48" s="2" t="str">
        <f>IFERROR(VLOOKUP($B48,'Derby 10'!$A:$C,3,FALSE),"")</f>
        <v/>
      </c>
      <c r="AA48" s="2" t="str">
        <f>IFERROR(VLOOKUP($B48,'Bagworth XC'!$A:$C,3,FALSE),"")</f>
        <v/>
      </c>
    </row>
    <row r="49" spans="1:27" ht="15" thickBot="1" x14ac:dyDescent="0.35">
      <c r="A49" s="34">
        <f>IFERROR(Table2[[#This Row],[Position]],"")</f>
        <v>0</v>
      </c>
      <c r="B49" s="12" t="s">
        <v>68</v>
      </c>
      <c r="C49" s="58">
        <f>IF(Table2[[#This Row],[Total races]]=0,0,(RANK(E49,$E$3:$E$72)+COUNTIF(E49:$E$67,E49)-1))</f>
        <v>0</v>
      </c>
      <c r="D49" s="2">
        <f>COUNTIF(F49:AA49,"&gt;=0")</f>
        <v>0</v>
      </c>
      <c r="E49" s="2">
        <f t="array" aca="1" ref="E49" ca="1">IF(Table2[[#This Row],[Total races]]&lt;11,SUM(Table2[[#This Row],[Bosworth XC]:[1st XC 2026]]),SUM(LARGE(F49:AA49,ROW(INDIRECT("1:10")))))+Table2[[#This Row],[Total races]]*3</f>
        <v>0</v>
      </c>
      <c r="F49" s="2" t="str">
        <f>IFERROR(VLOOKUP(B49,'Bosworth XC'!$A:$C,3,FALSE),"")</f>
        <v/>
      </c>
      <c r="G49" s="2" t="str">
        <f>IFERROR(VLOOKUP(B49,'Ivanhoe 20'!$A:$C,3,FALSE),"")</f>
        <v/>
      </c>
      <c r="H49" s="2" t="str">
        <f>IFERROR(VLOOKUP($B49,'Desford 6'!$A:$C,3,FALSE),"")</f>
        <v/>
      </c>
      <c r="I49" s="2" t="str">
        <f>IFERROR(VLOOKUP($B49,'Run In The Forest 5'!$A:$C,3,FALSE),"")</f>
        <v/>
      </c>
      <c r="J49" s="2" t="str">
        <f>IFERROR(VLOOKUP($B49,'Uttoxeter HM'!$A:$C,3,FALSE),"")</f>
        <v/>
      </c>
      <c r="K49" s="2" t="str">
        <f>IFERROR(VLOOKUP($B49,'Watermead 10k'!$A:$C,3,FALSE),"")</f>
        <v/>
      </c>
      <c r="L49" s="2" t="str">
        <f>IFERROR(VLOOKUP($B49,'West End 8'!$A:$C,3,FALSE),"")</f>
        <v/>
      </c>
      <c r="M49" s="2" t="str">
        <f>IFERROR(VLOOKUP($B49,'Swithland 6'!$A:$C,3,FALSE),"")</f>
        <v/>
      </c>
      <c r="N49" s="2" t="str">
        <f>IFERROR(VLOOKUP($B49,'Washlands Relays'!$A:$C,3,FALSE),"")</f>
        <v/>
      </c>
      <c r="O49" s="2" t="str">
        <f>IFERROR(VLOOKUP($B49,'Gate Gallop 10k'!$A:$C,3,FALSE),"")</f>
        <v/>
      </c>
      <c r="P49" s="2" t="str">
        <f>IFERROR(VLOOKUP($B49,'Worthington 6'!$A:$C,3,FALSE),"")</f>
        <v/>
      </c>
      <c r="Q49" s="2" t="str">
        <f>IFERROR(VLOOKUP($B49,'Joy Cann 5'!$A:$C,3,FALSE),"")</f>
        <v/>
      </c>
      <c r="R49" s="2" t="str">
        <f>IFERROR(VLOOKUP($B49,'Burton 10k'!$A:$C,3,FALSE),"")</f>
        <v/>
      </c>
      <c r="S49" s="2" t="str">
        <f>IFERROR(VLOOKUP($B49,'Lichfield 10k'!$A:$C,3,FALSE),"")</f>
        <v/>
      </c>
      <c r="T49" s="2" t="str">
        <f>IFERROR(VLOOKUP($B49,'Tamworth 5'!$A:$C,3,FALSE),"")</f>
        <v/>
      </c>
      <c r="U49" s="2" t="str">
        <f>IFERROR(VLOOKUP($B49,'Markfield 10k'!$A:$C,3,FALSE),"")</f>
        <v/>
      </c>
      <c r="V49" s="2" t="str">
        <f>IFERROR(VLOOKUP($B49,'Rotherby 8'!$A:$C,3,FALSE),"")</f>
        <v/>
      </c>
      <c r="W49" s="2" t="str">
        <f>IFERROR(VLOOKUP($B49,'Adrian Smith'!$A:$C,3,FALSE),"")</f>
        <v/>
      </c>
      <c r="X49" s="2" t="str">
        <f>IFERROR(VLOOKUP($B49,'parkrun 5k'!$A:$C,3,FALSE),"")</f>
        <v/>
      </c>
      <c r="Y49" s="23" t="str">
        <f>IFERROR(VLOOKUP($B49,'Shepshed 7'!$A:$C,3,FALSE),"")</f>
        <v/>
      </c>
      <c r="Z49" s="2" t="str">
        <f>IFERROR(VLOOKUP($B49,'Derby 10'!$A:$C,3,FALSE),"")</f>
        <v/>
      </c>
      <c r="AA49" s="2" t="str">
        <f>IFERROR(VLOOKUP($B49,'Bagworth XC'!$A:$C,3,FALSE),"")</f>
        <v/>
      </c>
    </row>
    <row r="50" spans="1:27" ht="15" thickBot="1" x14ac:dyDescent="0.35">
      <c r="A50" s="34">
        <f>IFERROR(Table2[[#This Row],[Position]],"")</f>
        <v>0</v>
      </c>
      <c r="B50" s="12" t="s">
        <v>113</v>
      </c>
      <c r="C50" s="58">
        <f>IF(Table2[[#This Row],[Total races]]=0,0,(RANK(E50,$E$3:$E$72)+COUNTIF(E50:$E$67,E50)-1))</f>
        <v>0</v>
      </c>
      <c r="D50" s="2">
        <f>COUNTIF(F50:AA50,"&gt;=0")</f>
        <v>0</v>
      </c>
      <c r="E50" s="2">
        <f t="array" aca="1" ref="E50" ca="1">IF(Table2[[#This Row],[Total races]]&lt;11,SUM(Table2[[#This Row],[Bosworth XC]:[1st XC 2026]]),SUM(LARGE(F50:AA50,ROW(INDIRECT("1:10")))))+Table2[[#This Row],[Total races]]*3</f>
        <v>0</v>
      </c>
      <c r="F50" s="2" t="str">
        <f>IFERROR(VLOOKUP(B50,'Bosworth XC'!$A:$C,3,FALSE),"")</f>
        <v/>
      </c>
      <c r="G50" s="2" t="str">
        <f>IFERROR(VLOOKUP(B50,'Ivanhoe 20'!$A:$C,3,FALSE),"")</f>
        <v/>
      </c>
      <c r="H50" s="2" t="str">
        <f>IFERROR(VLOOKUP($B50,'Desford 6'!$A:$C,3,FALSE),"")</f>
        <v/>
      </c>
      <c r="I50" s="2" t="str">
        <f>IFERROR(VLOOKUP($B50,'Run In The Forest 5'!$A:$C,3,FALSE),"")</f>
        <v/>
      </c>
      <c r="J50" s="2" t="str">
        <f>IFERROR(VLOOKUP($B50,'Uttoxeter HM'!$A:$C,3,FALSE),"")</f>
        <v/>
      </c>
      <c r="K50" s="2" t="str">
        <f>IFERROR(VLOOKUP($B50,'Watermead 10k'!$A:$C,3,FALSE),"")</f>
        <v/>
      </c>
      <c r="L50" s="2" t="str">
        <f>IFERROR(VLOOKUP($B50,'West End 8'!$A:$C,3,FALSE),"")</f>
        <v/>
      </c>
      <c r="M50" s="2" t="str">
        <f>IFERROR(VLOOKUP($B50,'Swithland 6'!$A:$C,3,FALSE),"")</f>
        <v/>
      </c>
      <c r="N50" s="2" t="str">
        <f>IFERROR(VLOOKUP($B50,'Washlands Relays'!$A:$C,3,FALSE),"")</f>
        <v/>
      </c>
      <c r="O50" s="2" t="str">
        <f>IFERROR(VLOOKUP($B50,'Gate Gallop 10k'!$A:$C,3,FALSE),"")</f>
        <v/>
      </c>
      <c r="P50" s="2" t="str">
        <f>IFERROR(VLOOKUP($B50,'Worthington 6'!$A:$C,3,FALSE),"")</f>
        <v/>
      </c>
      <c r="Q50" s="2" t="str">
        <f>IFERROR(VLOOKUP($B50,'Joy Cann 5'!$A:$C,3,FALSE),"")</f>
        <v/>
      </c>
      <c r="R50" s="2" t="str">
        <f>IFERROR(VLOOKUP($B50,'Burton 10k'!$A:$C,3,FALSE),"")</f>
        <v/>
      </c>
      <c r="S50" s="2" t="str">
        <f>IFERROR(VLOOKUP($B50,'Lichfield 10k'!$A:$C,3,FALSE),"")</f>
        <v/>
      </c>
      <c r="T50" s="2" t="str">
        <f>IFERROR(VLOOKUP($B50,'Tamworth 5'!$A:$C,3,FALSE),"")</f>
        <v/>
      </c>
      <c r="U50" s="2" t="str">
        <f>IFERROR(VLOOKUP($B50,'Markfield 10k'!$A:$C,3,FALSE),"")</f>
        <v/>
      </c>
      <c r="V50" s="2" t="str">
        <f>IFERROR(VLOOKUP($B50,'Rotherby 8'!$A:$C,3,FALSE),"")</f>
        <v/>
      </c>
      <c r="W50" s="2" t="str">
        <f>IFERROR(VLOOKUP($B50,'Adrian Smith'!$A:$C,3,FALSE),"")</f>
        <v/>
      </c>
      <c r="X50" s="2" t="str">
        <f>IFERROR(VLOOKUP($B50,'parkrun 5k'!$A:$C,3,FALSE),"")</f>
        <v/>
      </c>
      <c r="Y50" s="23" t="str">
        <f>IFERROR(VLOOKUP($B50,'Shepshed 7'!$A:$C,3,FALSE),"")</f>
        <v/>
      </c>
      <c r="Z50" s="2" t="str">
        <f>IFERROR(VLOOKUP($B50,'Derby 10'!$A:$C,3,FALSE),"")</f>
        <v/>
      </c>
      <c r="AA50" s="2" t="str">
        <f>IFERROR(VLOOKUP($B50,'Bagworth XC'!$A:$C,3,FALSE),"")</f>
        <v/>
      </c>
    </row>
    <row r="51" spans="1:27" ht="15" thickBot="1" x14ac:dyDescent="0.35">
      <c r="A51" s="34">
        <f>IFERROR(Table2[[#This Row],[Position]],"")</f>
        <v>0</v>
      </c>
      <c r="B51" s="12" t="s">
        <v>34</v>
      </c>
      <c r="C51" s="58">
        <f>IF(Table2[[#This Row],[Total races]]=0,0,(RANK(E51,$E$3:$E$72)+COUNTIF(E51:$E$67,E51)-1))</f>
        <v>0</v>
      </c>
      <c r="D51" s="2">
        <f>COUNTIF(F51:AA51,"&gt;=0")</f>
        <v>0</v>
      </c>
      <c r="E51" s="2">
        <f t="array" aca="1" ref="E51" ca="1">IF(Table2[[#This Row],[Total races]]&lt;11,SUM(Table2[[#This Row],[Bosworth XC]:[1st XC 2026]]),SUM(LARGE(F51:AA51,ROW(INDIRECT("1:10")))))+Table2[[#This Row],[Total races]]*3</f>
        <v>0</v>
      </c>
      <c r="F51" s="2" t="str">
        <f>IFERROR(VLOOKUP(B51,'Bosworth XC'!$A:$C,3,FALSE),"")</f>
        <v/>
      </c>
      <c r="G51" s="2" t="str">
        <f>IFERROR(VLOOKUP(B51,'Ivanhoe 20'!$A:$C,3,FALSE),"")</f>
        <v/>
      </c>
      <c r="H51" s="2" t="str">
        <f>IFERROR(VLOOKUP($B51,'Desford 6'!$A:$C,3,FALSE),"")</f>
        <v/>
      </c>
      <c r="I51" s="2" t="str">
        <f>IFERROR(VLOOKUP($B51,'Run In The Forest 5'!$A:$C,3,FALSE),"")</f>
        <v/>
      </c>
      <c r="J51" s="2" t="str">
        <f>IFERROR(VLOOKUP($B51,'Uttoxeter HM'!$A:$C,3,FALSE),"")</f>
        <v/>
      </c>
      <c r="K51" s="2" t="str">
        <f>IFERROR(VLOOKUP($B51,'Watermead 10k'!$A:$C,3,FALSE),"")</f>
        <v/>
      </c>
      <c r="L51" s="2" t="str">
        <f>IFERROR(VLOOKUP($B51,'West End 8'!$A:$C,3,FALSE),"")</f>
        <v/>
      </c>
      <c r="M51" s="2" t="str">
        <f>IFERROR(VLOOKUP($B51,'Swithland 6'!$A:$C,3,FALSE),"")</f>
        <v/>
      </c>
      <c r="N51" s="2" t="str">
        <f>IFERROR(VLOOKUP($B51,'Washlands Relays'!$A:$C,3,FALSE),"")</f>
        <v/>
      </c>
      <c r="O51" s="2" t="str">
        <f>IFERROR(VLOOKUP($B51,'Gate Gallop 10k'!$A:$C,3,FALSE),"")</f>
        <v/>
      </c>
      <c r="P51" s="2" t="str">
        <f>IFERROR(VLOOKUP($B51,'Worthington 6'!$A:$C,3,FALSE),"")</f>
        <v/>
      </c>
      <c r="Q51" s="2" t="str">
        <f>IFERROR(VLOOKUP($B51,'Joy Cann 5'!$A:$C,3,FALSE),"")</f>
        <v/>
      </c>
      <c r="R51" s="2" t="str">
        <f>IFERROR(VLOOKUP($B51,'Burton 10k'!$A:$C,3,FALSE),"")</f>
        <v/>
      </c>
      <c r="S51" s="2" t="str">
        <f>IFERROR(VLOOKUP($B51,'Lichfield 10k'!$A:$C,3,FALSE),"")</f>
        <v/>
      </c>
      <c r="T51" s="2" t="str">
        <f>IFERROR(VLOOKUP($B51,'Tamworth 5'!$A:$C,3,FALSE),"")</f>
        <v/>
      </c>
      <c r="U51" s="2" t="str">
        <f>IFERROR(VLOOKUP($B51,'Markfield 10k'!$A:$C,3,FALSE),"")</f>
        <v/>
      </c>
      <c r="V51" s="2" t="str">
        <f>IFERROR(VLOOKUP($B51,'Rotherby 8'!$A:$C,3,FALSE),"")</f>
        <v/>
      </c>
      <c r="W51" s="2" t="str">
        <f>IFERROR(VLOOKUP($B51,'Adrian Smith'!$A:$C,3,FALSE),"")</f>
        <v/>
      </c>
      <c r="X51" s="2" t="str">
        <f>IFERROR(VLOOKUP($B51,'parkrun 5k'!$A:$C,3,FALSE),"")</f>
        <v/>
      </c>
      <c r="Y51" s="23" t="str">
        <f>IFERROR(VLOOKUP($B51,'Shepshed 7'!$A:$C,3,FALSE),"")</f>
        <v/>
      </c>
      <c r="Z51" s="2" t="str">
        <f>IFERROR(VLOOKUP($B51,'Derby 10'!$A:$C,3,FALSE),"")</f>
        <v/>
      </c>
      <c r="AA51" s="2" t="str">
        <f>IFERROR(VLOOKUP($B51,'Bagworth XC'!$A:$C,3,FALSE),"")</f>
        <v/>
      </c>
    </row>
    <row r="52" spans="1:27" ht="15" thickBot="1" x14ac:dyDescent="0.35">
      <c r="A52" s="34">
        <f>IFERROR(Table2[[#This Row],[Position]],"")</f>
        <v>0</v>
      </c>
      <c r="B52" s="12" t="s">
        <v>71</v>
      </c>
      <c r="C52" s="58">
        <f>IF(Table2[[#This Row],[Total races]]=0,0,(RANK(E52,$E$3:$E$72)+COUNTIF(E52:$E$67,E52)-1))</f>
        <v>0</v>
      </c>
      <c r="D52" s="2">
        <f>COUNTIF(F52:AA52,"&gt;=0")</f>
        <v>0</v>
      </c>
      <c r="E52" s="2">
        <f t="array" aca="1" ref="E52" ca="1">IF(Table2[[#This Row],[Total races]]&lt;11,SUM(Table2[[#This Row],[Bosworth XC]:[1st XC 2026]]),SUM(LARGE(F52:AA52,ROW(INDIRECT("1:10")))))+Table2[[#This Row],[Total races]]*3</f>
        <v>0</v>
      </c>
      <c r="F52" s="2" t="str">
        <f>IFERROR(VLOOKUP(B52,'Bosworth XC'!$A:$C,3,FALSE),"")</f>
        <v/>
      </c>
      <c r="G52" s="2" t="str">
        <f>IFERROR(VLOOKUP(B52,'Ivanhoe 20'!$A:$C,3,FALSE),"")</f>
        <v/>
      </c>
      <c r="H52" s="2" t="str">
        <f>IFERROR(VLOOKUP($B52,'Desford 6'!$A:$C,3,FALSE),"")</f>
        <v/>
      </c>
      <c r="I52" s="2" t="str">
        <f>IFERROR(VLOOKUP($B52,'Run In The Forest 5'!$A:$C,3,FALSE),"")</f>
        <v/>
      </c>
      <c r="J52" s="2" t="str">
        <f>IFERROR(VLOOKUP($B52,'Uttoxeter HM'!$A:$C,3,FALSE),"")</f>
        <v/>
      </c>
      <c r="K52" s="2" t="str">
        <f>IFERROR(VLOOKUP($B52,'Watermead 10k'!$A:$C,3,FALSE),"")</f>
        <v/>
      </c>
      <c r="L52" s="2" t="str">
        <f>IFERROR(VLOOKUP($B52,'West End 8'!$A:$C,3,FALSE),"")</f>
        <v/>
      </c>
      <c r="M52" s="2" t="str">
        <f>IFERROR(VLOOKUP($B52,'Swithland 6'!$A:$C,3,FALSE),"")</f>
        <v/>
      </c>
      <c r="N52" s="2" t="str">
        <f>IFERROR(VLOOKUP($B52,'Washlands Relays'!$A:$C,3,FALSE),"")</f>
        <v/>
      </c>
      <c r="O52" s="2" t="str">
        <f>IFERROR(VLOOKUP($B52,'Gate Gallop 10k'!$A:$C,3,FALSE),"")</f>
        <v/>
      </c>
      <c r="P52" s="2" t="str">
        <f>IFERROR(VLOOKUP($B52,'Worthington 6'!$A:$C,3,FALSE),"")</f>
        <v/>
      </c>
      <c r="Q52" s="2" t="str">
        <f>IFERROR(VLOOKUP($B52,'Joy Cann 5'!$A:$C,3,FALSE),"")</f>
        <v/>
      </c>
      <c r="R52" s="2" t="str">
        <f>IFERROR(VLOOKUP($B52,'Burton 10k'!$A:$C,3,FALSE),"")</f>
        <v/>
      </c>
      <c r="S52" s="2" t="str">
        <f>IFERROR(VLOOKUP($B52,'Lichfield 10k'!$A:$C,3,FALSE),"")</f>
        <v/>
      </c>
      <c r="T52" s="2" t="str">
        <f>IFERROR(VLOOKUP($B52,'Tamworth 5'!$A:$C,3,FALSE),"")</f>
        <v/>
      </c>
      <c r="U52" s="2" t="str">
        <f>IFERROR(VLOOKUP($B52,'Markfield 10k'!$A:$C,3,FALSE),"")</f>
        <v/>
      </c>
      <c r="V52" s="2" t="str">
        <f>IFERROR(VLOOKUP($B52,'Rotherby 8'!$A:$C,3,FALSE),"")</f>
        <v/>
      </c>
      <c r="W52" s="2" t="str">
        <f>IFERROR(VLOOKUP($B52,'Adrian Smith'!$A:$C,3,FALSE),"")</f>
        <v/>
      </c>
      <c r="X52" s="2" t="str">
        <f>IFERROR(VLOOKUP($B52,'parkrun 5k'!$A:$C,3,FALSE),"")</f>
        <v/>
      </c>
      <c r="Y52" s="23" t="str">
        <f>IFERROR(VLOOKUP($B52,'Shepshed 7'!$A:$C,3,FALSE),"")</f>
        <v/>
      </c>
      <c r="Z52" s="2" t="str">
        <f>IFERROR(VLOOKUP($B52,'Derby 10'!$A:$C,3,FALSE),"")</f>
        <v/>
      </c>
      <c r="AA52" s="2" t="str">
        <f>IFERROR(VLOOKUP($B52,'Bagworth XC'!$A:$C,3,FALSE),"")</f>
        <v/>
      </c>
    </row>
    <row r="53" spans="1:27" ht="15" thickBot="1" x14ac:dyDescent="0.35">
      <c r="A53" s="34">
        <f>IFERROR(Table2[[#This Row],[Position]],"")</f>
        <v>0</v>
      </c>
      <c r="B53" s="12" t="s">
        <v>140</v>
      </c>
      <c r="C53" s="58">
        <f>IF(Table2[[#This Row],[Total races]]=0,0,(RANK(E53,$E$3:$E$72)+COUNTIF(E53:$E$67,E53)-1))</f>
        <v>0</v>
      </c>
      <c r="D53" s="2">
        <f>COUNTIF(F53:AA53,"&gt;=0")</f>
        <v>0</v>
      </c>
      <c r="E53" s="2">
        <f t="array" aca="1" ref="E53" ca="1">IF(Table2[[#This Row],[Total races]]&lt;11,SUM(Table2[[#This Row],[Bosworth XC]:[1st XC 2026]]),SUM(LARGE(F53:AA53,ROW(INDIRECT("1:10")))))+Table2[[#This Row],[Total races]]*3</f>
        <v>0</v>
      </c>
      <c r="F53" s="2" t="str">
        <f>IFERROR(VLOOKUP(B53,'Bosworth XC'!$A:$C,3,FALSE),"")</f>
        <v/>
      </c>
      <c r="G53" s="2" t="str">
        <f>IFERROR(VLOOKUP(B53,'Ivanhoe 20'!$A:$C,3,FALSE),"")</f>
        <v/>
      </c>
      <c r="H53" s="2" t="str">
        <f>IFERROR(VLOOKUP($B53,'Desford 6'!$A:$C,3,FALSE),"")</f>
        <v/>
      </c>
      <c r="I53" s="2" t="str">
        <f>IFERROR(VLOOKUP($B53,'Run In The Forest 5'!$A:$C,3,FALSE),"")</f>
        <v/>
      </c>
      <c r="J53" s="2" t="str">
        <f>IFERROR(VLOOKUP($B53,'Uttoxeter HM'!$A:$C,3,FALSE),"")</f>
        <v/>
      </c>
      <c r="K53" s="2" t="str">
        <f>IFERROR(VLOOKUP($B53,'Watermead 10k'!$A:$C,3,FALSE),"")</f>
        <v/>
      </c>
      <c r="L53" s="2" t="str">
        <f>IFERROR(VLOOKUP($B53,'West End 8'!$A:$C,3,FALSE),"")</f>
        <v/>
      </c>
      <c r="M53" s="2" t="str">
        <f>IFERROR(VLOOKUP($B53,'Swithland 6'!$A:$C,3,FALSE),"")</f>
        <v/>
      </c>
      <c r="N53" s="2" t="str">
        <f>IFERROR(VLOOKUP($B53,'Washlands Relays'!$A:$C,3,FALSE),"")</f>
        <v/>
      </c>
      <c r="O53" s="2" t="str">
        <f>IFERROR(VLOOKUP($B53,'Gate Gallop 10k'!$A:$C,3,FALSE),"")</f>
        <v/>
      </c>
      <c r="P53" s="2" t="str">
        <f>IFERROR(VLOOKUP($B53,'Worthington 6'!$A:$C,3,FALSE),"")</f>
        <v/>
      </c>
      <c r="Q53" s="2" t="str">
        <f>IFERROR(VLOOKUP($B53,'Joy Cann 5'!$A:$C,3,FALSE),"")</f>
        <v/>
      </c>
      <c r="R53" s="2" t="str">
        <f>IFERROR(VLOOKUP($B53,'Burton 10k'!$A:$C,3,FALSE),"")</f>
        <v/>
      </c>
      <c r="S53" s="2" t="str">
        <f>IFERROR(VLOOKUP($B53,'Lichfield 10k'!$A:$C,3,FALSE),"")</f>
        <v/>
      </c>
      <c r="T53" s="2" t="str">
        <f>IFERROR(VLOOKUP($B53,'Tamworth 5'!$A:$C,3,FALSE),"")</f>
        <v/>
      </c>
      <c r="U53" s="2" t="str">
        <f>IFERROR(VLOOKUP($B53,'Markfield 10k'!$A:$C,3,FALSE),"")</f>
        <v/>
      </c>
      <c r="V53" s="2" t="str">
        <f>IFERROR(VLOOKUP($B53,'Rotherby 8'!$A:$C,3,FALSE),"")</f>
        <v/>
      </c>
      <c r="W53" s="2" t="str">
        <f>IFERROR(VLOOKUP($B53,'Adrian Smith'!$A:$C,3,FALSE),"")</f>
        <v/>
      </c>
      <c r="X53" s="2" t="str">
        <f>IFERROR(VLOOKUP($B53,'parkrun 5k'!$A:$C,3,FALSE),"")</f>
        <v/>
      </c>
      <c r="Y53" s="23" t="str">
        <f>IFERROR(VLOOKUP($B53,'Shepshed 7'!$A:$C,3,FALSE),"")</f>
        <v/>
      </c>
      <c r="Z53" s="2" t="str">
        <f>IFERROR(VLOOKUP($B53,'Derby 10'!$A:$C,3,FALSE),"")</f>
        <v/>
      </c>
      <c r="AA53" s="2" t="str">
        <f>IFERROR(VLOOKUP($B53,'Bagworth XC'!$A:$C,3,FALSE),"")</f>
        <v/>
      </c>
    </row>
    <row r="54" spans="1:27" x14ac:dyDescent="0.3">
      <c r="A54" s="34">
        <f>IFERROR(Table2[[#This Row],[Position]],"")</f>
        <v>0</v>
      </c>
      <c r="B54" s="67" t="s">
        <v>120</v>
      </c>
      <c r="C54" s="58">
        <f>IF(Table2[[#This Row],[Total races]]=0,0,(RANK(E54,$E$3:$E$72)+COUNTIF(E54:$E$67,E54)-1))</f>
        <v>0</v>
      </c>
      <c r="D54" s="51">
        <f>COUNTIF(F54:AA54,"&gt;=0")</f>
        <v>0</v>
      </c>
      <c r="E54" s="2">
        <f t="array" aca="1" ref="E54" ca="1">IF(Table2[[#This Row],[Total races]]&lt;11,SUM(Table2[[#This Row],[Bosworth XC]:[1st XC 2026]]),SUM(LARGE(F54:AA54,ROW(INDIRECT("1:10")))))+Table2[[#This Row],[Total races]]*3</f>
        <v>0</v>
      </c>
      <c r="F54" s="51" t="str">
        <f>IFERROR(VLOOKUP(B54,'Bosworth XC'!$A:$C,3,FALSE),"")</f>
        <v/>
      </c>
      <c r="G54" s="51" t="str">
        <f>IFERROR(VLOOKUP(B54,'Ivanhoe 20'!$A:$C,3,FALSE),"")</f>
        <v/>
      </c>
      <c r="H54" s="51" t="str">
        <f>IFERROR(VLOOKUP($B54,'Desford 6'!$A:$C,3,FALSE),"")</f>
        <v/>
      </c>
      <c r="I54" s="51" t="str">
        <f>IFERROR(VLOOKUP($B54,'Run In The Forest 5'!$A:$C,3,FALSE),"")</f>
        <v/>
      </c>
      <c r="J54" s="51" t="str">
        <f>IFERROR(VLOOKUP($B54,'Uttoxeter HM'!$A:$C,3,FALSE),"")</f>
        <v/>
      </c>
      <c r="K54" s="51" t="str">
        <f>IFERROR(VLOOKUP($B54,'Watermead 10k'!$A:$C,3,FALSE),"")</f>
        <v/>
      </c>
      <c r="L54" s="51" t="str">
        <f>IFERROR(VLOOKUP($B54,'West End 8'!$A:$C,3,FALSE),"")</f>
        <v/>
      </c>
      <c r="M54" s="51" t="str">
        <f>IFERROR(VLOOKUP($B54,'Swithland 6'!$A:$C,3,FALSE),"")</f>
        <v/>
      </c>
      <c r="N54" s="51" t="str">
        <f>IFERROR(VLOOKUP($B54,'Washlands Relays'!$A:$C,3,FALSE),"")</f>
        <v/>
      </c>
      <c r="O54" s="51" t="str">
        <f>IFERROR(VLOOKUP($B54,'Gate Gallop 10k'!$A:$C,3,FALSE),"")</f>
        <v/>
      </c>
      <c r="P54" s="51" t="str">
        <f>IFERROR(VLOOKUP($B54,'Worthington 6'!$A:$C,3,FALSE),"")</f>
        <v/>
      </c>
      <c r="Q54" s="51" t="str">
        <f>IFERROR(VLOOKUP($B54,'Joy Cann 5'!$A:$C,3,FALSE),"")</f>
        <v/>
      </c>
      <c r="R54" s="51" t="str">
        <f>IFERROR(VLOOKUP($B54,'Burton 10k'!$A:$C,3,FALSE),"")</f>
        <v/>
      </c>
      <c r="S54" s="51" t="str">
        <f>IFERROR(VLOOKUP($B54,'Lichfield 10k'!$A:$C,3,FALSE),"")</f>
        <v/>
      </c>
      <c r="T54" s="51" t="str">
        <f>IFERROR(VLOOKUP($B54,'Tamworth 5'!$A:$C,3,FALSE),"")</f>
        <v/>
      </c>
      <c r="U54" s="51" t="str">
        <f>IFERROR(VLOOKUP($B54,'Markfield 10k'!$A:$C,3,FALSE),"")</f>
        <v/>
      </c>
      <c r="V54" s="51" t="str">
        <f>IFERROR(VLOOKUP($B54,'Rotherby 8'!$A:$C,3,FALSE),"")</f>
        <v/>
      </c>
      <c r="W54" s="51" t="str">
        <f>IFERROR(VLOOKUP($B54,'Adrian Smith'!$A:$C,3,FALSE),"")</f>
        <v/>
      </c>
      <c r="X54" s="51" t="str">
        <f>IFERROR(VLOOKUP($B54,'parkrun 5k'!$A:$C,3,FALSE),"")</f>
        <v/>
      </c>
      <c r="Y54" s="52" t="str">
        <f>IFERROR(VLOOKUP($B54,'Shepshed 7'!$A:$C,3,FALSE),"")</f>
        <v/>
      </c>
      <c r="Z54" s="2" t="str">
        <f>IFERROR(VLOOKUP($B54,'Derby 10'!$A:$C,3,FALSE),"")</f>
        <v/>
      </c>
      <c r="AA54" s="2" t="str">
        <f>IFERROR(VLOOKUP($B54,'Bagworth XC'!$A:$C,3,FALSE),"")</f>
        <v/>
      </c>
    </row>
    <row r="55" spans="1:27" x14ac:dyDescent="0.3">
      <c r="A55" s="34">
        <f>IFERROR(Table2[[#This Row],[Position]],"")</f>
        <v>0</v>
      </c>
      <c r="B55" s="50" t="s">
        <v>146</v>
      </c>
      <c r="C55" s="58">
        <f>IF(Table2[[#This Row],[Total races]]=0,0,(RANK(E55,$E$3:$E$72)+COUNTIF(E55:$E$67,E55)-1))</f>
        <v>0</v>
      </c>
      <c r="D55" s="51">
        <f>COUNTIF(F55:AA55,"&gt;=0")</f>
        <v>0</v>
      </c>
      <c r="E55" s="2">
        <f t="array" aca="1" ref="E55" ca="1">IF(Table2[[#This Row],[Total races]]&lt;11,SUM(Table2[[#This Row],[Bosworth XC]:[1st XC 2026]]),SUM(LARGE(F55:AA55,ROW(INDIRECT("1:10")))))+Table2[[#This Row],[Total races]]*3</f>
        <v>0</v>
      </c>
      <c r="F55" s="51" t="str">
        <f>IFERROR(VLOOKUP(B55,'Bosworth XC'!$A:$C,3,FALSE),"")</f>
        <v/>
      </c>
      <c r="G55" s="51" t="str">
        <f>IFERROR(VLOOKUP(B55,'Ivanhoe 20'!$A:$C,3,FALSE),"")</f>
        <v/>
      </c>
      <c r="H55" s="51" t="str">
        <f>IFERROR(VLOOKUP($B55,'Desford 6'!$A:$C,3,FALSE),"")</f>
        <v/>
      </c>
      <c r="I55" s="51" t="str">
        <f>IFERROR(VLOOKUP($B55,'Run In The Forest 5'!$A:$C,3,FALSE),"")</f>
        <v/>
      </c>
      <c r="J55" s="51" t="str">
        <f>IFERROR(VLOOKUP($B55,'Uttoxeter HM'!$A:$C,3,FALSE),"")</f>
        <v/>
      </c>
      <c r="K55" s="51" t="str">
        <f>IFERROR(VLOOKUP($B55,'Watermead 10k'!$A:$C,3,FALSE),"")</f>
        <v/>
      </c>
      <c r="L55" s="51" t="str">
        <f>IFERROR(VLOOKUP($B55,'West End 8'!$A:$C,3,FALSE),"")</f>
        <v/>
      </c>
      <c r="M55" s="51" t="str">
        <f>IFERROR(VLOOKUP($B55,'Swithland 6'!$A:$C,3,FALSE),"")</f>
        <v/>
      </c>
      <c r="N55" s="51" t="str">
        <f>IFERROR(VLOOKUP($B55,'Washlands Relays'!$A:$C,3,FALSE),"")</f>
        <v/>
      </c>
      <c r="O55" s="51" t="str">
        <f>IFERROR(VLOOKUP($B55,'Gate Gallop 10k'!$A:$C,3,FALSE),"")</f>
        <v/>
      </c>
      <c r="P55" s="51" t="str">
        <f>IFERROR(VLOOKUP($B55,'Worthington 6'!$A:$C,3,FALSE),"")</f>
        <v/>
      </c>
      <c r="Q55" s="51" t="str">
        <f>IFERROR(VLOOKUP($B55,'Joy Cann 5'!$A:$C,3,FALSE),"")</f>
        <v/>
      </c>
      <c r="R55" s="51" t="str">
        <f>IFERROR(VLOOKUP($B55,'Burton 10k'!$A:$C,3,FALSE),"")</f>
        <v/>
      </c>
      <c r="S55" s="51" t="str">
        <f>IFERROR(VLOOKUP($B55,'Lichfield 10k'!$A:$C,3,FALSE),"")</f>
        <v/>
      </c>
      <c r="T55" s="51" t="str">
        <f>IFERROR(VLOOKUP($B55,'Tamworth 5'!$A:$C,3,FALSE),"")</f>
        <v/>
      </c>
      <c r="U55" s="51" t="str">
        <f>IFERROR(VLOOKUP($B55,'Markfield 10k'!$A:$C,3,FALSE),"")</f>
        <v/>
      </c>
      <c r="V55" s="51" t="str">
        <f>IFERROR(VLOOKUP($B55,'Rotherby 8'!$A:$C,3,FALSE),"")</f>
        <v/>
      </c>
      <c r="W55" s="51" t="str">
        <f>IFERROR(VLOOKUP($B55,'Adrian Smith'!$A:$C,3,FALSE),"")</f>
        <v/>
      </c>
      <c r="X55" s="51" t="str">
        <f>IFERROR(VLOOKUP($B55,'parkrun 5k'!$A:$C,3,FALSE),"")</f>
        <v/>
      </c>
      <c r="Y55" s="52" t="str">
        <f>IFERROR(VLOOKUP($B55,'Shepshed 7'!$A:$C,3,FALSE),"")</f>
        <v/>
      </c>
      <c r="Z55" s="51" t="str">
        <f>IFERROR(VLOOKUP($B55,'Derby 10'!$A:$C,3,FALSE),"")</f>
        <v/>
      </c>
      <c r="AA55" s="51" t="str">
        <f>IFERROR(VLOOKUP($B55,'Bagworth XC'!$A:$C,3,FALSE),"")</f>
        <v/>
      </c>
    </row>
    <row r="56" spans="1:27" x14ac:dyDescent="0.3">
      <c r="A56" s="34">
        <f>IFERROR(Table2[[#This Row],[Position]],"")</f>
        <v>0</v>
      </c>
      <c r="B56" s="50" t="s">
        <v>144</v>
      </c>
      <c r="C56" s="58">
        <f>IF(Table2[[#This Row],[Total races]]=0,0,(RANK(E56,$E$3:$E$72)+COUNTIF(E56:$E$67,E56)-1))</f>
        <v>0</v>
      </c>
      <c r="D56" s="51">
        <f>COUNTIF(F56:AA56,"&gt;=0")</f>
        <v>0</v>
      </c>
      <c r="E56" s="2">
        <f t="array" aca="1" ref="E56" ca="1">IF(Table2[[#This Row],[Total races]]&lt;11,SUM(Table2[[#This Row],[Bosworth XC]:[1st XC 2026]]),SUM(LARGE(F56:AA56,ROW(INDIRECT("1:10")))))+Table2[[#This Row],[Total races]]*3</f>
        <v>0</v>
      </c>
      <c r="F56" s="51" t="str">
        <f>IFERROR(VLOOKUP(B56,'Bosworth XC'!$A:$C,3,FALSE),"")</f>
        <v/>
      </c>
      <c r="G56" s="51" t="str">
        <f>IFERROR(VLOOKUP(B56,'Ivanhoe 20'!$A:$C,3,FALSE),"")</f>
        <v/>
      </c>
      <c r="H56" s="51" t="str">
        <f>IFERROR(VLOOKUP($B56,'Desford 6'!$A:$C,3,FALSE),"")</f>
        <v/>
      </c>
      <c r="I56" s="51" t="str">
        <f>IFERROR(VLOOKUP($B56,'Run In The Forest 5'!$A:$C,3,FALSE),"")</f>
        <v/>
      </c>
      <c r="J56" s="51" t="str">
        <f>IFERROR(VLOOKUP($B56,'Uttoxeter HM'!$A:$C,3,FALSE),"")</f>
        <v/>
      </c>
      <c r="K56" s="51" t="str">
        <f>IFERROR(VLOOKUP($B56,'Watermead 10k'!$A:$C,3,FALSE),"")</f>
        <v/>
      </c>
      <c r="L56" s="51" t="str">
        <f>IFERROR(VLOOKUP($B56,'West End 8'!$A:$C,3,FALSE),"")</f>
        <v/>
      </c>
      <c r="M56" s="51" t="str">
        <f>IFERROR(VLOOKUP($B56,'Swithland 6'!$A:$C,3,FALSE),"")</f>
        <v/>
      </c>
      <c r="N56" s="51" t="str">
        <f>IFERROR(VLOOKUP($B56,'Washlands Relays'!$A:$C,3,FALSE),"")</f>
        <v/>
      </c>
      <c r="O56" s="51" t="str">
        <f>IFERROR(VLOOKUP($B56,'Gate Gallop 10k'!$A:$C,3,FALSE),"")</f>
        <v/>
      </c>
      <c r="P56" s="51" t="str">
        <f>IFERROR(VLOOKUP($B56,'Worthington 6'!$A:$C,3,FALSE),"")</f>
        <v/>
      </c>
      <c r="Q56" s="51" t="str">
        <f>IFERROR(VLOOKUP($B56,'Joy Cann 5'!$A:$C,3,FALSE),"")</f>
        <v/>
      </c>
      <c r="R56" s="51" t="str">
        <f>IFERROR(VLOOKUP($B56,'Burton 10k'!$A:$C,3,FALSE),"")</f>
        <v/>
      </c>
      <c r="S56" s="51" t="str">
        <f>IFERROR(VLOOKUP($B56,'Lichfield 10k'!$A:$C,3,FALSE),"")</f>
        <v/>
      </c>
      <c r="T56" s="51" t="str">
        <f>IFERROR(VLOOKUP($B56,'Tamworth 5'!$A:$C,3,FALSE),"")</f>
        <v/>
      </c>
      <c r="U56" s="51" t="str">
        <f>IFERROR(VLOOKUP($B56,'Markfield 10k'!$A:$C,3,FALSE),"")</f>
        <v/>
      </c>
      <c r="V56" s="51" t="str">
        <f>IFERROR(VLOOKUP($B56,'Rotherby 8'!$A:$C,3,FALSE),"")</f>
        <v/>
      </c>
      <c r="W56" s="51" t="str">
        <f>IFERROR(VLOOKUP($B56,'Adrian Smith'!$A:$C,3,FALSE),"")</f>
        <v/>
      </c>
      <c r="X56" s="51" t="str">
        <f>IFERROR(VLOOKUP($B56,'parkrun 5k'!$A:$C,3,FALSE),"")</f>
        <v/>
      </c>
      <c r="Y56" s="52" t="str">
        <f>IFERROR(VLOOKUP($B56,'Shepshed 7'!$A:$C,3,FALSE),"")</f>
        <v/>
      </c>
      <c r="Z56" s="51" t="str">
        <f>IFERROR(VLOOKUP($B56,'Derby 10'!$A:$C,3,FALSE),"")</f>
        <v/>
      </c>
      <c r="AA56" s="51" t="str">
        <f>IFERROR(VLOOKUP($B56,'Bagworth XC'!$A:$C,3,FALSE),"")</f>
        <v/>
      </c>
    </row>
    <row r="57" spans="1:27" x14ac:dyDescent="0.3">
      <c r="A57" s="34">
        <f>IFERROR(Table2[[#This Row],[Position]],"")</f>
        <v>0</v>
      </c>
      <c r="B57" s="50" t="s">
        <v>53</v>
      </c>
      <c r="C57" s="58">
        <f>IF(Table2[[#This Row],[Total races]]=0,0,(RANK(E57,$E$3:$E$72)+COUNTIF(E57:$E$67,E57)-1))</f>
        <v>0</v>
      </c>
      <c r="D57" s="51">
        <f>COUNTIF(F57:AA57,"&gt;=0")</f>
        <v>0</v>
      </c>
      <c r="E57" s="2">
        <f t="array" aca="1" ref="E57" ca="1">IF(Table2[[#This Row],[Total races]]&lt;11,SUM(Table2[[#This Row],[Bosworth XC]:[1st XC 2026]]),SUM(LARGE(F57:AA57,ROW(INDIRECT("1:10")))))+Table2[[#This Row],[Total races]]*3</f>
        <v>0</v>
      </c>
      <c r="F57" s="51" t="str">
        <f>IFERROR(VLOOKUP(B57,'Bosworth XC'!$A:$C,3,FALSE),"")</f>
        <v/>
      </c>
      <c r="G57" s="51" t="str">
        <f>IFERROR(VLOOKUP(B57,'Ivanhoe 20'!$A:$C,3,FALSE),"")</f>
        <v/>
      </c>
      <c r="H57" s="51" t="str">
        <f>IFERROR(VLOOKUP($B57,'Desford 6'!$A:$C,3,FALSE),"")</f>
        <v/>
      </c>
      <c r="I57" s="51" t="str">
        <f>IFERROR(VLOOKUP($B57,'Run In The Forest 5'!$A:$C,3,FALSE),"")</f>
        <v/>
      </c>
      <c r="J57" s="51" t="str">
        <f>IFERROR(VLOOKUP($B57,'Uttoxeter HM'!$A:$C,3,FALSE),"")</f>
        <v/>
      </c>
      <c r="K57" s="51" t="str">
        <f>IFERROR(VLOOKUP($B57,'Watermead 10k'!$A:$C,3,FALSE),"")</f>
        <v/>
      </c>
      <c r="L57" s="51" t="str">
        <f>IFERROR(VLOOKUP($B57,'West End 8'!$A:$C,3,FALSE),"")</f>
        <v/>
      </c>
      <c r="M57" s="51" t="str">
        <f>IFERROR(VLOOKUP($B57,'Swithland 6'!$A:$C,3,FALSE),"")</f>
        <v/>
      </c>
      <c r="N57" s="51" t="str">
        <f>IFERROR(VLOOKUP($B57,'Washlands Relays'!$A:$C,3,FALSE),"")</f>
        <v/>
      </c>
      <c r="O57" s="51" t="str">
        <f>IFERROR(VLOOKUP($B57,'Gate Gallop 10k'!$A:$C,3,FALSE),"")</f>
        <v/>
      </c>
      <c r="P57" s="51" t="str">
        <f>IFERROR(VLOOKUP($B57,'Worthington 6'!$A:$C,3,FALSE),"")</f>
        <v/>
      </c>
      <c r="Q57" s="51" t="str">
        <f>IFERROR(VLOOKUP($B57,'Joy Cann 5'!$A:$C,3,FALSE),"")</f>
        <v/>
      </c>
      <c r="R57" s="51" t="str">
        <f>IFERROR(VLOOKUP($B57,'Burton 10k'!$A:$C,3,FALSE),"")</f>
        <v/>
      </c>
      <c r="S57" s="51" t="str">
        <f>IFERROR(VLOOKUP($B57,'Lichfield 10k'!$A:$C,3,FALSE),"")</f>
        <v/>
      </c>
      <c r="T57" s="51" t="str">
        <f>IFERROR(VLOOKUP($B57,'Tamworth 5'!$A:$C,3,FALSE),"")</f>
        <v/>
      </c>
      <c r="U57" s="51" t="str">
        <f>IFERROR(VLOOKUP($B57,'Markfield 10k'!$A:$C,3,FALSE),"")</f>
        <v/>
      </c>
      <c r="V57" s="51" t="str">
        <f>IFERROR(VLOOKUP($B57,'Rotherby 8'!$A:$C,3,FALSE),"")</f>
        <v/>
      </c>
      <c r="W57" s="51" t="str">
        <f>IFERROR(VLOOKUP($B57,'Adrian Smith'!$A:$C,3,FALSE),"")</f>
        <v/>
      </c>
      <c r="X57" s="51" t="str">
        <f>IFERROR(VLOOKUP($B57,'parkrun 5k'!$A:$C,3,FALSE),"")</f>
        <v/>
      </c>
      <c r="Y57" s="52" t="str">
        <f>IFERROR(VLOOKUP($B57,'Shepshed 7'!$A:$C,3,FALSE),"")</f>
        <v/>
      </c>
      <c r="Z57" s="51" t="str">
        <f>IFERROR(VLOOKUP($B57,'Derby 10'!$A:$C,3,FALSE),"")</f>
        <v/>
      </c>
      <c r="AA57" s="51" t="str">
        <f>IFERROR(VLOOKUP($B57,'Bagworth XC'!$A:$C,3,FALSE),"")</f>
        <v/>
      </c>
    </row>
    <row r="58" spans="1:27" x14ac:dyDescent="0.3">
      <c r="A58" s="34">
        <f>IFERROR(Table2[[#This Row],[Position]],"")</f>
        <v>0</v>
      </c>
      <c r="B58" s="50" t="s">
        <v>153</v>
      </c>
      <c r="C58" s="58">
        <f>IF(Table2[[#This Row],[Total races]]=0,0,(RANK(E58,$E$3:$E$72)+COUNTIF(E58:$E$67,E58)-1))</f>
        <v>0</v>
      </c>
      <c r="D58" s="51">
        <f>COUNTIF(F58:AA58,"&gt;=0")</f>
        <v>0</v>
      </c>
      <c r="E58" s="2">
        <f t="array" aca="1" ref="E58" ca="1">IF(Table2[[#This Row],[Total races]]&lt;11,SUM(Table2[[#This Row],[Bosworth XC]:[1st XC 2026]]),SUM(LARGE(F58:AA58,ROW(INDIRECT("1:10")))))+Table2[[#This Row],[Total races]]*3</f>
        <v>0</v>
      </c>
      <c r="F58" s="51" t="str">
        <f>IFERROR(VLOOKUP(B58,'Bosworth XC'!$A:$C,3,FALSE),"")</f>
        <v/>
      </c>
      <c r="G58" s="51" t="str">
        <f>IFERROR(VLOOKUP(B58,'Ivanhoe 20'!$A:$C,3,FALSE),"")</f>
        <v/>
      </c>
      <c r="H58" s="51" t="str">
        <f>IFERROR(VLOOKUP($B58,'Desford 6'!$A:$C,3,FALSE),"")</f>
        <v/>
      </c>
      <c r="I58" s="51" t="str">
        <f>IFERROR(VLOOKUP($B58,'Run In The Forest 5'!$A:$C,3,FALSE),"")</f>
        <v/>
      </c>
      <c r="J58" s="51" t="str">
        <f>IFERROR(VLOOKUP($B58,'Uttoxeter HM'!$A:$C,3,FALSE),"")</f>
        <v/>
      </c>
      <c r="K58" s="51" t="str">
        <f>IFERROR(VLOOKUP($B58,'Watermead 10k'!$A:$C,3,FALSE),"")</f>
        <v/>
      </c>
      <c r="L58" s="51" t="str">
        <f>IFERROR(VLOOKUP($B58,'West End 8'!$A:$C,3,FALSE),"")</f>
        <v/>
      </c>
      <c r="M58" s="51" t="str">
        <f>IFERROR(VLOOKUP($B58,'Swithland 6'!$A:$C,3,FALSE),"")</f>
        <v/>
      </c>
      <c r="N58" s="51" t="str">
        <f>IFERROR(VLOOKUP($B58,'Washlands Relays'!$A:$C,3,FALSE),"")</f>
        <v/>
      </c>
      <c r="O58" s="51" t="str">
        <f>IFERROR(VLOOKUP($B58,'Gate Gallop 10k'!$A:$C,3,FALSE),"")</f>
        <v/>
      </c>
      <c r="P58" s="51" t="str">
        <f>IFERROR(VLOOKUP($B58,'Worthington 6'!$A:$C,3,FALSE),"")</f>
        <v/>
      </c>
      <c r="Q58" s="51" t="str">
        <f>IFERROR(VLOOKUP($B58,'Joy Cann 5'!$A:$C,3,FALSE),"")</f>
        <v/>
      </c>
      <c r="R58" s="51" t="str">
        <f>IFERROR(VLOOKUP($B58,'Burton 10k'!$A:$C,3,FALSE),"")</f>
        <v/>
      </c>
      <c r="S58" s="51" t="str">
        <f>IFERROR(VLOOKUP($B58,'Lichfield 10k'!$A:$C,3,FALSE),"")</f>
        <v/>
      </c>
      <c r="T58" s="51" t="str">
        <f>IFERROR(VLOOKUP($B58,'Tamworth 5'!$A:$C,3,FALSE),"")</f>
        <v/>
      </c>
      <c r="U58" s="51" t="str">
        <f>IFERROR(VLOOKUP($B58,'Markfield 10k'!$A:$C,3,FALSE),"")</f>
        <v/>
      </c>
      <c r="V58" s="51" t="str">
        <f>IFERROR(VLOOKUP($B58,'Rotherby 8'!$A:$C,3,FALSE),"")</f>
        <v/>
      </c>
      <c r="W58" s="51" t="str">
        <f>IFERROR(VLOOKUP($B58,'Adrian Smith'!$A:$C,3,FALSE),"")</f>
        <v/>
      </c>
      <c r="X58" s="51" t="str">
        <f>IFERROR(VLOOKUP($B58,'parkrun 5k'!$A:$C,3,FALSE),"")</f>
        <v/>
      </c>
      <c r="Y58" s="52" t="str">
        <f>IFERROR(VLOOKUP($B58,'Shepshed 7'!$A:$C,3,FALSE),"")</f>
        <v/>
      </c>
      <c r="Z58" s="51" t="str">
        <f>IFERROR(VLOOKUP($B58,'Derby 10'!$A:$C,3,FALSE),"")</f>
        <v/>
      </c>
      <c r="AA58" s="51" t="str">
        <f>IFERROR(VLOOKUP($B58,'Bagworth XC'!$A:$C,3,FALSE),"")</f>
        <v/>
      </c>
    </row>
    <row r="59" spans="1:27" x14ac:dyDescent="0.3">
      <c r="A59" s="34">
        <f>IFERROR(Table2[[#This Row],[Position]],"")</f>
        <v>0</v>
      </c>
      <c r="B59" s="50" t="s">
        <v>42</v>
      </c>
      <c r="C59" s="58">
        <f>IF(Table2[[#This Row],[Total races]]=0,0,(RANK(E59,$E$3:$E$72)+COUNTIF(E59:$E$67,E59)-1))</f>
        <v>0</v>
      </c>
      <c r="D59" s="51">
        <f>COUNTIF(F59:AA59,"&gt;=0")</f>
        <v>0</v>
      </c>
      <c r="E59" s="2">
        <f t="array" aca="1" ref="E59" ca="1">IF(Table2[[#This Row],[Total races]]&lt;11,SUM(Table2[[#This Row],[Bosworth XC]:[1st XC 2026]]),SUM(LARGE(F59:AA59,ROW(INDIRECT("1:10")))))+Table2[[#This Row],[Total races]]*3</f>
        <v>0</v>
      </c>
      <c r="F59" s="51" t="str">
        <f>IFERROR(VLOOKUP(B59,'Bosworth XC'!$A:$C,3,FALSE),"")</f>
        <v/>
      </c>
      <c r="G59" s="51" t="str">
        <f>IFERROR(VLOOKUP(B59,'Ivanhoe 20'!$A:$C,3,FALSE),"")</f>
        <v/>
      </c>
      <c r="H59" s="51" t="str">
        <f>IFERROR(VLOOKUP($B59,'Desford 6'!$A:$C,3,FALSE),"")</f>
        <v/>
      </c>
      <c r="I59" s="51" t="str">
        <f>IFERROR(VLOOKUP($B59,'Run In The Forest 5'!$A:$C,3,FALSE),"")</f>
        <v/>
      </c>
      <c r="J59" s="51" t="str">
        <f>IFERROR(VLOOKUP($B59,'Uttoxeter HM'!$A:$C,3,FALSE),"")</f>
        <v/>
      </c>
      <c r="K59" s="51" t="str">
        <f>IFERROR(VLOOKUP($B59,'Watermead 10k'!$A:$C,3,FALSE),"")</f>
        <v/>
      </c>
      <c r="L59" s="51" t="str">
        <f>IFERROR(VLOOKUP($B59,'West End 8'!$A:$C,3,FALSE),"")</f>
        <v/>
      </c>
      <c r="M59" s="51" t="str">
        <f>IFERROR(VLOOKUP($B59,'Swithland 6'!$A:$C,3,FALSE),"")</f>
        <v/>
      </c>
      <c r="N59" s="51" t="str">
        <f>IFERROR(VLOOKUP($B59,'Washlands Relays'!$A:$C,3,FALSE),"")</f>
        <v/>
      </c>
      <c r="O59" s="51" t="str">
        <f>IFERROR(VLOOKUP($B59,'Gate Gallop 10k'!$A:$C,3,FALSE),"")</f>
        <v/>
      </c>
      <c r="P59" s="51" t="str">
        <f>IFERROR(VLOOKUP($B59,'Worthington 6'!$A:$C,3,FALSE),"")</f>
        <v/>
      </c>
      <c r="Q59" s="51" t="str">
        <f>IFERROR(VLOOKUP($B59,'Joy Cann 5'!$A:$C,3,FALSE),"")</f>
        <v/>
      </c>
      <c r="R59" s="51" t="str">
        <f>IFERROR(VLOOKUP($B59,'Burton 10k'!$A:$C,3,FALSE),"")</f>
        <v/>
      </c>
      <c r="S59" s="51" t="str">
        <f>IFERROR(VLOOKUP($B59,'Lichfield 10k'!$A:$C,3,FALSE),"")</f>
        <v/>
      </c>
      <c r="T59" s="51" t="str">
        <f>IFERROR(VLOOKUP($B59,'Tamworth 5'!$A:$C,3,FALSE),"")</f>
        <v/>
      </c>
      <c r="U59" s="51" t="str">
        <f>IFERROR(VLOOKUP($B59,'Markfield 10k'!$A:$C,3,FALSE),"")</f>
        <v/>
      </c>
      <c r="V59" s="51" t="str">
        <f>IFERROR(VLOOKUP($B59,'Rotherby 8'!$A:$C,3,FALSE),"")</f>
        <v/>
      </c>
      <c r="W59" s="51" t="str">
        <f>IFERROR(VLOOKUP($B59,'Adrian Smith'!$A:$C,3,FALSE),"")</f>
        <v/>
      </c>
      <c r="X59" s="51" t="str">
        <f>IFERROR(VLOOKUP($B59,'parkrun 5k'!$A:$C,3,FALSE),"")</f>
        <v/>
      </c>
      <c r="Y59" s="52" t="str">
        <f>IFERROR(VLOOKUP($B59,'Shepshed 7'!$A:$C,3,FALSE),"")</f>
        <v/>
      </c>
      <c r="Z59" s="51" t="str">
        <f>IFERROR(VLOOKUP($B59,'Derby 10'!$A:$C,3,FALSE),"")</f>
        <v/>
      </c>
      <c r="AA59" s="51" t="str">
        <f>IFERROR(VLOOKUP($B59,'Bagworth XC'!$A:$C,3,FALSE),"")</f>
        <v/>
      </c>
    </row>
    <row r="60" spans="1:27" x14ac:dyDescent="0.3">
      <c r="A60" s="34">
        <f>IFERROR(Table2[[#This Row],[Position]],"")</f>
        <v>0</v>
      </c>
      <c r="B60" s="50" t="s">
        <v>132</v>
      </c>
      <c r="C60" s="58">
        <f>IF(Table2[[#This Row],[Total races]]=0,0,(RANK(E60,$E$3:$E$72)+COUNTIF(E60:$E$67,E60)-1))</f>
        <v>0</v>
      </c>
      <c r="D60" s="51">
        <f>COUNTIF(F60:AA60,"&gt;=0")</f>
        <v>0</v>
      </c>
      <c r="E60" s="2">
        <f t="array" aca="1" ref="E60" ca="1">IF(Table2[[#This Row],[Total races]]&lt;11,SUM(Table2[[#This Row],[Bosworth XC]:[1st XC 2026]]),SUM(LARGE(F60:AA60,ROW(INDIRECT("1:10")))))+Table2[[#This Row],[Total races]]*3</f>
        <v>0</v>
      </c>
      <c r="F60" s="51" t="str">
        <f>IFERROR(VLOOKUP(B60,'Bosworth XC'!$A:$C,3,FALSE),"")</f>
        <v/>
      </c>
      <c r="G60" s="51" t="str">
        <f>IFERROR(VLOOKUP(B60,'Ivanhoe 20'!$A:$C,3,FALSE),"")</f>
        <v/>
      </c>
      <c r="H60" s="51" t="str">
        <f>IFERROR(VLOOKUP($B60,'Desford 6'!$A:$C,3,FALSE),"")</f>
        <v/>
      </c>
      <c r="I60" s="51" t="str">
        <f>IFERROR(VLOOKUP($B60,'Run In The Forest 5'!$A:$C,3,FALSE),"")</f>
        <v/>
      </c>
      <c r="J60" s="51" t="str">
        <f>IFERROR(VLOOKUP($B60,'Uttoxeter HM'!$A:$C,3,FALSE),"")</f>
        <v/>
      </c>
      <c r="K60" s="51" t="str">
        <f>IFERROR(VLOOKUP($B60,'Watermead 10k'!$A:$C,3,FALSE),"")</f>
        <v/>
      </c>
      <c r="L60" s="51" t="str">
        <f>IFERROR(VLOOKUP($B60,'West End 8'!$A:$C,3,FALSE),"")</f>
        <v/>
      </c>
      <c r="M60" s="51" t="str">
        <f>IFERROR(VLOOKUP($B60,'Swithland 6'!$A:$C,3,FALSE),"")</f>
        <v/>
      </c>
      <c r="N60" s="51" t="str">
        <f>IFERROR(VLOOKUP($B60,'Washlands Relays'!$A:$C,3,FALSE),"")</f>
        <v/>
      </c>
      <c r="O60" s="51" t="str">
        <f>IFERROR(VLOOKUP($B60,'Gate Gallop 10k'!$A:$C,3,FALSE),"")</f>
        <v/>
      </c>
      <c r="P60" s="51" t="str">
        <f>IFERROR(VLOOKUP($B60,'Worthington 6'!$A:$C,3,FALSE),"")</f>
        <v/>
      </c>
      <c r="Q60" s="51" t="str">
        <f>IFERROR(VLOOKUP($B60,'Joy Cann 5'!$A:$C,3,FALSE),"")</f>
        <v/>
      </c>
      <c r="R60" s="51" t="str">
        <f>IFERROR(VLOOKUP($B60,'Burton 10k'!$A:$C,3,FALSE),"")</f>
        <v/>
      </c>
      <c r="S60" s="51" t="str">
        <f>IFERROR(VLOOKUP($B60,'Lichfield 10k'!$A:$C,3,FALSE),"")</f>
        <v/>
      </c>
      <c r="T60" s="51" t="str">
        <f>IFERROR(VLOOKUP($B60,'Tamworth 5'!$A:$C,3,FALSE),"")</f>
        <v/>
      </c>
      <c r="U60" s="51" t="str">
        <f>IFERROR(VLOOKUP($B60,'Markfield 10k'!$A:$C,3,FALSE),"")</f>
        <v/>
      </c>
      <c r="V60" s="51" t="str">
        <f>IFERROR(VLOOKUP($B60,'Rotherby 8'!$A:$C,3,FALSE),"")</f>
        <v/>
      </c>
      <c r="W60" s="51" t="str">
        <f>IFERROR(VLOOKUP($B60,'Adrian Smith'!$A:$C,3,FALSE),"")</f>
        <v/>
      </c>
      <c r="X60" s="51" t="str">
        <f>IFERROR(VLOOKUP($B60,'parkrun 5k'!$A:$C,3,FALSE),"")</f>
        <v/>
      </c>
      <c r="Y60" s="52" t="str">
        <f>IFERROR(VLOOKUP($B60,'Shepshed 7'!$A:$C,3,FALSE),"")</f>
        <v/>
      </c>
      <c r="Z60" s="51" t="str">
        <f>IFERROR(VLOOKUP($B60,'Derby 10'!$A:$C,3,FALSE),"")</f>
        <v/>
      </c>
      <c r="AA60" s="51" t="str">
        <f>IFERROR(VLOOKUP($B60,'Bagworth XC'!$A:$C,3,FALSE),"")</f>
        <v/>
      </c>
    </row>
    <row r="61" spans="1:27" x14ac:dyDescent="0.3">
      <c r="A61" s="34">
        <f>IFERROR(Table2[[#This Row],[Position]],"")</f>
        <v>0</v>
      </c>
      <c r="B61" s="50" t="s">
        <v>85</v>
      </c>
      <c r="C61" s="58">
        <f>IF(Table2[[#This Row],[Total races]]=0,0,(RANK(E61,$E$3:$E$72)+COUNTIF(E61:$E$67,E61)-1))</f>
        <v>0</v>
      </c>
      <c r="D61" s="51">
        <f>COUNTIF(F61:AA61,"&gt;=0")</f>
        <v>0</v>
      </c>
      <c r="E61" s="2">
        <f t="array" aca="1" ref="E61" ca="1">IF(Table2[[#This Row],[Total races]]&lt;11,SUM(Table2[[#This Row],[Bosworth XC]:[1st XC 2026]]),SUM(LARGE(F61:AA61,ROW(INDIRECT("1:10")))))+Table2[[#This Row],[Total races]]*3</f>
        <v>0</v>
      </c>
      <c r="F61" s="51" t="str">
        <f>IFERROR(VLOOKUP(B61,'Bosworth XC'!$A:$C,3,FALSE),"")</f>
        <v/>
      </c>
      <c r="G61" s="51" t="str">
        <f>IFERROR(VLOOKUP(B61,'Ivanhoe 20'!$A:$C,3,FALSE),"")</f>
        <v/>
      </c>
      <c r="H61" s="51" t="str">
        <f>IFERROR(VLOOKUP($B61,'Desford 6'!$A:$C,3,FALSE),"")</f>
        <v/>
      </c>
      <c r="I61" s="51" t="str">
        <f>IFERROR(VLOOKUP($B61,'Run In The Forest 5'!$A:$C,3,FALSE),"")</f>
        <v/>
      </c>
      <c r="J61" s="51" t="str">
        <f>IFERROR(VLOOKUP($B61,'Uttoxeter HM'!$A:$C,3,FALSE),"")</f>
        <v/>
      </c>
      <c r="K61" s="51" t="str">
        <f>IFERROR(VLOOKUP($B61,'Watermead 10k'!$A:$C,3,FALSE),"")</f>
        <v/>
      </c>
      <c r="L61" s="51" t="str">
        <f>IFERROR(VLOOKUP($B61,'West End 8'!$A:$C,3,FALSE),"")</f>
        <v/>
      </c>
      <c r="M61" s="51" t="str">
        <f>IFERROR(VLOOKUP($B61,'Swithland 6'!$A:$C,3,FALSE),"")</f>
        <v/>
      </c>
      <c r="N61" s="51" t="str">
        <f>IFERROR(VLOOKUP($B61,'Washlands Relays'!$A:$C,3,FALSE),"")</f>
        <v/>
      </c>
      <c r="O61" s="51" t="str">
        <f>IFERROR(VLOOKUP($B61,'Gate Gallop 10k'!$A:$C,3,FALSE),"")</f>
        <v/>
      </c>
      <c r="P61" s="51" t="str">
        <f>IFERROR(VLOOKUP($B61,'Worthington 6'!$A:$C,3,FALSE),"")</f>
        <v/>
      </c>
      <c r="Q61" s="51" t="str">
        <f>IFERROR(VLOOKUP($B61,'Joy Cann 5'!$A:$C,3,FALSE),"")</f>
        <v/>
      </c>
      <c r="R61" s="51" t="str">
        <f>IFERROR(VLOOKUP($B61,'Burton 10k'!$A:$C,3,FALSE),"")</f>
        <v/>
      </c>
      <c r="S61" s="51" t="str">
        <f>IFERROR(VLOOKUP($B61,'Lichfield 10k'!$A:$C,3,FALSE),"")</f>
        <v/>
      </c>
      <c r="T61" s="51" t="str">
        <f>IFERROR(VLOOKUP($B61,'Tamworth 5'!$A:$C,3,FALSE),"")</f>
        <v/>
      </c>
      <c r="U61" s="51" t="str">
        <f>IFERROR(VLOOKUP($B61,'Markfield 10k'!$A:$C,3,FALSE),"")</f>
        <v/>
      </c>
      <c r="V61" s="51" t="str">
        <f>IFERROR(VLOOKUP($B61,'Rotherby 8'!$A:$C,3,FALSE),"")</f>
        <v/>
      </c>
      <c r="W61" s="51" t="str">
        <f>IFERROR(VLOOKUP($B61,'Adrian Smith'!$A:$C,3,FALSE),"")</f>
        <v/>
      </c>
      <c r="X61" s="51" t="str">
        <f>IFERROR(VLOOKUP($B61,'parkrun 5k'!$A:$C,3,FALSE),"")</f>
        <v/>
      </c>
      <c r="Y61" s="52" t="str">
        <f>IFERROR(VLOOKUP($B61,'Shepshed 7'!$A:$C,3,FALSE),"")</f>
        <v/>
      </c>
      <c r="Z61" s="51" t="str">
        <f>IFERROR(VLOOKUP($B61,'Derby 10'!$A:$C,3,FALSE),"")</f>
        <v/>
      </c>
      <c r="AA61" s="51" t="str">
        <f>IFERROR(VLOOKUP($B61,'Bagworth XC'!$A:$C,3,FALSE),"")</f>
        <v/>
      </c>
    </row>
    <row r="62" spans="1:27" x14ac:dyDescent="0.3">
      <c r="B62" s="50" t="s">
        <v>151</v>
      </c>
      <c r="C62" s="58">
        <f>IF(Table2[[#This Row],[Total races]]=0,0,(RANK(E62,$E$3:$E$72)+COUNTIF(E62:$E$67,E62)-1))</f>
        <v>0</v>
      </c>
      <c r="D62" s="51">
        <f>COUNTIF(F62:AA62,"&gt;=0")</f>
        <v>0</v>
      </c>
      <c r="E62" s="2">
        <f t="array" aca="1" ref="E62" ca="1">IF(Table2[[#This Row],[Total races]]&lt;11,SUM(Table2[[#This Row],[Bosworth XC]:[1st XC 2026]]),SUM(LARGE(F62:AA62,ROW(INDIRECT("1:10")))))+Table2[[#This Row],[Total races]]*3</f>
        <v>0</v>
      </c>
      <c r="F62" s="51" t="str">
        <f>IFERROR(VLOOKUP(B62,'Bosworth XC'!$A:$C,3,FALSE),"")</f>
        <v/>
      </c>
      <c r="G62" s="51" t="str">
        <f>IFERROR(VLOOKUP(B62,'Ivanhoe 20'!$A:$C,3,FALSE),"")</f>
        <v/>
      </c>
      <c r="H62" s="51" t="str">
        <f>IFERROR(VLOOKUP($B62,'Desford 6'!$A:$C,3,FALSE),"")</f>
        <v/>
      </c>
      <c r="I62" s="51" t="str">
        <f>IFERROR(VLOOKUP($B62,'Run In The Forest 5'!$A:$C,3,FALSE),"")</f>
        <v/>
      </c>
      <c r="J62" s="51" t="str">
        <f>IFERROR(VLOOKUP($B62,'Uttoxeter HM'!$A:$C,3,FALSE),"")</f>
        <v/>
      </c>
      <c r="K62" s="51" t="str">
        <f>IFERROR(VLOOKUP($B62,'Watermead 10k'!$A:$C,3,FALSE),"")</f>
        <v/>
      </c>
      <c r="L62" s="51" t="str">
        <f>IFERROR(VLOOKUP($B62,'West End 8'!$A:$C,3,FALSE),"")</f>
        <v/>
      </c>
      <c r="M62" s="51" t="str">
        <f>IFERROR(VLOOKUP($B62,'Swithland 6'!$A:$C,3,FALSE),"")</f>
        <v/>
      </c>
      <c r="N62" s="51" t="str">
        <f>IFERROR(VLOOKUP($B62,'Washlands Relays'!$A:$C,3,FALSE),"")</f>
        <v/>
      </c>
      <c r="O62" s="51" t="str">
        <f>IFERROR(VLOOKUP($B62,'Gate Gallop 10k'!$A:$C,3,FALSE),"")</f>
        <v/>
      </c>
      <c r="P62" s="51" t="str">
        <f>IFERROR(VLOOKUP($B62,'Worthington 6'!$A:$C,3,FALSE),"")</f>
        <v/>
      </c>
      <c r="Q62" s="51" t="str">
        <f>IFERROR(VLOOKUP($B62,'Joy Cann 5'!$A:$C,3,FALSE),"")</f>
        <v/>
      </c>
      <c r="R62" s="51" t="str">
        <f>IFERROR(VLOOKUP($B62,'Burton 10k'!$A:$C,3,FALSE),"")</f>
        <v/>
      </c>
      <c r="S62" s="51" t="str">
        <f>IFERROR(VLOOKUP($B62,'Lichfield 10k'!$A:$C,3,FALSE),"")</f>
        <v/>
      </c>
      <c r="T62" s="51" t="str">
        <f>IFERROR(VLOOKUP($B62,'Tamworth 5'!$A:$C,3,FALSE),"")</f>
        <v/>
      </c>
      <c r="U62" s="51" t="str">
        <f>IFERROR(VLOOKUP($B62,'Markfield 10k'!$A:$C,3,FALSE),"")</f>
        <v/>
      </c>
      <c r="V62" s="51" t="str">
        <f>IFERROR(VLOOKUP($B62,'Rotherby 8'!$A:$C,3,FALSE),"")</f>
        <v/>
      </c>
      <c r="W62" s="51" t="str">
        <f>IFERROR(VLOOKUP($B62,'Adrian Smith'!$A:$C,3,FALSE),"")</f>
        <v/>
      </c>
      <c r="X62" s="51" t="str">
        <f>IFERROR(VLOOKUP($B62,'parkrun 5k'!$A:$C,3,FALSE),"")</f>
        <v/>
      </c>
      <c r="Y62" s="52" t="str">
        <f>IFERROR(VLOOKUP($B62,'Shepshed 7'!$A:$C,3,FALSE),"")</f>
        <v/>
      </c>
      <c r="Z62" s="51" t="str">
        <f>IFERROR(VLOOKUP($B62,'Derby 10'!$A:$C,3,FALSE),"")</f>
        <v/>
      </c>
      <c r="AA62" s="51" t="str">
        <f>IFERROR(VLOOKUP($B62,'Bagworth XC'!$A:$C,3,FALSE),"")</f>
        <v/>
      </c>
    </row>
    <row r="63" spans="1:27" x14ac:dyDescent="0.3">
      <c r="B63" s="50" t="s">
        <v>109</v>
      </c>
      <c r="C63" s="58">
        <f>IF(Table2[[#This Row],[Total races]]=0,0,(RANK(E63,$E$3:$E$72)+COUNTIF(E63:$E$67,E63)-1))</f>
        <v>0</v>
      </c>
      <c r="D63" s="51">
        <f>COUNTIF(F63:AA63,"&gt;=0")</f>
        <v>0</v>
      </c>
      <c r="E63" s="2">
        <f t="array" aca="1" ref="E63" ca="1">IF(Table2[[#This Row],[Total races]]&lt;11,SUM(Table2[[#This Row],[Bosworth XC]:[1st XC 2026]]),SUM(LARGE(F63:AA63,ROW(INDIRECT("1:10")))))+Table2[[#This Row],[Total races]]*3</f>
        <v>0</v>
      </c>
      <c r="F63" s="51" t="str">
        <f>IFERROR(VLOOKUP(B63,'Bosworth XC'!$A:$C,3,FALSE),"")</f>
        <v/>
      </c>
      <c r="G63" s="51" t="str">
        <f>IFERROR(VLOOKUP(B63,'Ivanhoe 20'!$A:$C,3,FALSE),"")</f>
        <v/>
      </c>
      <c r="H63" s="51" t="str">
        <f>IFERROR(VLOOKUP($B63,'Desford 6'!$A:$C,3,FALSE),"")</f>
        <v/>
      </c>
      <c r="I63" s="51" t="str">
        <f>IFERROR(VLOOKUP($B63,'Run In The Forest 5'!$A:$C,3,FALSE),"")</f>
        <v/>
      </c>
      <c r="J63" s="51" t="str">
        <f>IFERROR(VLOOKUP($B63,'Uttoxeter HM'!$A:$C,3,FALSE),"")</f>
        <v/>
      </c>
      <c r="K63" s="51" t="str">
        <f>IFERROR(VLOOKUP($B63,'Watermead 10k'!$A:$C,3,FALSE),"")</f>
        <v/>
      </c>
      <c r="L63" s="51" t="str">
        <f>IFERROR(VLOOKUP($B63,'West End 8'!$A:$C,3,FALSE),"")</f>
        <v/>
      </c>
      <c r="M63" s="51" t="str">
        <f>IFERROR(VLOOKUP($B63,'Swithland 6'!$A:$C,3,FALSE),"")</f>
        <v/>
      </c>
      <c r="N63" s="51" t="str">
        <f>IFERROR(VLOOKUP($B63,'Washlands Relays'!$A:$C,3,FALSE),"")</f>
        <v/>
      </c>
      <c r="O63" s="51" t="str">
        <f>IFERROR(VLOOKUP($B63,'Gate Gallop 10k'!$A:$C,3,FALSE),"")</f>
        <v/>
      </c>
      <c r="P63" s="51" t="str">
        <f>IFERROR(VLOOKUP($B63,'Worthington 6'!$A:$C,3,FALSE),"")</f>
        <v/>
      </c>
      <c r="Q63" s="51" t="str">
        <f>IFERROR(VLOOKUP($B63,'Joy Cann 5'!$A:$C,3,FALSE),"")</f>
        <v/>
      </c>
      <c r="R63" s="51" t="str">
        <f>IFERROR(VLOOKUP($B63,'Burton 10k'!$A:$C,3,FALSE),"")</f>
        <v/>
      </c>
      <c r="S63" s="51" t="str">
        <f>IFERROR(VLOOKUP($B63,'Lichfield 10k'!$A:$C,3,FALSE),"")</f>
        <v/>
      </c>
      <c r="T63" s="51" t="str">
        <f>IFERROR(VLOOKUP($B63,'Tamworth 5'!$A:$C,3,FALSE),"")</f>
        <v/>
      </c>
      <c r="U63" s="51" t="str">
        <f>IFERROR(VLOOKUP($B63,'Markfield 10k'!$A:$C,3,FALSE),"")</f>
        <v/>
      </c>
      <c r="V63" s="51" t="str">
        <f>IFERROR(VLOOKUP($B63,'Rotherby 8'!$A:$C,3,FALSE),"")</f>
        <v/>
      </c>
      <c r="W63" s="51" t="str">
        <f>IFERROR(VLOOKUP($B63,'Adrian Smith'!$A:$C,3,FALSE),"")</f>
        <v/>
      </c>
      <c r="X63" s="51" t="str">
        <f>IFERROR(VLOOKUP($B63,'parkrun 5k'!$A:$C,3,FALSE),"")</f>
        <v/>
      </c>
      <c r="Y63" s="52" t="str">
        <f>IFERROR(VLOOKUP($B63,'Shepshed 7'!$A:$C,3,FALSE),"")</f>
        <v/>
      </c>
      <c r="Z63" s="51" t="str">
        <f>IFERROR(VLOOKUP($B63,'Derby 10'!$A:$C,3,FALSE),"")</f>
        <v/>
      </c>
      <c r="AA63" s="51" t="str">
        <f>IFERROR(VLOOKUP($B63,'Bagworth XC'!$A:$C,3,FALSE),"")</f>
        <v/>
      </c>
    </row>
    <row r="64" spans="1:27" x14ac:dyDescent="0.3">
      <c r="B64" s="50" t="s">
        <v>36</v>
      </c>
      <c r="C64" s="58">
        <f>IF(Table2[[#This Row],[Total races]]=0,0,(RANK(E64,$E$3:$E$72)+COUNTIF(E64:$E$67,E64)-1))</f>
        <v>0</v>
      </c>
      <c r="D64" s="51">
        <f>COUNTIF(F64:AA64,"&gt;=0")</f>
        <v>0</v>
      </c>
      <c r="E64" s="2">
        <f t="array" aca="1" ref="E64" ca="1">IF(Table2[[#This Row],[Total races]]&lt;11,SUM(Table2[[#This Row],[Bosworth XC]:[1st XC 2026]]),SUM(LARGE(F64:AA64,ROW(INDIRECT("1:10")))))+Table2[[#This Row],[Total races]]*3</f>
        <v>0</v>
      </c>
      <c r="F64" s="51" t="str">
        <f>IFERROR(VLOOKUP(B64,'Bosworth XC'!$A:$C,3,FALSE),"")</f>
        <v/>
      </c>
      <c r="G64" s="51" t="str">
        <f>IFERROR(VLOOKUP(B64,'Ivanhoe 20'!$A:$C,3,FALSE),"")</f>
        <v/>
      </c>
      <c r="H64" s="51" t="str">
        <f>IFERROR(VLOOKUP($B64,'Desford 6'!$A:$C,3,FALSE),"")</f>
        <v/>
      </c>
      <c r="I64" s="51" t="str">
        <f>IFERROR(VLOOKUP($B64,'Run In The Forest 5'!$A:$C,3,FALSE),"")</f>
        <v/>
      </c>
      <c r="J64" s="51" t="str">
        <f>IFERROR(VLOOKUP($B64,'Uttoxeter HM'!$A:$C,3,FALSE),"")</f>
        <v/>
      </c>
      <c r="K64" s="51" t="str">
        <f>IFERROR(VLOOKUP($B64,'Watermead 10k'!$A:$C,3,FALSE),"")</f>
        <v/>
      </c>
      <c r="L64" s="51" t="str">
        <f>IFERROR(VLOOKUP($B64,'West End 8'!$A:$C,3,FALSE),"")</f>
        <v/>
      </c>
      <c r="M64" s="51" t="str">
        <f>IFERROR(VLOOKUP($B64,'Swithland 6'!$A:$C,3,FALSE),"")</f>
        <v/>
      </c>
      <c r="N64" s="51" t="str">
        <f>IFERROR(VLOOKUP($B64,'Washlands Relays'!$A:$C,3,FALSE),"")</f>
        <v/>
      </c>
      <c r="O64" s="51" t="str">
        <f>IFERROR(VLOOKUP($B64,'Gate Gallop 10k'!$A:$C,3,FALSE),"")</f>
        <v/>
      </c>
      <c r="P64" s="51" t="str">
        <f>IFERROR(VLOOKUP($B64,'Worthington 6'!$A:$C,3,FALSE),"")</f>
        <v/>
      </c>
      <c r="Q64" s="51" t="str">
        <f>IFERROR(VLOOKUP($B64,'Joy Cann 5'!$A:$C,3,FALSE),"")</f>
        <v/>
      </c>
      <c r="R64" s="51" t="str">
        <f>IFERROR(VLOOKUP($B64,'Burton 10k'!$A:$C,3,FALSE),"")</f>
        <v/>
      </c>
      <c r="S64" s="51" t="str">
        <f>IFERROR(VLOOKUP($B64,'Lichfield 10k'!$A:$C,3,FALSE),"")</f>
        <v/>
      </c>
      <c r="T64" s="51" t="str">
        <f>IFERROR(VLOOKUP($B64,'Tamworth 5'!$A:$C,3,FALSE),"")</f>
        <v/>
      </c>
      <c r="U64" s="51" t="str">
        <f>IFERROR(VLOOKUP($B64,'Markfield 10k'!$A:$C,3,FALSE),"")</f>
        <v/>
      </c>
      <c r="V64" s="51" t="str">
        <f>IFERROR(VLOOKUP($B64,'Rotherby 8'!$A:$C,3,FALSE),"")</f>
        <v/>
      </c>
      <c r="W64" s="51" t="str">
        <f>IFERROR(VLOOKUP($B64,'Adrian Smith'!$A:$C,3,FALSE),"")</f>
        <v/>
      </c>
      <c r="X64" s="51" t="str">
        <f>IFERROR(VLOOKUP($B64,'parkrun 5k'!$A:$C,3,FALSE),"")</f>
        <v/>
      </c>
      <c r="Y64" s="52" t="str">
        <f>IFERROR(VLOOKUP($B64,'Shepshed 7'!$A:$C,3,FALSE),"")</f>
        <v/>
      </c>
      <c r="Z64" s="51" t="str">
        <f>IFERROR(VLOOKUP($B64,'Derby 10'!$A:$C,3,FALSE),"")</f>
        <v/>
      </c>
      <c r="AA64" s="51" t="str">
        <f>IFERROR(VLOOKUP($B64,'Bagworth XC'!$A:$C,3,FALSE),"")</f>
        <v/>
      </c>
    </row>
    <row r="65" spans="2:27" x14ac:dyDescent="0.3">
      <c r="B65" s="50" t="s">
        <v>67</v>
      </c>
      <c r="C65" s="58">
        <f>IF(Table2[[#This Row],[Total races]]=0,0,(RANK(E65,$E$3:$E$72)+COUNTIF(E65:$E$67,E65)-1))</f>
        <v>0</v>
      </c>
      <c r="D65" s="51">
        <f>COUNTIF(F65:AA65,"&gt;=0")</f>
        <v>0</v>
      </c>
      <c r="E65" s="2">
        <f t="array" aca="1" ref="E65" ca="1">IF(Table2[[#This Row],[Total races]]&lt;11,SUM(Table2[[#This Row],[Bosworth XC]:[1st XC 2026]]),SUM(LARGE(F65:AA65,ROW(INDIRECT("1:10")))))+Table2[[#This Row],[Total races]]*3</f>
        <v>0</v>
      </c>
      <c r="F65" s="51" t="str">
        <f>IFERROR(VLOOKUP(B65,'Bosworth XC'!$A:$C,3,FALSE),"")</f>
        <v/>
      </c>
      <c r="G65" s="51" t="str">
        <f>IFERROR(VLOOKUP(B65,'Ivanhoe 20'!$A:$C,3,FALSE),"")</f>
        <v/>
      </c>
      <c r="H65" s="51" t="str">
        <f>IFERROR(VLOOKUP($B65,'Desford 6'!$A:$C,3,FALSE),"")</f>
        <v/>
      </c>
      <c r="I65" s="51" t="str">
        <f>IFERROR(VLOOKUP($B65,'Run In The Forest 5'!$A:$C,3,FALSE),"")</f>
        <v/>
      </c>
      <c r="J65" s="51" t="str">
        <f>IFERROR(VLOOKUP($B65,'Uttoxeter HM'!$A:$C,3,FALSE),"")</f>
        <v/>
      </c>
      <c r="K65" s="51" t="str">
        <f>IFERROR(VLOOKUP($B65,'Watermead 10k'!$A:$C,3,FALSE),"")</f>
        <v/>
      </c>
      <c r="L65" s="51" t="str">
        <f>IFERROR(VLOOKUP($B65,'West End 8'!$A:$C,3,FALSE),"")</f>
        <v/>
      </c>
      <c r="M65" s="51" t="str">
        <f>IFERROR(VLOOKUP($B65,'Swithland 6'!$A:$C,3,FALSE),"")</f>
        <v/>
      </c>
      <c r="N65" s="51" t="str">
        <f>IFERROR(VLOOKUP($B65,'Washlands Relays'!$A:$C,3,FALSE),"")</f>
        <v/>
      </c>
      <c r="O65" s="51" t="str">
        <f>IFERROR(VLOOKUP($B65,'Gate Gallop 10k'!$A:$C,3,FALSE),"")</f>
        <v/>
      </c>
      <c r="P65" s="51" t="str">
        <f>IFERROR(VLOOKUP($B65,'Worthington 6'!$A:$C,3,FALSE),"")</f>
        <v/>
      </c>
      <c r="Q65" s="51" t="str">
        <f>IFERROR(VLOOKUP($B65,'Joy Cann 5'!$A:$C,3,FALSE),"")</f>
        <v/>
      </c>
      <c r="R65" s="51" t="str">
        <f>IFERROR(VLOOKUP($B65,'Burton 10k'!$A:$C,3,FALSE),"")</f>
        <v/>
      </c>
      <c r="S65" s="51" t="str">
        <f>IFERROR(VLOOKUP($B65,'Lichfield 10k'!$A:$C,3,FALSE),"")</f>
        <v/>
      </c>
      <c r="T65" s="51" t="str">
        <f>IFERROR(VLOOKUP($B65,'Tamworth 5'!$A:$C,3,FALSE),"")</f>
        <v/>
      </c>
      <c r="U65" s="51" t="str">
        <f>IFERROR(VLOOKUP($B65,'Markfield 10k'!$A:$C,3,FALSE),"")</f>
        <v/>
      </c>
      <c r="V65" s="51" t="str">
        <f>IFERROR(VLOOKUP($B65,'Rotherby 8'!$A:$C,3,FALSE),"")</f>
        <v/>
      </c>
      <c r="W65" s="51" t="str">
        <f>IFERROR(VLOOKUP($B65,'Adrian Smith'!$A:$C,3,FALSE),"")</f>
        <v/>
      </c>
      <c r="X65" s="51" t="str">
        <f>IFERROR(VLOOKUP($B65,'parkrun 5k'!$A:$C,3,FALSE),"")</f>
        <v/>
      </c>
      <c r="Y65" s="52" t="str">
        <f>IFERROR(VLOOKUP($B65,'Shepshed 7'!$A:$C,3,FALSE),"")</f>
        <v/>
      </c>
      <c r="Z65" s="51" t="str">
        <f>IFERROR(VLOOKUP($B65,'Derby 10'!$A:$C,3,FALSE),"")</f>
        <v/>
      </c>
      <c r="AA65" s="51" t="str">
        <f>IFERROR(VLOOKUP($B65,'Bagworth XC'!$A:$C,3,FALSE),"")</f>
        <v/>
      </c>
    </row>
    <row r="66" spans="2:27" x14ac:dyDescent="0.3">
      <c r="B66" s="50" t="s">
        <v>52</v>
      </c>
      <c r="C66" s="58">
        <f>IF(Table2[[#This Row],[Total races]]=0,0,(RANK(E66,$E$3:$E$72)+COUNTIF(E66:$E$67,E66)-1))</f>
        <v>0</v>
      </c>
      <c r="D66" s="51">
        <f>COUNTIF(F66:AA66,"&gt;=0")</f>
        <v>0</v>
      </c>
      <c r="E66" s="2">
        <f t="array" aca="1" ref="E66" ca="1">IF(Table2[[#This Row],[Total races]]&lt;11,SUM(Table2[[#This Row],[Bosworth XC]:[1st XC 2026]]),SUM(LARGE(F66:AA66,ROW(INDIRECT("1:10")))))+Table2[[#This Row],[Total races]]*3</f>
        <v>0</v>
      </c>
      <c r="F66" s="51" t="str">
        <f>IFERROR(VLOOKUP(B66,'Bosworth XC'!$A:$C,3,FALSE),"")</f>
        <v/>
      </c>
      <c r="G66" s="51" t="str">
        <f>IFERROR(VLOOKUP(B66,'Ivanhoe 20'!$A:$C,3,FALSE),"")</f>
        <v/>
      </c>
      <c r="H66" s="51" t="str">
        <f>IFERROR(VLOOKUP($B66,'Desford 6'!$A:$C,3,FALSE),"")</f>
        <v/>
      </c>
      <c r="I66" s="51" t="str">
        <f>IFERROR(VLOOKUP($B66,'Run In The Forest 5'!$A:$C,3,FALSE),"")</f>
        <v/>
      </c>
      <c r="J66" s="51" t="str">
        <f>IFERROR(VLOOKUP($B66,'Uttoxeter HM'!$A:$C,3,FALSE),"")</f>
        <v/>
      </c>
      <c r="K66" s="51" t="str">
        <f>IFERROR(VLOOKUP($B66,'Watermead 10k'!$A:$C,3,FALSE),"")</f>
        <v/>
      </c>
      <c r="L66" s="51" t="str">
        <f>IFERROR(VLOOKUP($B66,'West End 8'!$A:$C,3,FALSE),"")</f>
        <v/>
      </c>
      <c r="M66" s="51" t="str">
        <f>IFERROR(VLOOKUP($B66,'Swithland 6'!$A:$C,3,FALSE),"")</f>
        <v/>
      </c>
      <c r="N66" s="51" t="str">
        <f>IFERROR(VLOOKUP($B66,'Washlands Relays'!$A:$C,3,FALSE),"")</f>
        <v/>
      </c>
      <c r="O66" s="51" t="str">
        <f>IFERROR(VLOOKUP($B66,'Gate Gallop 10k'!$A:$C,3,FALSE),"")</f>
        <v/>
      </c>
      <c r="P66" s="51" t="str">
        <f>IFERROR(VLOOKUP($B66,'Worthington 6'!$A:$C,3,FALSE),"")</f>
        <v/>
      </c>
      <c r="Q66" s="51" t="str">
        <f>IFERROR(VLOOKUP($B66,'Joy Cann 5'!$A:$C,3,FALSE),"")</f>
        <v/>
      </c>
      <c r="R66" s="51" t="str">
        <f>IFERROR(VLOOKUP($B66,'Burton 10k'!$A:$C,3,FALSE),"")</f>
        <v/>
      </c>
      <c r="S66" s="51" t="str">
        <f>IFERROR(VLOOKUP($B66,'Lichfield 10k'!$A:$C,3,FALSE),"")</f>
        <v/>
      </c>
      <c r="T66" s="51" t="str">
        <f>IFERROR(VLOOKUP($B66,'Tamworth 5'!$A:$C,3,FALSE),"")</f>
        <v/>
      </c>
      <c r="U66" s="51" t="str">
        <f>IFERROR(VLOOKUP($B66,'Markfield 10k'!$A:$C,3,FALSE),"")</f>
        <v/>
      </c>
      <c r="V66" s="51" t="str">
        <f>IFERROR(VLOOKUP($B66,'Rotherby 8'!$A:$C,3,FALSE),"")</f>
        <v/>
      </c>
      <c r="W66" s="51" t="str">
        <f>IFERROR(VLOOKUP($B66,'Adrian Smith'!$A:$C,3,FALSE),"")</f>
        <v/>
      </c>
      <c r="X66" s="51" t="str">
        <f>IFERROR(VLOOKUP($B66,'parkrun 5k'!$A:$C,3,FALSE),"")</f>
        <v/>
      </c>
      <c r="Y66" s="52" t="str">
        <f>IFERROR(VLOOKUP($B66,'Shepshed 7'!$A:$C,3,FALSE),"")</f>
        <v/>
      </c>
      <c r="Z66" s="51" t="str">
        <f>IFERROR(VLOOKUP($B66,'Derby 10'!$A:$C,3,FALSE),"")</f>
        <v/>
      </c>
      <c r="AA66" s="51" t="str">
        <f>IFERROR(VLOOKUP($B66,'Bagworth XC'!$A:$C,3,FALSE),"")</f>
        <v/>
      </c>
    </row>
    <row r="67" spans="2:27" x14ac:dyDescent="0.3">
      <c r="B67" s="50" t="s">
        <v>104</v>
      </c>
      <c r="C67" s="58">
        <f>IF(Table2[[#This Row],[Total races]]=0,0,(RANK(E67,$E$3:$E$72)+COUNTIF(E67:$E$67,E67)-1))</f>
        <v>0</v>
      </c>
      <c r="D67" s="51">
        <f>COUNTIF(F67:AA67,"&gt;=0")</f>
        <v>0</v>
      </c>
      <c r="E67" s="2">
        <f t="array" aca="1" ref="E67" ca="1">IF(Table2[[#This Row],[Total races]]&lt;11,SUM(Table2[[#This Row],[Bosworth XC]:[1st XC 2026]]),SUM(LARGE(F67:AA67,ROW(INDIRECT("1:10")))))+Table2[[#This Row],[Total races]]*3</f>
        <v>0</v>
      </c>
      <c r="F67" s="51" t="str">
        <f>IFERROR(VLOOKUP(B67,'Bosworth XC'!$A:$C,3,FALSE),"")</f>
        <v/>
      </c>
      <c r="G67" s="51" t="str">
        <f>IFERROR(VLOOKUP(B67,'Ivanhoe 20'!$A:$C,3,FALSE),"")</f>
        <v/>
      </c>
      <c r="H67" s="51" t="str">
        <f>IFERROR(VLOOKUP($B67,'Desford 6'!$A:$C,3,FALSE),"")</f>
        <v/>
      </c>
      <c r="I67" s="51" t="str">
        <f>IFERROR(VLOOKUP($B67,'Run In The Forest 5'!$A:$C,3,FALSE),"")</f>
        <v/>
      </c>
      <c r="J67" s="51" t="str">
        <f>IFERROR(VLOOKUP($B67,'Uttoxeter HM'!$A:$C,3,FALSE),"")</f>
        <v/>
      </c>
      <c r="K67" s="51" t="str">
        <f>IFERROR(VLOOKUP($B67,'Watermead 10k'!$A:$C,3,FALSE),"")</f>
        <v/>
      </c>
      <c r="L67" s="51" t="str">
        <f>IFERROR(VLOOKUP($B67,'West End 8'!$A:$C,3,FALSE),"")</f>
        <v/>
      </c>
      <c r="M67" s="51" t="str">
        <f>IFERROR(VLOOKUP($B67,'Swithland 6'!$A:$C,3,FALSE),"")</f>
        <v/>
      </c>
      <c r="N67" s="51" t="str">
        <f>IFERROR(VLOOKUP($B67,'Washlands Relays'!$A:$C,3,FALSE),"")</f>
        <v/>
      </c>
      <c r="O67" s="51" t="str">
        <f>IFERROR(VLOOKUP($B67,'Gate Gallop 10k'!$A:$C,3,FALSE),"")</f>
        <v/>
      </c>
      <c r="P67" s="51" t="str">
        <f>IFERROR(VLOOKUP($B67,'Worthington 6'!$A:$C,3,FALSE),"")</f>
        <v/>
      </c>
      <c r="Q67" s="51" t="str">
        <f>IFERROR(VLOOKUP($B67,'Joy Cann 5'!$A:$C,3,FALSE),"")</f>
        <v/>
      </c>
      <c r="R67" s="51" t="str">
        <f>IFERROR(VLOOKUP($B67,'Burton 10k'!$A:$C,3,FALSE),"")</f>
        <v/>
      </c>
      <c r="S67" s="51" t="str">
        <f>IFERROR(VLOOKUP($B67,'Lichfield 10k'!$A:$C,3,FALSE),"")</f>
        <v/>
      </c>
      <c r="T67" s="51" t="str">
        <f>IFERROR(VLOOKUP($B67,'Tamworth 5'!$A:$C,3,FALSE),"")</f>
        <v/>
      </c>
      <c r="U67" s="51" t="str">
        <f>IFERROR(VLOOKUP($B67,'Markfield 10k'!$A:$C,3,FALSE),"")</f>
        <v/>
      </c>
      <c r="V67" s="51" t="str">
        <f>IFERROR(VLOOKUP($B67,'Rotherby 8'!$A:$C,3,FALSE),"")</f>
        <v/>
      </c>
      <c r="W67" s="51" t="str">
        <f>IFERROR(VLOOKUP($B67,'Adrian Smith'!$A:$C,3,FALSE),"")</f>
        <v/>
      </c>
      <c r="X67" s="51" t="str">
        <f>IFERROR(VLOOKUP($B67,'parkrun 5k'!$A:$C,3,FALSE),"")</f>
        <v/>
      </c>
      <c r="Y67" s="52" t="str">
        <f>IFERROR(VLOOKUP($B67,'Shepshed 7'!$A:$C,3,FALSE),"")</f>
        <v/>
      </c>
      <c r="Z67" s="51" t="str">
        <f>IFERROR(VLOOKUP($B67,'Derby 10'!$A:$C,3,FALSE),"")</f>
        <v/>
      </c>
      <c r="AA67" s="51" t="str">
        <f>IFERROR(VLOOKUP($B67,'Bagworth XC'!$A:$C,3,FALSE),"")</f>
        <v/>
      </c>
    </row>
    <row r="68" spans="2:27" x14ac:dyDescent="0.3">
      <c r="B68" s="50" t="s">
        <v>74</v>
      </c>
      <c r="C68" s="58">
        <f>IF(Table2[[#This Row],[Total races]]=0,0,(RANK(E68,$E$3:$E$72)+COUNTIF(E67:$E$68,E68)-1))</f>
        <v>0</v>
      </c>
      <c r="D68" s="51">
        <f>COUNTIF(F68:AA68,"&gt;=0")</f>
        <v>0</v>
      </c>
      <c r="E68" s="2">
        <f t="array" aca="1" ref="E68" ca="1">IF(Table2[[#This Row],[Total races]]&lt;11,SUM(Table2[[#This Row],[Bosworth XC]:[1st XC 2026]]),SUM(LARGE(F68:AA68,ROW(INDIRECT("1:10")))))+Table2[[#This Row],[Total races]]*3</f>
        <v>0</v>
      </c>
      <c r="F68" s="51" t="str">
        <f>IFERROR(VLOOKUP(B68,'Bosworth XC'!$A:$C,3,FALSE),"")</f>
        <v/>
      </c>
      <c r="G68" s="51" t="str">
        <f>IFERROR(VLOOKUP(B68,'Ivanhoe 20'!$A:$C,3,FALSE),"")</f>
        <v/>
      </c>
      <c r="H68" s="51" t="str">
        <f>IFERROR(VLOOKUP($B68,'Desford 6'!$A:$C,3,FALSE),"")</f>
        <v/>
      </c>
      <c r="I68" s="51" t="str">
        <f>IFERROR(VLOOKUP($B68,'Run In The Forest 5'!$A:$C,3,FALSE),"")</f>
        <v/>
      </c>
      <c r="J68" s="51" t="str">
        <f>IFERROR(VLOOKUP($B68,'Uttoxeter HM'!$A:$C,3,FALSE),"")</f>
        <v/>
      </c>
      <c r="K68" s="51" t="str">
        <f>IFERROR(VLOOKUP($B68,'Watermead 10k'!$A:$C,3,FALSE),"")</f>
        <v/>
      </c>
      <c r="L68" s="51" t="str">
        <f>IFERROR(VLOOKUP($B68,'West End 8'!$A:$C,3,FALSE),"")</f>
        <v/>
      </c>
      <c r="M68" s="51" t="str">
        <f>IFERROR(VLOOKUP($B68,'Swithland 6'!$A:$C,3,FALSE),"")</f>
        <v/>
      </c>
      <c r="N68" s="51" t="str">
        <f>IFERROR(VLOOKUP($B68,'Washlands Relays'!$A:$C,3,FALSE),"")</f>
        <v/>
      </c>
      <c r="O68" s="51" t="str">
        <f>IFERROR(VLOOKUP($B68,'Gate Gallop 10k'!$A:$C,3,FALSE),"")</f>
        <v/>
      </c>
      <c r="P68" s="51" t="str">
        <f>IFERROR(VLOOKUP($B68,'Worthington 6'!$A:$C,3,FALSE),"")</f>
        <v/>
      </c>
      <c r="Q68" s="51" t="str">
        <f>IFERROR(VLOOKUP($B68,'Joy Cann 5'!$A:$C,3,FALSE),"")</f>
        <v/>
      </c>
      <c r="R68" s="51" t="str">
        <f>IFERROR(VLOOKUP($B68,'Burton 10k'!$A:$C,3,FALSE),"")</f>
        <v/>
      </c>
      <c r="S68" s="51" t="str">
        <f>IFERROR(VLOOKUP($B68,'Lichfield 10k'!$A:$C,3,FALSE),"")</f>
        <v/>
      </c>
      <c r="T68" s="51" t="str">
        <f>IFERROR(VLOOKUP($B68,'Tamworth 5'!$A:$C,3,FALSE),"")</f>
        <v/>
      </c>
      <c r="U68" s="51" t="str">
        <f>IFERROR(VLOOKUP($B68,'Markfield 10k'!$A:$C,3,FALSE),"")</f>
        <v/>
      </c>
      <c r="V68" s="51" t="str">
        <f>IFERROR(VLOOKUP($B68,'Rotherby 8'!$A:$C,3,FALSE),"")</f>
        <v/>
      </c>
      <c r="W68" s="51" t="str">
        <f>IFERROR(VLOOKUP($B68,'Adrian Smith'!$A:$C,3,FALSE),"")</f>
        <v/>
      </c>
      <c r="X68" s="51" t="str">
        <f>IFERROR(VLOOKUP($B68,'parkrun 5k'!$A:$C,3,FALSE),"")</f>
        <v/>
      </c>
      <c r="Y68" s="52" t="str">
        <f>IFERROR(VLOOKUP($B68,'Shepshed 7'!$A:$C,3,FALSE),"")</f>
        <v/>
      </c>
      <c r="Z68" s="51" t="str">
        <f>IFERROR(VLOOKUP($B68,'Derby 10'!$A:$C,3,FALSE),"")</f>
        <v/>
      </c>
      <c r="AA68" s="51" t="str">
        <f>IFERROR(VLOOKUP($B68,'Bagworth XC'!$A:$C,3,FALSE),"")</f>
        <v/>
      </c>
    </row>
    <row r="69" spans="2:27" x14ac:dyDescent="0.3">
      <c r="B69" s="50" t="s">
        <v>119</v>
      </c>
      <c r="C69" s="58">
        <f>IF(Table2[[#This Row],[Total races]]=0,0,(RANK(E69,$E$3:$E$72)+COUNTIF(E67:$E$69,E69)-1))</f>
        <v>0</v>
      </c>
      <c r="D69" s="51">
        <f>COUNTIF(F69:AA69,"&gt;=0")</f>
        <v>0</v>
      </c>
      <c r="E69" s="2">
        <f t="array" aca="1" ref="E69" ca="1">IF(Table2[[#This Row],[Total races]]&lt;11,SUM(Table2[[#This Row],[Bosworth XC]:[1st XC 2026]]),SUM(LARGE(F69:AA69,ROW(INDIRECT("1:10")))))+Table2[[#This Row],[Total races]]*3</f>
        <v>0</v>
      </c>
      <c r="F69" s="51" t="str">
        <f>IFERROR(VLOOKUP(B69,'Bosworth XC'!$A:$C,3,FALSE),"")</f>
        <v/>
      </c>
      <c r="G69" s="51" t="str">
        <f>IFERROR(VLOOKUP(B69,'Ivanhoe 20'!$A:$C,3,FALSE),"")</f>
        <v/>
      </c>
      <c r="H69" s="51" t="str">
        <f>IFERROR(VLOOKUP($B69,'Desford 6'!$A:$C,3,FALSE),"")</f>
        <v/>
      </c>
      <c r="I69" s="51" t="str">
        <f>IFERROR(VLOOKUP($B69,'Run In The Forest 5'!$A:$C,3,FALSE),"")</f>
        <v/>
      </c>
      <c r="J69" s="51" t="str">
        <f>IFERROR(VLOOKUP($B69,'Uttoxeter HM'!$A:$C,3,FALSE),"")</f>
        <v/>
      </c>
      <c r="K69" s="51" t="str">
        <f>IFERROR(VLOOKUP($B69,'Watermead 10k'!$A:$C,3,FALSE),"")</f>
        <v/>
      </c>
      <c r="L69" s="51" t="str">
        <f>IFERROR(VLOOKUP($B69,'West End 8'!$A:$C,3,FALSE),"")</f>
        <v/>
      </c>
      <c r="M69" s="51" t="str">
        <f>IFERROR(VLOOKUP($B69,'Swithland 6'!$A:$C,3,FALSE),"")</f>
        <v/>
      </c>
      <c r="N69" s="51" t="str">
        <f>IFERROR(VLOOKUP($B69,'Washlands Relays'!$A:$C,3,FALSE),"")</f>
        <v/>
      </c>
      <c r="O69" s="51" t="str">
        <f>IFERROR(VLOOKUP($B69,'Gate Gallop 10k'!$A:$C,3,FALSE),"")</f>
        <v/>
      </c>
      <c r="P69" s="51" t="str">
        <f>IFERROR(VLOOKUP($B69,'Worthington 6'!$A:$C,3,FALSE),"")</f>
        <v/>
      </c>
      <c r="Q69" s="51" t="str">
        <f>IFERROR(VLOOKUP($B69,'Joy Cann 5'!$A:$C,3,FALSE),"")</f>
        <v/>
      </c>
      <c r="R69" s="51" t="str">
        <f>IFERROR(VLOOKUP($B69,'Burton 10k'!$A:$C,3,FALSE),"")</f>
        <v/>
      </c>
      <c r="S69" s="51" t="str">
        <f>IFERROR(VLOOKUP($B69,'Lichfield 10k'!$A:$C,3,FALSE),"")</f>
        <v/>
      </c>
      <c r="T69" s="51" t="str">
        <f>IFERROR(VLOOKUP($B69,'Tamworth 5'!$A:$C,3,FALSE),"")</f>
        <v/>
      </c>
      <c r="U69" s="51" t="str">
        <f>IFERROR(VLOOKUP($B69,'Markfield 10k'!$A:$C,3,FALSE),"")</f>
        <v/>
      </c>
      <c r="V69" s="51" t="str">
        <f>IFERROR(VLOOKUP($B69,'Rotherby 8'!$A:$C,3,FALSE),"")</f>
        <v/>
      </c>
      <c r="W69" s="51" t="str">
        <f>IFERROR(VLOOKUP($B69,'Adrian Smith'!$A:$C,3,FALSE),"")</f>
        <v/>
      </c>
      <c r="X69" s="51" t="str">
        <f>IFERROR(VLOOKUP($B69,'parkrun 5k'!$A:$C,3,FALSE),"")</f>
        <v/>
      </c>
      <c r="Y69" s="52" t="str">
        <f>IFERROR(VLOOKUP($B69,'Shepshed 7'!$A:$C,3,FALSE),"")</f>
        <v/>
      </c>
      <c r="Z69" s="51" t="str">
        <f>IFERROR(VLOOKUP($B69,'Derby 10'!$A:$C,3,FALSE),"")</f>
        <v/>
      </c>
      <c r="AA69" s="51" t="str">
        <f>IFERROR(VLOOKUP($B69,'Bagworth XC'!$A:$C,3,FALSE),"")</f>
        <v/>
      </c>
    </row>
    <row r="70" spans="2:27" ht="15" thickBot="1" x14ac:dyDescent="0.35">
      <c r="B70" s="12" t="s">
        <v>106</v>
      </c>
      <c r="C70" s="58">
        <f>IF(Table2[[#This Row],[Total races]]=0,0,(RANK(E70,$E$3:$E$72)+COUNTIF(E67:$E$70,E70)-1))</f>
        <v>0</v>
      </c>
      <c r="D70" s="2">
        <f>COUNTIF(F70:AA70,"&gt;=0")</f>
        <v>0</v>
      </c>
      <c r="E70" s="2">
        <f t="array" aca="1" ref="E70" ca="1">IF(Table2[[#This Row],[Total races]]&lt;11,SUM(Table2[[#This Row],[Bosworth XC]:[1st XC 2026]]),SUM(LARGE(F70:AA70,ROW(INDIRECT("1:10")))))+Table2[[#This Row],[Total races]]*3</f>
        <v>0</v>
      </c>
      <c r="F70" s="51" t="str">
        <f>IFERROR(VLOOKUP(B70,'Bosworth XC'!$A:$C,3,FALSE),"")</f>
        <v/>
      </c>
      <c r="G70" s="2" t="str">
        <f>IFERROR(VLOOKUP(B70,'Ivanhoe 20'!$A:$C,3,FALSE),"")</f>
        <v/>
      </c>
      <c r="H70" s="2" t="str">
        <f>IFERROR(VLOOKUP($B70,'Desford 6'!$A:$C,3,FALSE),"")</f>
        <v/>
      </c>
      <c r="I70" s="2" t="str">
        <f>IFERROR(VLOOKUP($B70,'Run In The Forest 5'!$A:$C,3,FALSE),"")</f>
        <v/>
      </c>
      <c r="J70" s="2" t="str">
        <f>IFERROR(VLOOKUP($B70,'Uttoxeter HM'!$A:$C,3,FALSE),"")</f>
        <v/>
      </c>
      <c r="K70" s="51" t="str">
        <f>IFERROR(VLOOKUP($B70,'Watermead 10k'!$A:$C,3,FALSE),"")</f>
        <v/>
      </c>
      <c r="L70" s="2" t="str">
        <f>IFERROR(VLOOKUP($B70,'West End 8'!$A:$C,3,FALSE),"")</f>
        <v/>
      </c>
      <c r="M70" s="2" t="str">
        <f>IFERROR(VLOOKUP($B70,'Swithland 6'!$A:$C,3,FALSE),"")</f>
        <v/>
      </c>
      <c r="N70" s="2" t="str">
        <f>IFERROR(VLOOKUP($B70,'Washlands Relays'!$A:$C,3,FALSE),"")</f>
        <v/>
      </c>
      <c r="O70" s="2" t="str">
        <f>IFERROR(VLOOKUP($B70,'Gate Gallop 10k'!$A:$C,3,FALSE),"")</f>
        <v/>
      </c>
      <c r="P70" s="2" t="str">
        <f>IFERROR(VLOOKUP($B70,'Worthington 6'!$A:$C,3,FALSE),"")</f>
        <v/>
      </c>
      <c r="Q70" s="2" t="str">
        <f>IFERROR(VLOOKUP($B70,'Joy Cann 5'!$A:$C,3,FALSE),"")</f>
        <v/>
      </c>
      <c r="R70" s="2" t="str">
        <f>IFERROR(VLOOKUP($B70,'Burton 10k'!$A:$C,3,FALSE),"")</f>
        <v/>
      </c>
      <c r="S70" s="2" t="str">
        <f>IFERROR(VLOOKUP($B70,'Lichfield 10k'!$A:$C,3,FALSE),"")</f>
        <v/>
      </c>
      <c r="T70" s="2" t="str">
        <f>IFERROR(VLOOKUP($B70,'Tamworth 5'!$A:$C,3,FALSE),"")</f>
        <v/>
      </c>
      <c r="U70" s="2" t="str">
        <f>IFERROR(VLOOKUP($B70,'Markfield 10k'!$A:$C,3,FALSE),"")</f>
        <v/>
      </c>
      <c r="V70" s="2" t="str">
        <f>IFERROR(VLOOKUP($B70,'Rotherby 8'!$A:$C,3,FALSE),"")</f>
        <v/>
      </c>
      <c r="W70" s="2" t="str">
        <f>IFERROR(VLOOKUP($B70,'Adrian Smith'!$A:$C,3,FALSE),"")</f>
        <v/>
      </c>
      <c r="X70" s="2" t="str">
        <f>IFERROR(VLOOKUP($B70,'parkrun 5k'!$A:$C,3,FALSE),"")</f>
        <v/>
      </c>
      <c r="Y70" s="23" t="str">
        <f>IFERROR(VLOOKUP($B70,'Shepshed 7'!$A:$C,3,FALSE),"")</f>
        <v/>
      </c>
      <c r="Z70" s="2" t="str">
        <f>IFERROR(VLOOKUP($B70,'Derby 10'!$A:$C,3,FALSE),"")</f>
        <v/>
      </c>
      <c r="AA70" s="2" t="str">
        <f>IFERROR(VLOOKUP($B70,'Bagworth XC'!$A:$C,3,FALSE),"")</f>
        <v/>
      </c>
    </row>
    <row r="71" spans="2:27" ht="15" thickBot="1" x14ac:dyDescent="0.35">
      <c r="B71" s="12" t="s">
        <v>97</v>
      </c>
      <c r="C71" s="58">
        <f>IF(Table2[[#This Row],[Total races]]=0,0,(RANK(E71,$E$3:$E$72)+COUNTIF(E$67:$E71,E71)-1))</f>
        <v>0</v>
      </c>
      <c r="D71" s="2">
        <f>COUNTIF(F71:AA71,"&gt;=0")</f>
        <v>0</v>
      </c>
      <c r="E71" s="2">
        <f t="array" aca="1" ref="E71" ca="1">IF(Table2[[#This Row],[Total races]]&lt;11,SUM(Table2[[#This Row],[Bosworth XC]:[1st XC 2026]]),SUM(LARGE(F71:AA71,ROW(INDIRECT("1:10")))))+Table2[[#This Row],[Total races]]*3</f>
        <v>0</v>
      </c>
      <c r="F71" s="51" t="str">
        <f>IFERROR(VLOOKUP(B71,'Bosworth XC'!$A:$C,3,FALSE),"")</f>
        <v/>
      </c>
      <c r="G71" s="2" t="str">
        <f>IFERROR(VLOOKUP(B71,'Ivanhoe 20'!$A:$C,3,FALSE),"")</f>
        <v/>
      </c>
      <c r="H71" s="2" t="str">
        <f>IFERROR(VLOOKUP($B71,'Desford 6'!$A:$C,3,FALSE),"")</f>
        <v/>
      </c>
      <c r="I71" s="2" t="str">
        <f>IFERROR(VLOOKUP($B71,'Run In The Forest 5'!$A:$C,3,FALSE),"")</f>
        <v/>
      </c>
      <c r="J71" s="2" t="str">
        <f>IFERROR(VLOOKUP($B71,'Uttoxeter HM'!$A:$C,3,FALSE),"")</f>
        <v/>
      </c>
      <c r="K71" s="51" t="str">
        <f>IFERROR(VLOOKUP($B71,'Watermead 10k'!$A:$C,3,FALSE),"")</f>
        <v/>
      </c>
      <c r="L71" s="2" t="str">
        <f>IFERROR(VLOOKUP($B71,'West End 8'!$A:$C,3,FALSE),"")</f>
        <v/>
      </c>
      <c r="M71" s="2" t="str">
        <f>IFERROR(VLOOKUP($B71,'Swithland 6'!$A:$C,3,FALSE),"")</f>
        <v/>
      </c>
      <c r="N71" s="2" t="str">
        <f>IFERROR(VLOOKUP($B71,'Washlands Relays'!$A:$C,3,FALSE),"")</f>
        <v/>
      </c>
      <c r="O71" s="2" t="str">
        <f>IFERROR(VLOOKUP($B71,'Gate Gallop 10k'!$A:$C,3,FALSE),"")</f>
        <v/>
      </c>
      <c r="P71" s="2" t="str">
        <f>IFERROR(VLOOKUP($B71,'Worthington 6'!$A:$C,3,FALSE),"")</f>
        <v/>
      </c>
      <c r="Q71" s="2" t="str">
        <f>IFERROR(VLOOKUP($B71,'Joy Cann 5'!$A:$C,3,FALSE),"")</f>
        <v/>
      </c>
      <c r="R71" s="2" t="str">
        <f>IFERROR(VLOOKUP($B71,'Burton 10k'!$A:$C,3,FALSE),"")</f>
        <v/>
      </c>
      <c r="S71" s="2" t="str">
        <f>IFERROR(VLOOKUP($B71,'Lichfield 10k'!$A:$C,3,FALSE),"")</f>
        <v/>
      </c>
      <c r="T71" s="2" t="str">
        <f>IFERROR(VLOOKUP($B71,'Tamworth 5'!$A:$C,3,FALSE),"")</f>
        <v/>
      </c>
      <c r="U71" s="2" t="str">
        <f>IFERROR(VLOOKUP($B71,'Markfield 10k'!$A:$C,3,FALSE),"")</f>
        <v/>
      </c>
      <c r="V71" s="2" t="str">
        <f>IFERROR(VLOOKUP($B71,'Rotherby 8'!$A:$C,3,FALSE),"")</f>
        <v/>
      </c>
      <c r="W71" s="2" t="str">
        <f>IFERROR(VLOOKUP($B71,'Adrian Smith'!$A:$C,3,FALSE),"")</f>
        <v/>
      </c>
      <c r="X71" s="2" t="str">
        <f>IFERROR(VLOOKUP($B71,'parkrun 5k'!$A:$C,3,FALSE),"")</f>
        <v/>
      </c>
      <c r="Y71" s="23" t="str">
        <f>IFERROR(VLOOKUP($B71,'Shepshed 7'!$A:$C,3,FALSE),"")</f>
        <v/>
      </c>
      <c r="Z71" s="2" t="str">
        <f>IFERROR(VLOOKUP($B71,'Derby 10'!$A:$C,3,FALSE),"")</f>
        <v/>
      </c>
      <c r="AA71" s="2" t="str">
        <f>IFERROR(VLOOKUP($B71,'Bagworth XC'!$A:$C,3,FALSE),"")</f>
        <v/>
      </c>
    </row>
    <row r="72" spans="2:27" ht="15" thickBot="1" x14ac:dyDescent="0.35">
      <c r="B72" s="12" t="s">
        <v>56</v>
      </c>
      <c r="C72" s="58">
        <f>IF(Table2[[#This Row],[Total races]]=0,0,(RANK(E72,$E$3:$E$72)+COUNTIF(E$67:$E72,E72)-1))</f>
        <v>0</v>
      </c>
      <c r="D72" s="2">
        <f>COUNTIF(F72:AA72,"&gt;=0")</f>
        <v>0</v>
      </c>
      <c r="E72" s="2">
        <f t="array" aca="1" ref="E72" ca="1">IF(Table2[[#This Row],[Total races]]&lt;11,SUM(Table2[[#This Row],[Bosworth XC]:[1st XC 2026]]),SUM(LARGE(F72:AA72,ROW(INDIRECT("1:10")))))+Table2[[#This Row],[Total races]]*3</f>
        <v>0</v>
      </c>
      <c r="F72" s="51" t="str">
        <f>IFERROR(VLOOKUP(B72,'Bosworth XC'!$A:$C,3,FALSE),"")</f>
        <v/>
      </c>
      <c r="G72" s="2" t="str">
        <f>IFERROR(VLOOKUP(B72,'Ivanhoe 20'!$A:$C,3,FALSE),"")</f>
        <v/>
      </c>
      <c r="H72" s="2" t="str">
        <f>IFERROR(VLOOKUP($B72,'Desford 6'!$A:$C,3,FALSE),"")</f>
        <v/>
      </c>
      <c r="I72" s="2" t="str">
        <f>IFERROR(VLOOKUP($B72,'Run In The Forest 5'!$A:$C,3,FALSE),"")</f>
        <v/>
      </c>
      <c r="J72" s="2" t="str">
        <f>IFERROR(VLOOKUP($B72,'Uttoxeter HM'!$A:$C,3,FALSE),"")</f>
        <v/>
      </c>
      <c r="K72" s="51" t="str">
        <f>IFERROR(VLOOKUP($B72,'Watermead 10k'!$A:$C,3,FALSE),"")</f>
        <v/>
      </c>
      <c r="L72" s="2" t="str">
        <f>IFERROR(VLOOKUP($B72,'West End 8'!$A:$C,3,FALSE),"")</f>
        <v/>
      </c>
      <c r="M72" s="2" t="str">
        <f>IFERROR(VLOOKUP($B72,'Swithland 6'!$A:$C,3,FALSE),"")</f>
        <v/>
      </c>
      <c r="N72" s="2" t="str">
        <f>IFERROR(VLOOKUP($B72,'Washlands Relays'!$A:$C,3,FALSE),"")</f>
        <v/>
      </c>
      <c r="O72" s="2" t="str">
        <f>IFERROR(VLOOKUP($B72,'Gate Gallop 10k'!$A:$C,3,FALSE),"")</f>
        <v/>
      </c>
      <c r="P72" s="2" t="str">
        <f>IFERROR(VLOOKUP($B72,'Worthington 6'!$A:$C,3,FALSE),"")</f>
        <v/>
      </c>
      <c r="Q72" s="2" t="str">
        <f>IFERROR(VLOOKUP($B72,'Joy Cann 5'!$A:$C,3,FALSE),"")</f>
        <v/>
      </c>
      <c r="R72" s="2" t="str">
        <f>IFERROR(VLOOKUP($B72,'Burton 10k'!$A:$C,3,FALSE),"")</f>
        <v/>
      </c>
      <c r="S72" s="2" t="str">
        <f>IFERROR(VLOOKUP($B72,'Lichfield 10k'!$A:$C,3,FALSE),"")</f>
        <v/>
      </c>
      <c r="T72" s="2" t="str">
        <f>IFERROR(VLOOKUP($B72,'Tamworth 5'!$A:$C,3,FALSE),"")</f>
        <v/>
      </c>
      <c r="U72" s="2" t="str">
        <f>IFERROR(VLOOKUP($B72,'Markfield 10k'!$A:$C,3,FALSE),"")</f>
        <v/>
      </c>
      <c r="V72" s="2" t="str">
        <f>IFERROR(VLOOKUP($B72,'Rotherby 8'!$A:$C,3,FALSE),"")</f>
        <v/>
      </c>
      <c r="W72" s="2" t="str">
        <f>IFERROR(VLOOKUP($B72,'Adrian Smith'!$A:$C,3,FALSE),"")</f>
        <v/>
      </c>
      <c r="X72" s="2" t="str">
        <f>IFERROR(VLOOKUP($B72,'parkrun 5k'!$A:$C,3,FALSE),"")</f>
        <v/>
      </c>
      <c r="Y72" s="23" t="str">
        <f>IFERROR(VLOOKUP($B72,'Shepshed 7'!$A:$C,3,FALSE),"")</f>
        <v/>
      </c>
      <c r="Z72" s="2" t="str">
        <f>IFERROR(VLOOKUP($B72,'Derby 10'!$A:$C,3,FALSE),"")</f>
        <v/>
      </c>
      <c r="AA72" s="2" t="str">
        <f>IFERROR(VLOOKUP($B72,'Bagworth XC'!$A:$C,3,FALSE),"")</f>
        <v/>
      </c>
    </row>
  </sheetData>
  <phoneticPr fontId="5" type="noConversion"/>
  <hyperlinks>
    <hyperlink ref="G2" location="'Ivanhoe 20'!A1" display="Ivanhoe20" xr:uid="{D35B1A52-3AEA-47A1-9518-3B14034EF204}"/>
    <hyperlink ref="I2" location="'Run In The Forest'!A1" display="Run In The Forest 5" xr:uid="{CAA9C0F0-9491-4071-87B1-F2968F1B022F}"/>
    <hyperlink ref="J2" location="'Uttoxeter HM'!A1" display="Uttoxeter HM" xr:uid="{740EE643-1B64-4FA2-A2D4-F195BF03294D}"/>
    <hyperlink ref="L2" location="'West End 8'!A1" display="West End 8" xr:uid="{CA2F00F2-A004-4D5F-AD46-CB188D31B60A}"/>
    <hyperlink ref="M2" location="'Swithland 6'!A1" display="Swithland 6" xr:uid="{62AF164B-CFBC-4765-A83C-BE5CE49188F8}"/>
    <hyperlink ref="N2" location="'Washlands Relays'!A1" display="Washlands Relays" xr:uid="{35FF735B-2E99-4394-858D-FA8199FDC2F5}"/>
    <hyperlink ref="O2" location="'Gate Gallop 10k'!A1" display="Gate Gallop 10k" xr:uid="{6588FA96-33FB-4D40-9E8E-C2CF342EEA10}"/>
    <hyperlink ref="P2" location="'Worthington 6'!A1" display="Worthington 6" xr:uid="{DF3EB124-E3B5-4EEC-8D2B-0732361EDFE1}"/>
    <hyperlink ref="Q2" location="'Joy Cann 5'!A1" display="Joy Cann 5" xr:uid="{2F4BDBB9-E741-4052-B285-050F67E2067E}"/>
    <hyperlink ref="R2" location="'Burton 10k'!A1" display="Burton 10k" xr:uid="{72480859-FE88-45B3-8D3F-8DAC0E3AEDDD}"/>
    <hyperlink ref="U2" location="'Markfield 10k'!A1" display="Markfield 10k" xr:uid="{1629B541-0379-40C2-A4A8-D99F7196DA72}"/>
    <hyperlink ref="V2" location="'Rotherby 8'!A1" display="Rotherby 8" xr:uid="{39F522FC-B535-4FAA-88EA-B5D5E2DE67D2}"/>
    <hyperlink ref="W2" location="'Adrian Smith'!A1" display="Adrian Smith" xr:uid="{759E5209-5916-44F7-AD33-4B01A72BF8E3}"/>
    <hyperlink ref="X2" location="'parkrun 5k'!A1" display="parkrun 5k" xr:uid="{7FF8AF6F-C26B-4BF8-AB18-D402B8C2D336}"/>
    <hyperlink ref="Y2" location="'Shepshed 7'!A1" display="Shepshed 7" xr:uid="{F6B89015-26CC-4D00-90B1-F99564568F4D}"/>
    <hyperlink ref="F2" location="'Bosworth XC'!A1" display="Bosworth XC" xr:uid="{08F99499-61F0-493D-B8EC-9D8AA793B1B5}"/>
    <hyperlink ref="K2" location="'Watermead 10k'!A1" display="Watermead 10k" xr:uid="{6C70CD07-79BA-4651-82EB-0D0AFADADED8}"/>
    <hyperlink ref="Z2" location="'Derby 10'!A1" display="Derby 10" xr:uid="{B999EAE1-0CF9-48A3-AF5B-B50FE14B275A}"/>
    <hyperlink ref="H2" location="'Desford 6'!A1" display="Desford 6" xr:uid="{92072824-FA77-4C93-9831-A2915A0B35DC}"/>
    <hyperlink ref="T2" location="'Tamworth 5'!A1" display="Tamworth 5" xr:uid="{03DEF4DC-F9E2-4BD3-B1EA-01FB22AA6870}"/>
    <hyperlink ref="S2" location="'Lichfield 10k'!A1" display="Lichfield 10k" xr:uid="{22730DDA-B6F1-4E94-9641-6089A153A838}"/>
    <hyperlink ref="AA2" location="'Bagworth XC'!A1" display="1st XC 2026" xr:uid="{D57944AF-496D-49C8-8740-FB1547CA8625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74E9-4073-4876-86A4-F863BCC2A29B}">
  <sheetPr>
    <tabColor rgb="FF00B0F0"/>
  </sheetPr>
  <dimension ref="A1:M50"/>
  <sheetViews>
    <sheetView topLeftCell="B1" workbookViewId="0"/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13" ht="33.6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  <c r="J1" s="64" t="s">
        <v>206</v>
      </c>
      <c r="K1" s="64" t="s">
        <v>207</v>
      </c>
      <c r="L1" s="64" t="s">
        <v>208</v>
      </c>
      <c r="M1" s="64" t="s">
        <v>209</v>
      </c>
    </row>
    <row r="2" spans="1:13" ht="28.2" x14ac:dyDescent="0.3">
      <c r="A2" s="18" t="str">
        <f>Table151516171824[[#This Row],[Full Name]]</f>
        <v>SIDANI, Ramzi</v>
      </c>
      <c r="B2" s="22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" s="1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30</v>
      </c>
      <c r="D2" s="4">
        <f>IF(Table151516171824[[#This Row],[Category]]="","",IF(Table151516171824[[#This Row],[Category]]="M",COUNTIF($I$2:$I2,"M"),IF(Table151516171824[[#This Row],[Category]]="F",COUNTIF($I$2:$I2,"F"),0)))</f>
        <v>1</v>
      </c>
      <c r="E2" s="26">
        <v>20</v>
      </c>
      <c r="F2" s="27">
        <v>2.6319444444444444E-2</v>
      </c>
      <c r="G2" s="28" t="s">
        <v>161</v>
      </c>
      <c r="H2" s="28" t="s">
        <v>1</v>
      </c>
      <c r="I2" s="29" t="s">
        <v>162</v>
      </c>
      <c r="J2" s="63">
        <v>-20</v>
      </c>
      <c r="K2" s="63" t="s">
        <v>163</v>
      </c>
      <c r="L2" s="63" t="s">
        <v>164</v>
      </c>
      <c r="M2" s="63"/>
    </row>
    <row r="3" spans="1:13" ht="28.2" x14ac:dyDescent="0.3">
      <c r="A3" s="18" t="str">
        <f>Table151516171824[[#This Row],[Full Name]]</f>
        <v>WIDEMAN, Karl</v>
      </c>
      <c r="B3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3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29</v>
      </c>
      <c r="D3" s="4">
        <f>IF(Table151516171824[[#This Row],[Category]]="","",IF(Table151516171824[[#This Row],[Category]]="M",COUNTIF($I$2:$I3,"M"),IF(Table151516171824[[#This Row],[Category]]="F",COUNTIF($I$2:$I3,"F"),0)))</f>
        <v>2</v>
      </c>
      <c r="E3" s="26">
        <v>37</v>
      </c>
      <c r="F3" s="27">
        <v>2.7731481481481482E-2</v>
      </c>
      <c r="G3" s="28" t="s">
        <v>165</v>
      </c>
      <c r="H3" s="28" t="s">
        <v>3</v>
      </c>
      <c r="I3" s="29" t="s">
        <v>162</v>
      </c>
      <c r="J3" s="63">
        <v>-37</v>
      </c>
      <c r="K3" s="63" t="s">
        <v>163</v>
      </c>
      <c r="L3" s="63" t="s">
        <v>166</v>
      </c>
      <c r="M3" s="63"/>
    </row>
    <row r="4" spans="1:13" ht="28.2" x14ac:dyDescent="0.3">
      <c r="A4" s="18" t="str">
        <f>Table151516171824[[#This Row],[Full Name]]</f>
        <v>BLADON-COPE, Daniel</v>
      </c>
      <c r="B4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4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28</v>
      </c>
      <c r="D4" s="4">
        <f>IF(Table151516171824[[#This Row],[Category]]="","",IF(Table151516171824[[#This Row],[Category]]="M",COUNTIF($I$2:$I4,"M"),IF(Table151516171824[[#This Row],[Category]]="F",COUNTIF($I$2:$I4,"F"),0)))</f>
        <v>3</v>
      </c>
      <c r="E4" s="26">
        <v>45</v>
      </c>
      <c r="F4" s="27">
        <v>2.8171296296296295E-2</v>
      </c>
      <c r="G4" s="28" t="s">
        <v>167</v>
      </c>
      <c r="H4" s="28" t="s">
        <v>142</v>
      </c>
      <c r="I4" s="29" t="s">
        <v>162</v>
      </c>
      <c r="J4" s="63">
        <v>-44</v>
      </c>
      <c r="K4" s="63" t="s">
        <v>163</v>
      </c>
      <c r="L4" s="63" t="s">
        <v>168</v>
      </c>
      <c r="M4" s="63"/>
    </row>
    <row r="5" spans="1:13" ht="28.2" x14ac:dyDescent="0.3">
      <c r="A5" s="18" t="str">
        <f>Table151516171824[[#This Row],[Full Name]]</f>
        <v>CODD, Paul</v>
      </c>
      <c r="B5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5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27</v>
      </c>
      <c r="D5" s="4">
        <f>IF(Table151516171824[[#This Row],[Category]]="","",IF(Table151516171824[[#This Row],[Category]]="M",COUNTIF($I$2:$I5,"M"),IF(Table151516171824[[#This Row],[Category]]="F",COUNTIF($I$2:$I5,"F"),0)))</f>
        <v>4</v>
      </c>
      <c r="E5" s="26">
        <v>51</v>
      </c>
      <c r="F5" s="27">
        <v>2.841435185185185E-2</v>
      </c>
      <c r="G5" s="28" t="s">
        <v>169</v>
      </c>
      <c r="H5" s="28" t="s">
        <v>45</v>
      </c>
      <c r="I5" s="29" t="s">
        <v>162</v>
      </c>
      <c r="J5" s="63">
        <v>-50</v>
      </c>
      <c r="K5" s="63" t="s">
        <v>163</v>
      </c>
      <c r="L5" s="63" t="s">
        <v>170</v>
      </c>
      <c r="M5" s="63"/>
    </row>
    <row r="6" spans="1:13" ht="28.2" x14ac:dyDescent="0.3">
      <c r="A6" s="18" t="str">
        <f>Table151516171824[[#This Row],[Full Name]]</f>
        <v>BLADON-COPE, Jordan</v>
      </c>
      <c r="B6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6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26</v>
      </c>
      <c r="D6" s="4">
        <f>IF(Table151516171824[[#This Row],[Category]]="","",IF(Table151516171824[[#This Row],[Category]]="M",COUNTIF($I$2:$I6,"M"),IF(Table151516171824[[#This Row],[Category]]="F",COUNTIF($I$2:$I6,"F"),0)))</f>
        <v>5</v>
      </c>
      <c r="E6" s="26">
        <v>67</v>
      </c>
      <c r="F6" s="27">
        <v>2.9398148148148149E-2</v>
      </c>
      <c r="G6" s="28" t="s">
        <v>171</v>
      </c>
      <c r="H6" s="28" t="s">
        <v>143</v>
      </c>
      <c r="I6" s="29" t="s">
        <v>162</v>
      </c>
      <c r="J6" s="63">
        <v>-64</v>
      </c>
      <c r="K6" s="63" t="s">
        <v>163</v>
      </c>
      <c r="L6" s="63" t="s">
        <v>168</v>
      </c>
      <c r="M6" s="63"/>
    </row>
    <row r="7" spans="1:13" ht="28.2" x14ac:dyDescent="0.3">
      <c r="A7" s="18" t="str">
        <f>Table151516171824[[#This Row],[Full Name]]</f>
        <v>WIDEMAN, Emily</v>
      </c>
      <c r="B7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7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30</v>
      </c>
      <c r="D7" s="4">
        <f>IF(Table151516171824[[#This Row],[Category]]="","",IF(Table151516171824[[#This Row],[Category]]="M",COUNTIF($I$2:$I7,"M"),IF(Table151516171824[[#This Row],[Category]]="F",COUNTIF($I$2:$I7,"F"),0)))</f>
        <v>1</v>
      </c>
      <c r="E7" s="26">
        <v>80</v>
      </c>
      <c r="F7" s="27">
        <v>3.0115740740740742E-2</v>
      </c>
      <c r="G7" s="28" t="s">
        <v>172</v>
      </c>
      <c r="H7" s="28" t="s">
        <v>35</v>
      </c>
      <c r="I7" s="29" t="s">
        <v>173</v>
      </c>
      <c r="J7" s="63">
        <v>-6</v>
      </c>
      <c r="K7" s="63" t="s">
        <v>163</v>
      </c>
      <c r="L7" s="63" t="s">
        <v>174</v>
      </c>
      <c r="M7" s="63"/>
    </row>
    <row r="8" spans="1:13" ht="28.2" x14ac:dyDescent="0.3">
      <c r="A8" s="18" t="str">
        <f>Table151516171824[[#This Row],[Full Name]]</f>
        <v>BOLTON, Ian</v>
      </c>
      <c r="B8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8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25</v>
      </c>
      <c r="D8" s="4">
        <f>IF(Table151516171824[[#This Row],[Category]]="","",IF(Table151516171824[[#This Row],[Category]]="M",COUNTIF($I$2:$I8,"M"),IF(Table151516171824[[#This Row],[Category]]="F",COUNTIF($I$2:$I8,"F"),0)))</f>
        <v>6</v>
      </c>
      <c r="E8" s="26">
        <v>100</v>
      </c>
      <c r="F8" s="27">
        <v>3.0925925925925926E-2</v>
      </c>
      <c r="G8" s="28" t="s">
        <v>175</v>
      </c>
      <c r="H8" s="28" t="s">
        <v>5</v>
      </c>
      <c r="I8" s="29" t="s">
        <v>162</v>
      </c>
      <c r="J8" s="63">
        <v>-91</v>
      </c>
      <c r="K8" s="63" t="s">
        <v>163</v>
      </c>
      <c r="L8" s="63" t="s">
        <v>170</v>
      </c>
      <c r="M8" s="63"/>
    </row>
    <row r="9" spans="1:13" ht="28.2" x14ac:dyDescent="0.3">
      <c r="A9" s="18" t="str">
        <f>Table151516171824[[#This Row],[Full Name]]</f>
        <v>ALLSOP, Andrew</v>
      </c>
      <c r="B9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9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24</v>
      </c>
      <c r="D9" s="4">
        <f>IF(Table151516171824[[#This Row],[Category]]="","",IF(Table151516171824[[#This Row],[Category]]="M",COUNTIF($I$2:$I9,"M"),IF(Table151516171824[[#This Row],[Category]]="F",COUNTIF($I$2:$I9,"F"),0)))</f>
        <v>7</v>
      </c>
      <c r="E9" s="26">
        <v>122</v>
      </c>
      <c r="F9" s="27">
        <v>3.215277777777778E-2</v>
      </c>
      <c r="G9" s="28" t="s">
        <v>176</v>
      </c>
      <c r="H9" s="28" t="s">
        <v>130</v>
      </c>
      <c r="I9" s="29" t="s">
        <v>162</v>
      </c>
      <c r="J9" s="63">
        <v>-107</v>
      </c>
      <c r="K9" s="63" t="s">
        <v>163</v>
      </c>
      <c r="L9" s="63" t="s">
        <v>164</v>
      </c>
      <c r="M9" s="63"/>
    </row>
    <row r="10" spans="1:13" ht="28.2" x14ac:dyDescent="0.3">
      <c r="A10" s="18" t="str">
        <f>Table151516171824[[#This Row],[Full Name]]</f>
        <v>BOTTRILL, Andrew</v>
      </c>
      <c r="B10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0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23</v>
      </c>
      <c r="D10" s="4">
        <f>IF(Table151516171824[[#This Row],[Category]]="","",IF(Table151516171824[[#This Row],[Category]]="M",COUNTIF($I$2:$I10,"M"),IF(Table151516171824[[#This Row],[Category]]="F",COUNTIF($I$2:$I10,"F"),0)))</f>
        <v>8</v>
      </c>
      <c r="E10" s="26">
        <v>150</v>
      </c>
      <c r="F10" s="27">
        <v>3.3460648148148149E-2</v>
      </c>
      <c r="G10" s="28" t="s">
        <v>177</v>
      </c>
      <c r="H10" s="28" t="s">
        <v>27</v>
      </c>
      <c r="I10" s="29" t="s">
        <v>162</v>
      </c>
      <c r="J10" s="63">
        <v>-131</v>
      </c>
      <c r="K10" s="63" t="s">
        <v>163</v>
      </c>
      <c r="L10" s="63" t="s">
        <v>164</v>
      </c>
      <c r="M10" s="63"/>
    </row>
    <row r="11" spans="1:13" ht="28.2" x14ac:dyDescent="0.3">
      <c r="A11" s="18" t="str">
        <f>Table151516171824[[#This Row],[Full Name]]</f>
        <v>BASS, Josh</v>
      </c>
      <c r="B11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1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22</v>
      </c>
      <c r="D11" s="4">
        <f>IF(Table151516171824[[#This Row],[Category]]="","",IF(Table151516171824[[#This Row],[Category]]="M",COUNTIF($I$2:$I11,"M"),IF(Table151516171824[[#This Row],[Category]]="F",COUNTIF($I$2:$I11,"F"),0)))</f>
        <v>9</v>
      </c>
      <c r="E11" s="26">
        <v>160</v>
      </c>
      <c r="F11" s="27">
        <v>3.3784722222222223E-2</v>
      </c>
      <c r="G11" s="28" t="s">
        <v>178</v>
      </c>
      <c r="H11" s="28" t="s">
        <v>179</v>
      </c>
      <c r="I11" s="29" t="s">
        <v>162</v>
      </c>
      <c r="J11" s="63">
        <v>-137</v>
      </c>
      <c r="K11" s="63" t="s">
        <v>163</v>
      </c>
      <c r="L11" s="63" t="s">
        <v>168</v>
      </c>
      <c r="M11" s="63"/>
    </row>
    <row r="12" spans="1:13" ht="28.2" x14ac:dyDescent="0.3">
      <c r="A12" s="18" t="str">
        <f>Table151516171824[[#This Row],[Full Name]]</f>
        <v>BULLOCK, Louis</v>
      </c>
      <c r="B12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2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21</v>
      </c>
      <c r="D12" s="4">
        <f>IF(Table151516171824[[#This Row],[Category]]="","",IF(Table151516171824[[#This Row],[Category]]="M",COUNTIF($I$2:$I12,"M"),IF(Table151516171824[[#This Row],[Category]]="F",COUNTIF($I$2:$I12,"F"),0)))</f>
        <v>10</v>
      </c>
      <c r="E12" s="26">
        <v>207</v>
      </c>
      <c r="F12" s="27">
        <v>3.6122685185185188E-2</v>
      </c>
      <c r="G12" s="28" t="s">
        <v>180</v>
      </c>
      <c r="H12" s="28" t="s">
        <v>181</v>
      </c>
      <c r="I12" s="29" t="s">
        <v>162</v>
      </c>
      <c r="J12" s="63">
        <v>-168</v>
      </c>
      <c r="K12" s="63" t="s">
        <v>163</v>
      </c>
      <c r="L12" s="63" t="s">
        <v>168</v>
      </c>
      <c r="M12" s="63"/>
    </row>
    <row r="13" spans="1:13" ht="28.2" x14ac:dyDescent="0.3">
      <c r="A13" s="18" t="str">
        <f>Table151516171824[[#This Row],[Full Name]]</f>
        <v>WHITWORTH, Paula</v>
      </c>
      <c r="B13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3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29</v>
      </c>
      <c r="D13" s="4">
        <f>IF(Table151516171824[[#This Row],[Category]]="","",IF(Table151516171824[[#This Row],[Category]]="M",COUNTIF($I$2:$I13,"M"),IF(Table151516171824[[#This Row],[Category]]="F",COUNTIF($I$2:$I13,"F"),0)))</f>
        <v>2</v>
      </c>
      <c r="E13" s="26">
        <v>215</v>
      </c>
      <c r="F13" s="27">
        <v>3.6458333333333336E-2</v>
      </c>
      <c r="G13" s="28" t="s">
        <v>182</v>
      </c>
      <c r="H13" s="28" t="s">
        <v>123</v>
      </c>
      <c r="I13" s="29" t="s">
        <v>173</v>
      </c>
      <c r="J13" s="63">
        <v>-44</v>
      </c>
      <c r="K13" s="63" t="s">
        <v>163</v>
      </c>
      <c r="L13" s="63" t="s">
        <v>183</v>
      </c>
      <c r="M13" s="63"/>
    </row>
    <row r="14" spans="1:13" ht="28.2" x14ac:dyDescent="0.3">
      <c r="A14" s="18" t="str">
        <f>Table151516171824[[#This Row],[Full Name]]</f>
        <v>WATKINS, Catherine</v>
      </c>
      <c r="B14" s="2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4" s="20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28</v>
      </c>
      <c r="D14" s="4">
        <f>IF(Table151516171824[[#This Row],[Category]]="","",IF(Table151516171824[[#This Row],[Category]]="M",COUNTIF($I$2:$I14,"M"),IF(Table151516171824[[#This Row],[Category]]="F",COUNTIF($I$2:$I14,"F"),0)))</f>
        <v>3</v>
      </c>
      <c r="E14" s="26">
        <v>228</v>
      </c>
      <c r="F14" s="27">
        <v>3.6759259259259262E-2</v>
      </c>
      <c r="G14" s="28" t="s">
        <v>184</v>
      </c>
      <c r="H14" s="28" t="s">
        <v>91</v>
      </c>
      <c r="I14" s="29" t="s">
        <v>173</v>
      </c>
      <c r="J14" s="63">
        <v>-50</v>
      </c>
      <c r="K14" s="63" t="s">
        <v>163</v>
      </c>
      <c r="L14" s="63" t="s">
        <v>185</v>
      </c>
      <c r="M14" s="63"/>
    </row>
    <row r="15" spans="1:13" ht="28.2" x14ac:dyDescent="0.3">
      <c r="A15" s="19" t="str">
        <f>Table151516171824[[#This Row],[Full Name]]</f>
        <v>OSBORNE, Carolyn</v>
      </c>
      <c r="B15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5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27</v>
      </c>
      <c r="D15" s="4">
        <f>IF(Table151516171824[[#This Row],[Category]]="","",IF(Table151516171824[[#This Row],[Category]]="M",COUNTIF($I$2:$I15,"M"),IF(Table151516171824[[#This Row],[Category]]="F",COUNTIF($I$2:$I15,"F"),0)))</f>
        <v>4</v>
      </c>
      <c r="E15" s="30">
        <v>238</v>
      </c>
      <c r="F15" s="31">
        <v>3.7337962962962962E-2</v>
      </c>
      <c r="G15" s="32" t="s">
        <v>186</v>
      </c>
      <c r="H15" s="32" t="s">
        <v>12</v>
      </c>
      <c r="I15" s="33" t="s">
        <v>173</v>
      </c>
      <c r="J15" s="63">
        <v>-57</v>
      </c>
      <c r="K15" s="63" t="s">
        <v>163</v>
      </c>
      <c r="L15" s="63" t="s">
        <v>187</v>
      </c>
      <c r="M15" s="63"/>
    </row>
    <row r="16" spans="1:13" ht="28.2" x14ac:dyDescent="0.3">
      <c r="A16" s="19" t="str">
        <f>Table151516171824[[#This Row],[Full Name]]</f>
        <v>CODD, Sarah</v>
      </c>
      <c r="B16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6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26</v>
      </c>
      <c r="D16" s="4">
        <f>IF(Table151516171824[[#This Row],[Category]]="","",IF(Table151516171824[[#This Row],[Category]]="M",COUNTIF($I$2:$I16,"M"),IF(Table151516171824[[#This Row],[Category]]="F",COUNTIF($I$2:$I16,"F"),0)))</f>
        <v>5</v>
      </c>
      <c r="E16" s="26">
        <v>246</v>
      </c>
      <c r="F16" s="27">
        <v>3.7534722222222219E-2</v>
      </c>
      <c r="G16" s="28" t="s">
        <v>188</v>
      </c>
      <c r="H16" s="28" t="s">
        <v>125</v>
      </c>
      <c r="I16" s="29" t="s">
        <v>173</v>
      </c>
      <c r="J16" s="63">
        <v>-60</v>
      </c>
      <c r="K16" s="63" t="s">
        <v>163</v>
      </c>
      <c r="L16" s="63" t="s">
        <v>183</v>
      </c>
      <c r="M16" s="63"/>
    </row>
    <row r="17" spans="1:13" ht="28.2" x14ac:dyDescent="0.3">
      <c r="A17" s="19" t="str">
        <f>Table151516171824[[#This Row],[Full Name]]</f>
        <v>JOYCE, Matthew</v>
      </c>
      <c r="B17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7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20</v>
      </c>
      <c r="D17" s="4">
        <f>IF(Table151516171824[[#This Row],[Category]]="","",IF(Table151516171824[[#This Row],[Category]]="M",COUNTIF($I$2:$I17,"M"),IF(Table151516171824[[#This Row],[Category]]="F",COUNTIF($I$2:$I17,"F"),0)))</f>
        <v>11</v>
      </c>
      <c r="E17" s="26">
        <v>247</v>
      </c>
      <c r="F17" s="27">
        <v>3.7534722222222219E-2</v>
      </c>
      <c r="G17" s="28" t="s">
        <v>188</v>
      </c>
      <c r="H17" s="28" t="s">
        <v>54</v>
      </c>
      <c r="I17" s="29" t="s">
        <v>162</v>
      </c>
      <c r="J17" s="63">
        <v>-187</v>
      </c>
      <c r="K17" s="63" t="s">
        <v>163</v>
      </c>
      <c r="L17" s="63" t="s">
        <v>189</v>
      </c>
      <c r="M17" s="63"/>
    </row>
    <row r="18" spans="1:13" ht="28.2" x14ac:dyDescent="0.3">
      <c r="A18" s="19" t="str">
        <f>Table151516171824[[#This Row],[Full Name]]</f>
        <v>LAZ, Kevin</v>
      </c>
      <c r="B18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8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19</v>
      </c>
      <c r="D18" s="4">
        <f>IF(Table151516171824[[#This Row],[Category]]="","",IF(Table151516171824[[#This Row],[Category]]="M",COUNTIF($I$2:$I18,"M"),IF(Table151516171824[[#This Row],[Category]]="F",COUNTIF($I$2:$I18,"F"),0)))</f>
        <v>12</v>
      </c>
      <c r="E18" s="26">
        <v>251</v>
      </c>
      <c r="F18" s="27">
        <v>3.7777777777777778E-2</v>
      </c>
      <c r="G18" s="28" t="s">
        <v>190</v>
      </c>
      <c r="H18" s="28" t="s">
        <v>8</v>
      </c>
      <c r="I18" s="29" t="s">
        <v>162</v>
      </c>
      <c r="J18" s="63">
        <v>-189</v>
      </c>
      <c r="K18" s="63" t="s">
        <v>163</v>
      </c>
      <c r="L18" s="63" t="s">
        <v>164</v>
      </c>
      <c r="M18" s="63"/>
    </row>
    <row r="19" spans="1:13" ht="28.2" x14ac:dyDescent="0.3">
      <c r="A19" s="19" t="str">
        <f>Table151516171824[[#This Row],[Full Name]]</f>
        <v>YEOMANS, Martin</v>
      </c>
      <c r="B19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9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18</v>
      </c>
      <c r="D19" s="4">
        <f>IF(Table151516171824[[#This Row],[Category]]="","",IF(Table151516171824[[#This Row],[Category]]="M",COUNTIF($I$2:$I19,"M"),IF(Table151516171824[[#This Row],[Category]]="F",COUNTIF($I$2:$I19,"F"),0)))</f>
        <v>13</v>
      </c>
      <c r="E19" s="26">
        <v>259</v>
      </c>
      <c r="F19" s="27">
        <v>3.833333333333333E-2</v>
      </c>
      <c r="G19" s="28" t="s">
        <v>191</v>
      </c>
      <c r="H19" s="28" t="s">
        <v>10</v>
      </c>
      <c r="I19" s="29" t="s">
        <v>162</v>
      </c>
      <c r="J19" s="63">
        <v>-191</v>
      </c>
      <c r="K19" s="63" t="s">
        <v>163</v>
      </c>
      <c r="L19" s="63" t="s">
        <v>189</v>
      </c>
      <c r="M19" s="63"/>
    </row>
    <row r="20" spans="1:13" ht="28.2" x14ac:dyDescent="0.3">
      <c r="A20" s="19" t="str">
        <f>Table151516171824[[#This Row],[Full Name]]</f>
        <v>WESTERN, Roger</v>
      </c>
      <c r="B20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0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17</v>
      </c>
      <c r="D20" s="4">
        <f>IF(Table151516171824[[#This Row],[Category]]="","",IF(Table151516171824[[#This Row],[Category]]="M",COUNTIF($I$2:$I20,"M"),IF(Table151516171824[[#This Row],[Category]]="F",COUNTIF($I$2:$I20,"F"),0)))</f>
        <v>14</v>
      </c>
      <c r="E20" s="26">
        <v>262</v>
      </c>
      <c r="F20" s="27">
        <v>3.8414351851851852E-2</v>
      </c>
      <c r="G20" s="28" t="s">
        <v>192</v>
      </c>
      <c r="H20" s="28" t="s">
        <v>28</v>
      </c>
      <c r="I20" s="29" t="s">
        <v>162</v>
      </c>
      <c r="J20" s="63">
        <v>-192</v>
      </c>
      <c r="K20" s="63" t="s">
        <v>163</v>
      </c>
      <c r="L20" s="63" t="s">
        <v>189</v>
      </c>
      <c r="M20" s="63"/>
    </row>
    <row r="21" spans="1:13" ht="28.2" x14ac:dyDescent="0.3">
      <c r="A21" s="19" t="str">
        <f>Table151516171824[[#This Row],[Full Name]]</f>
        <v>STURLA, Tim</v>
      </c>
      <c r="B21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1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16</v>
      </c>
      <c r="D21" s="4">
        <f>IF(Table151516171824[[#This Row],[Category]]="","",IF(Table151516171824[[#This Row],[Category]]="M",COUNTIF($I$2:$I21,"M"),IF(Table151516171824[[#This Row],[Category]]="F",COUNTIF($I$2:$I21,"F"),0)))</f>
        <v>15</v>
      </c>
      <c r="E21" s="26">
        <v>285</v>
      </c>
      <c r="F21" s="27">
        <v>3.9756944444444442E-2</v>
      </c>
      <c r="G21" s="28" t="s">
        <v>193</v>
      </c>
      <c r="H21" s="28" t="s">
        <v>75</v>
      </c>
      <c r="I21" s="29" t="s">
        <v>162</v>
      </c>
      <c r="J21" s="63">
        <v>-201</v>
      </c>
      <c r="K21" s="63" t="s">
        <v>163</v>
      </c>
      <c r="L21" s="63" t="s">
        <v>166</v>
      </c>
      <c r="M21" s="63"/>
    </row>
    <row r="22" spans="1:13" ht="28.2" x14ac:dyDescent="0.3">
      <c r="A22" s="19" t="str">
        <f>Table151516171824[[#This Row],[Full Name]]</f>
        <v>MUMMERY, Ismay</v>
      </c>
      <c r="B22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2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25</v>
      </c>
      <c r="D22" s="4">
        <f>IF(Table151516171824[[#This Row],[Category]]="","",IF(Table151516171824[[#This Row],[Category]]="M",COUNTIF($I$2:$I22,"M"),IF(Table151516171824[[#This Row],[Category]]="F",COUNTIF($I$2:$I22,"F"),0)))</f>
        <v>6</v>
      </c>
      <c r="E22" s="26">
        <v>289</v>
      </c>
      <c r="F22" s="27">
        <v>3.9884259259259258E-2</v>
      </c>
      <c r="G22" s="28" t="s">
        <v>194</v>
      </c>
      <c r="H22" s="28" t="s">
        <v>129</v>
      </c>
      <c r="I22" s="29" t="s">
        <v>173</v>
      </c>
      <c r="J22" s="63">
        <v>-86</v>
      </c>
      <c r="K22" s="63" t="s">
        <v>163</v>
      </c>
      <c r="L22" s="63" t="s">
        <v>174</v>
      </c>
      <c r="M22" s="63"/>
    </row>
    <row r="23" spans="1:13" ht="28.2" x14ac:dyDescent="0.3">
      <c r="A23" s="19" t="str">
        <f>Table151516171824[[#This Row],[Full Name]]</f>
        <v>LAWLESS, Sandra</v>
      </c>
      <c r="B23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3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24</v>
      </c>
      <c r="D23" s="4">
        <f>IF(Table151516171824[[#This Row],[Category]]="","",IF(Table151516171824[[#This Row],[Category]]="M",COUNTIF($I$2:$I23,"M"),IF(Table151516171824[[#This Row],[Category]]="F",COUNTIF($I$2:$I23,"F"),0)))</f>
        <v>7</v>
      </c>
      <c r="E23" s="26">
        <v>290</v>
      </c>
      <c r="F23" s="27">
        <v>3.9907407407407405E-2</v>
      </c>
      <c r="G23" s="28" t="s">
        <v>194</v>
      </c>
      <c r="H23" s="28" t="s">
        <v>63</v>
      </c>
      <c r="I23" s="29" t="s">
        <v>173</v>
      </c>
      <c r="J23" s="63">
        <v>-87</v>
      </c>
      <c r="K23" s="63" t="s">
        <v>163</v>
      </c>
      <c r="L23" s="63" t="s">
        <v>185</v>
      </c>
      <c r="M23" s="63"/>
    </row>
    <row r="24" spans="1:13" ht="28.2" x14ac:dyDescent="0.3">
      <c r="A24" s="19" t="str">
        <f>Table151516171824[[#This Row],[Full Name]]</f>
        <v>ALLSOP, Lucy</v>
      </c>
      <c r="B24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4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23</v>
      </c>
      <c r="D24" s="4">
        <f>IF(Table151516171824[[#This Row],[Category]]="","",IF(Table151516171824[[#This Row],[Category]]="M",COUNTIF($I$2:$I24,"M"),IF(Table151516171824[[#This Row],[Category]]="F",COUNTIF($I$2:$I24,"F"),0)))</f>
        <v>8</v>
      </c>
      <c r="E24" s="26">
        <v>293</v>
      </c>
      <c r="F24" s="27">
        <v>4.0347222222222222E-2</v>
      </c>
      <c r="G24" s="28" t="s">
        <v>195</v>
      </c>
      <c r="H24" s="28" t="s">
        <v>40</v>
      </c>
      <c r="I24" s="29" t="s">
        <v>173</v>
      </c>
      <c r="J24" s="63">
        <v>-89</v>
      </c>
      <c r="K24" s="63" t="s">
        <v>163</v>
      </c>
      <c r="L24" s="63" t="s">
        <v>183</v>
      </c>
      <c r="M24" s="63"/>
    </row>
    <row r="25" spans="1:13" ht="28.2" x14ac:dyDescent="0.3">
      <c r="A25" s="19" t="str">
        <f>Table151516171824[[#This Row],[Full Name]]</f>
        <v>SINGLETON, Jill</v>
      </c>
      <c r="B25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5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22</v>
      </c>
      <c r="D25" s="4">
        <f>IF(Table151516171824[[#This Row],[Category]]="","",IF(Table151516171824[[#This Row],[Category]]="M",COUNTIF($I$2:$I25,"M"),IF(Table151516171824[[#This Row],[Category]]="F",COUNTIF($I$2:$I25,"F"),0)))</f>
        <v>9</v>
      </c>
      <c r="E25" s="26">
        <v>313</v>
      </c>
      <c r="F25" s="27">
        <v>4.2314814814814812E-2</v>
      </c>
      <c r="G25" s="28" t="s">
        <v>196</v>
      </c>
      <c r="H25" s="28" t="s">
        <v>82</v>
      </c>
      <c r="I25" s="29" t="s">
        <v>173</v>
      </c>
      <c r="J25" s="63">
        <v>-103</v>
      </c>
      <c r="K25" s="63" t="s">
        <v>163</v>
      </c>
      <c r="L25" s="63" t="s">
        <v>187</v>
      </c>
      <c r="M25" s="63"/>
    </row>
    <row r="26" spans="1:13" ht="28.2" x14ac:dyDescent="0.3">
      <c r="A26" s="19" t="str">
        <f>Table151516171824[[#This Row],[Full Name]]</f>
        <v>MALONE, Sarah</v>
      </c>
      <c r="B26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6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21</v>
      </c>
      <c r="D26" s="4">
        <f>IF(Table151516171824[[#This Row],[Category]]="","",IF(Table151516171824[[#This Row],[Category]]="M",COUNTIF($I$2:$I26,"M"),IF(Table151516171824[[#This Row],[Category]]="F",COUNTIF($I$2:$I26,"F"),0)))</f>
        <v>10</v>
      </c>
      <c r="E26" s="26">
        <v>314</v>
      </c>
      <c r="F26" s="27">
        <v>4.2337962962962966E-2</v>
      </c>
      <c r="G26" s="28" t="s">
        <v>197</v>
      </c>
      <c r="H26" s="28" t="s">
        <v>14</v>
      </c>
      <c r="I26" s="29" t="s">
        <v>173</v>
      </c>
      <c r="J26" s="63">
        <v>-104</v>
      </c>
      <c r="K26" s="63" t="s">
        <v>163</v>
      </c>
      <c r="L26" s="63" t="s">
        <v>185</v>
      </c>
      <c r="M26" s="63"/>
    </row>
    <row r="27" spans="1:13" ht="28.2" x14ac:dyDescent="0.3">
      <c r="A27" s="19" t="str">
        <f>Table151516171824[[#This Row],[Full Name]]</f>
        <v>WOODS, Sophie-Jade</v>
      </c>
      <c r="B27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7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20</v>
      </c>
      <c r="D27" s="4">
        <f>IF(Table151516171824[[#This Row],[Category]]="","",IF(Table151516171824[[#This Row],[Category]]="M",COUNTIF($I$2:$I27,"M"),IF(Table151516171824[[#This Row],[Category]]="F",COUNTIF($I$2:$I27,"F"),0)))</f>
        <v>11</v>
      </c>
      <c r="E27" s="26">
        <v>321</v>
      </c>
      <c r="F27" s="27">
        <v>4.3541666666666666E-2</v>
      </c>
      <c r="G27" s="28" t="s">
        <v>198</v>
      </c>
      <c r="H27" s="28" t="s">
        <v>199</v>
      </c>
      <c r="I27" s="29" t="s">
        <v>173</v>
      </c>
      <c r="J27" s="63">
        <v>-110</v>
      </c>
      <c r="K27" s="63" t="s">
        <v>163</v>
      </c>
      <c r="L27" s="63" t="s">
        <v>200</v>
      </c>
      <c r="M27" s="63"/>
    </row>
    <row r="28" spans="1:13" ht="28.2" x14ac:dyDescent="0.3">
      <c r="A28" s="19" t="str">
        <f>Table151516171824[[#This Row],[Full Name]]</f>
        <v>ATKINSON, Matt</v>
      </c>
      <c r="B28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8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15</v>
      </c>
      <c r="D28" s="4">
        <f>IF(Table151516171824[[#This Row],[Category]]="","",IF(Table151516171824[[#This Row],[Category]]="M",COUNTIF($I$2:$I28,"M"),IF(Table151516171824[[#This Row],[Category]]="F",COUNTIF($I$2:$I28,"F"),0)))</f>
        <v>16</v>
      </c>
      <c r="E28" s="26">
        <v>322</v>
      </c>
      <c r="F28" s="27">
        <v>4.3761574074074071E-2</v>
      </c>
      <c r="G28" s="28" t="s">
        <v>201</v>
      </c>
      <c r="H28" s="28" t="s">
        <v>138</v>
      </c>
      <c r="I28" s="29" t="s">
        <v>162</v>
      </c>
      <c r="J28" s="63">
        <v>-212</v>
      </c>
      <c r="K28" s="63" t="s">
        <v>163</v>
      </c>
      <c r="L28" s="63" t="s">
        <v>170</v>
      </c>
      <c r="M28" s="63"/>
    </row>
    <row r="29" spans="1:13" ht="28.2" x14ac:dyDescent="0.3">
      <c r="A29" s="19" t="str">
        <f>Table151516171824[[#This Row],[Full Name]]</f>
        <v>BARON, Keith</v>
      </c>
      <c r="B29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9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14</v>
      </c>
      <c r="D29" s="4">
        <f>IF(Table151516171824[[#This Row],[Category]]="","",IF(Table151516171824[[#This Row],[Category]]="M",COUNTIF($I$2:$I29,"M"),IF(Table151516171824[[#This Row],[Category]]="F",COUNTIF($I$2:$I29,"F"),0)))</f>
        <v>17</v>
      </c>
      <c r="E29" s="26">
        <v>328</v>
      </c>
      <c r="F29" s="27">
        <v>4.4212962962962961E-2</v>
      </c>
      <c r="G29" s="28" t="s">
        <v>202</v>
      </c>
      <c r="H29" s="28" t="s">
        <v>39</v>
      </c>
      <c r="I29" s="29" t="s">
        <v>162</v>
      </c>
      <c r="J29" s="63">
        <v>-214</v>
      </c>
      <c r="K29" s="63" t="s">
        <v>163</v>
      </c>
      <c r="L29" s="63" t="s">
        <v>203</v>
      </c>
      <c r="M29" s="63"/>
    </row>
    <row r="30" spans="1:13" ht="28.2" x14ac:dyDescent="0.3">
      <c r="A30" s="19" t="str">
        <f>Table151516171824[[#This Row],[Full Name]]</f>
        <v>BOLTON, Ellen</v>
      </c>
      <c r="B30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30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19</v>
      </c>
      <c r="D30" s="4">
        <f>IF(Table151516171824[[#This Row],[Category]]="","",IF(Table151516171824[[#This Row],[Category]]="M",COUNTIF($I$2:$I30,"M"),IF(Table151516171824[[#This Row],[Category]]="F",COUNTIF($I$2:$I30,"F"),0)))</f>
        <v>12</v>
      </c>
      <c r="E30" s="26">
        <v>337</v>
      </c>
      <c r="F30" s="27">
        <v>4.5694444444444447E-2</v>
      </c>
      <c r="G30" s="28" t="s">
        <v>204</v>
      </c>
      <c r="H30" s="28" t="s">
        <v>121</v>
      </c>
      <c r="I30" s="29" t="s">
        <v>173</v>
      </c>
      <c r="J30" s="63">
        <v>-121</v>
      </c>
      <c r="K30" s="63" t="s">
        <v>163</v>
      </c>
      <c r="L30" s="63" t="s">
        <v>183</v>
      </c>
      <c r="M30" s="63"/>
    </row>
    <row r="31" spans="1:13" ht="28.2" x14ac:dyDescent="0.3">
      <c r="A31" s="19" t="str">
        <f>Table151516171824[[#This Row],[Full Name]]</f>
        <v>TOWLE, Grania</v>
      </c>
      <c r="B31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31" s="21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18</v>
      </c>
      <c r="D31" s="4">
        <f>IF(Table151516171824[[#This Row],[Category]]="","",IF(Table151516171824[[#This Row],[Category]]="M",COUNTIF($I$2:$I31,"M"),IF(Table151516171824[[#This Row],[Category]]="F",COUNTIF($I$2:$I31,"F"),0)))</f>
        <v>13</v>
      </c>
      <c r="E31" s="26">
        <v>356</v>
      </c>
      <c r="F31" s="27">
        <v>5.0509259259259261E-2</v>
      </c>
      <c r="G31" s="28" t="s">
        <v>205</v>
      </c>
      <c r="H31" s="28" t="s">
        <v>15</v>
      </c>
      <c r="I31" s="29" t="s">
        <v>173</v>
      </c>
      <c r="J31" s="63">
        <v>-134</v>
      </c>
      <c r="K31" s="63" t="s">
        <v>163</v>
      </c>
      <c r="L31" s="63" t="s">
        <v>174</v>
      </c>
      <c r="M31" s="63"/>
    </row>
    <row r="32" spans="1:13" x14ac:dyDescent="0.3">
      <c r="A32" s="19">
        <f>Table151516171824[[#This Row],[Full Name]]</f>
        <v>0</v>
      </c>
      <c r="B32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2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2" s="4" t="str">
        <f>IF(Table151516171824[[#This Row],[Category]]="","",IF(Table151516171824[[#This Row],[Category]]="M",COUNTIF($I$2:$I32,"M"),IF(Table151516171824[[#This Row],[Category]]="F",COUNTIF($I$2:$I32,"F"),0)))</f>
        <v/>
      </c>
      <c r="E32" s="26"/>
      <c r="F32" s="27"/>
      <c r="G32" s="28"/>
      <c r="H32" s="28"/>
      <c r="I32" s="29"/>
      <c r="J32" s="63"/>
      <c r="K32" s="63"/>
      <c r="L32" s="63"/>
      <c r="M32" s="63"/>
    </row>
    <row r="33" spans="1:13" x14ac:dyDescent="0.3">
      <c r="A33" s="19">
        <f>Table151516171824[[#This Row],[Full Name]]</f>
        <v>0</v>
      </c>
      <c r="B33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3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3" s="4" t="str">
        <f>IF(Table151516171824[[#This Row],[Category]]="","",IF(Table151516171824[[#This Row],[Category]]="M",COUNTIF($I$2:$I33,"M"),IF(Table151516171824[[#This Row],[Category]]="F",COUNTIF($I$2:$I33,"F"),0)))</f>
        <v/>
      </c>
      <c r="E33" s="26"/>
      <c r="F33" s="27"/>
      <c r="G33" s="28"/>
      <c r="H33" s="28"/>
      <c r="I33" s="29"/>
      <c r="J33" s="63"/>
      <c r="K33" s="63"/>
      <c r="L33" s="63"/>
      <c r="M33" s="63"/>
    </row>
    <row r="34" spans="1:13" x14ac:dyDescent="0.3">
      <c r="A34" s="19">
        <f>Table151516171824[[#This Row],[Full Name]]</f>
        <v>0</v>
      </c>
      <c r="B34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4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4" s="4" t="str">
        <f>IF(Table151516171824[[#This Row],[Category]]="","",IF(Table151516171824[[#This Row],[Category]]="M",COUNTIF($I$2:$I34,"M"),IF(Table151516171824[[#This Row],[Category]]="F",COUNTIF($I$2:$I34,"F"),0)))</f>
        <v/>
      </c>
      <c r="E34" s="26"/>
      <c r="F34" s="27"/>
      <c r="G34" s="28"/>
      <c r="H34" s="28"/>
      <c r="I34" s="29"/>
      <c r="J34" s="63"/>
      <c r="K34" s="63"/>
      <c r="L34" s="63"/>
      <c r="M34" s="63"/>
    </row>
    <row r="35" spans="1:13" x14ac:dyDescent="0.3">
      <c r="A35" s="19">
        <f>Table151516171824[[#This Row],[Full Name]]</f>
        <v>0</v>
      </c>
      <c r="B35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5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5" s="4" t="str">
        <f>IF(Table151516171824[[#This Row],[Category]]="","",IF(Table151516171824[[#This Row],[Category]]="M",COUNTIF($I$2:$I35,"M"),IF(Table151516171824[[#This Row],[Category]]="F",COUNTIF($I$2:$I35,"F"),0)))</f>
        <v/>
      </c>
      <c r="E35" s="26"/>
      <c r="F35" s="27"/>
      <c r="G35" s="28"/>
      <c r="H35" s="28"/>
      <c r="I35" s="29"/>
      <c r="J35" s="63"/>
      <c r="K35" s="63"/>
      <c r="L35" s="63"/>
      <c r="M35" s="63"/>
    </row>
    <row r="36" spans="1:13" x14ac:dyDescent="0.3">
      <c r="A36" s="19">
        <f>Table151516171824[[#This Row],[Full Name]]</f>
        <v>0</v>
      </c>
      <c r="B36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6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6" s="4" t="str">
        <f>IF(Table151516171824[[#This Row],[Category]]="","",IF(Table151516171824[[#This Row],[Category]]="M",COUNTIF($I$2:$I36,"M"),IF(Table151516171824[[#This Row],[Category]]="F",COUNTIF($I$2:$I36,"F"),0)))</f>
        <v/>
      </c>
      <c r="E36" s="26"/>
      <c r="F36" s="27"/>
      <c r="G36" s="28"/>
      <c r="H36" s="28"/>
      <c r="I36" s="29"/>
      <c r="J36" s="63"/>
      <c r="K36" s="63"/>
      <c r="L36" s="63"/>
      <c r="M36" s="63"/>
    </row>
    <row r="37" spans="1:13" x14ac:dyDescent="0.3">
      <c r="A37" s="19">
        <f>Table151516171824[[#This Row],[Full Name]]</f>
        <v>0</v>
      </c>
      <c r="B37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7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7" s="4" t="str">
        <f>IF(Table151516171824[[#This Row],[Category]]="","",IF(Table151516171824[[#This Row],[Category]]="M",COUNTIF($I$2:$I37,"M"),IF(Table151516171824[[#This Row],[Category]]="F",COUNTIF($I$2:$I37,"F"),0)))</f>
        <v/>
      </c>
      <c r="E37" s="26"/>
      <c r="F37" s="27"/>
      <c r="G37" s="28"/>
      <c r="H37" s="28"/>
      <c r="I37" s="29"/>
      <c r="J37" s="63"/>
      <c r="K37" s="63"/>
      <c r="L37" s="63"/>
      <c r="M37" s="63"/>
    </row>
    <row r="38" spans="1:13" x14ac:dyDescent="0.3">
      <c r="A38" s="19">
        <f>Table151516171824[[#This Row],[Full Name]]</f>
        <v>0</v>
      </c>
      <c r="B38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8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8" s="4" t="str">
        <f>IF(Table151516171824[[#This Row],[Category]]="","",IF(Table151516171824[[#This Row],[Category]]="M",COUNTIF($I$2:$I38,"M"),IF(Table151516171824[[#This Row],[Category]]="F",COUNTIF($I$2:$I38,"F"),0)))</f>
        <v/>
      </c>
      <c r="E38" s="26"/>
      <c r="F38" s="27"/>
      <c r="G38" s="28"/>
      <c r="H38" s="28"/>
      <c r="I38" s="29"/>
      <c r="J38" s="63"/>
      <c r="K38" s="63"/>
      <c r="L38" s="63"/>
      <c r="M38" s="63"/>
    </row>
    <row r="39" spans="1:13" x14ac:dyDescent="0.3">
      <c r="A39" s="19">
        <f>Table151516171824[[#This Row],[Full Name]]</f>
        <v>0</v>
      </c>
      <c r="B39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9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9" s="4" t="str">
        <f>IF(Table151516171824[[#This Row],[Category]]="","",IF(Table151516171824[[#This Row],[Category]]="M",COUNTIF($I$2:$I39,"M"),IF(Table151516171824[[#This Row],[Category]]="F",COUNTIF($I$2:$I39,"F"),0)))</f>
        <v/>
      </c>
      <c r="E39" s="26"/>
      <c r="F39" s="27"/>
      <c r="G39" s="28"/>
      <c r="H39" s="28"/>
      <c r="I39" s="29"/>
      <c r="J39" s="63"/>
      <c r="K39" s="63"/>
      <c r="L39" s="63"/>
      <c r="M39" s="63"/>
    </row>
    <row r="40" spans="1:13" x14ac:dyDescent="0.3">
      <c r="A40" s="19">
        <f>Table151516171824[[#This Row],[Full Name]]</f>
        <v>0</v>
      </c>
      <c r="B40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0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0" s="4" t="str">
        <f>IF(Table151516171824[[#This Row],[Category]]="","",IF(Table151516171824[[#This Row],[Category]]="M",COUNTIF($I$2:$I40,"M"),IF(Table151516171824[[#This Row],[Category]]="F",COUNTIF($I$2:$I40,"F"),0)))</f>
        <v/>
      </c>
      <c r="E40" s="26"/>
      <c r="F40" s="27"/>
      <c r="G40" s="28"/>
      <c r="H40" s="28"/>
      <c r="I40" s="29"/>
      <c r="J40" s="63"/>
      <c r="K40" s="63"/>
      <c r="L40" s="63"/>
      <c r="M40" s="63"/>
    </row>
    <row r="41" spans="1:13" x14ac:dyDescent="0.3">
      <c r="A41" s="19">
        <f>Table151516171824[[#This Row],[Full Name]]</f>
        <v>0</v>
      </c>
      <c r="B41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1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1" s="4" t="str">
        <f>IF(Table151516171824[[#This Row],[Category]]="","",IF(Table151516171824[[#This Row],[Category]]="M",COUNTIF($I$2:$I41,"M"),IF(Table151516171824[[#This Row],[Category]]="F",COUNTIF($I$2:$I41,"F"),0)))</f>
        <v/>
      </c>
      <c r="E41" s="26"/>
      <c r="F41" s="27"/>
      <c r="G41" s="28"/>
      <c r="H41" s="28"/>
      <c r="I41" s="29"/>
      <c r="J41" s="63"/>
      <c r="K41" s="63"/>
      <c r="L41" s="63"/>
      <c r="M41" s="63"/>
    </row>
    <row r="42" spans="1:13" x14ac:dyDescent="0.3">
      <c r="A42" s="19">
        <f>Table151516171824[[#This Row],[Full Name]]</f>
        <v>0</v>
      </c>
      <c r="B42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2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2" s="4" t="str">
        <f>IF(Table151516171824[[#This Row],[Category]]="","",IF(Table151516171824[[#This Row],[Category]]="M",COUNTIF($I$2:$I42,"M"),IF(Table151516171824[[#This Row],[Category]]="F",COUNTIF($I$2:$I42,"F"),0)))</f>
        <v/>
      </c>
      <c r="E42" s="26"/>
      <c r="F42" s="27"/>
      <c r="G42" s="28"/>
      <c r="H42" s="28"/>
      <c r="I42" s="29"/>
      <c r="J42" s="63"/>
      <c r="K42" s="63"/>
      <c r="L42" s="63"/>
      <c r="M42" s="63"/>
    </row>
    <row r="43" spans="1:13" x14ac:dyDescent="0.3">
      <c r="A43" s="19">
        <f>Table151516171824[[#This Row],[Full Name]]</f>
        <v>0</v>
      </c>
      <c r="B43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3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3" s="4" t="str">
        <f>IF(Table151516171824[[#This Row],[Category]]="","",IF(Table151516171824[[#This Row],[Category]]="M",COUNTIF($I$2:$I43,"M"),IF(Table151516171824[[#This Row],[Category]]="F",COUNTIF($I$2:$I43,"F"),0)))</f>
        <v/>
      </c>
      <c r="E43" s="26"/>
      <c r="F43" s="27"/>
      <c r="G43" s="28"/>
      <c r="H43" s="28"/>
      <c r="I43" s="29"/>
      <c r="J43" s="63"/>
      <c r="K43" s="63"/>
      <c r="L43" s="63"/>
      <c r="M43" s="63"/>
    </row>
    <row r="44" spans="1:13" x14ac:dyDescent="0.3">
      <c r="A44" s="19">
        <f>Table151516171824[[#This Row],[Full Name]]</f>
        <v>0</v>
      </c>
      <c r="B44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4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4" s="4" t="str">
        <f>IF(Table151516171824[[#This Row],[Category]]="","",IF(Table151516171824[[#This Row],[Category]]="M",COUNTIF($I$2:$I44,"M"),IF(Table151516171824[[#This Row],[Category]]="F",COUNTIF($I$2:$I44,"F"),0)))</f>
        <v/>
      </c>
      <c r="E44" s="26"/>
      <c r="F44" s="27"/>
      <c r="G44" s="28"/>
      <c r="H44" s="28"/>
      <c r="I44" s="29"/>
      <c r="J44" s="63"/>
      <c r="K44" s="63"/>
      <c r="L44" s="63"/>
      <c r="M44" s="63"/>
    </row>
    <row r="45" spans="1:13" x14ac:dyDescent="0.3">
      <c r="A45" s="19">
        <f>Table151516171824[[#This Row],[Full Name]]</f>
        <v>0</v>
      </c>
      <c r="B45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5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5" s="4" t="str">
        <f>IF(Table151516171824[[#This Row],[Category]]="","",IF(Table151516171824[[#This Row],[Category]]="M",COUNTIF($I$2:$I45,"M"),IF(Table151516171824[[#This Row],[Category]]="F",COUNTIF($I$2:$I45,"F"),0)))</f>
        <v/>
      </c>
      <c r="E45" s="26"/>
      <c r="F45" s="27"/>
      <c r="G45" s="28"/>
      <c r="H45" s="28"/>
      <c r="I45" s="29"/>
      <c r="J45" s="63"/>
      <c r="K45" s="63"/>
      <c r="L45" s="63"/>
      <c r="M45" s="63"/>
    </row>
    <row r="46" spans="1:13" x14ac:dyDescent="0.3">
      <c r="A46" s="19">
        <f>Table151516171824[[#This Row],[Full Name]]</f>
        <v>0</v>
      </c>
      <c r="B46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6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6" s="4" t="str">
        <f>IF(Table151516171824[[#This Row],[Category]]="","",IF(Table151516171824[[#This Row],[Category]]="M",COUNTIF($I$2:$I46,"M"),IF(Table151516171824[[#This Row],[Category]]="F",COUNTIF($I$2:$I46,"F"),0)))</f>
        <v/>
      </c>
      <c r="E46" s="26"/>
      <c r="F46" s="27"/>
      <c r="G46" s="28"/>
      <c r="H46" s="28"/>
      <c r="I46" s="29"/>
      <c r="J46" s="63"/>
      <c r="K46" s="63"/>
      <c r="L46" s="63"/>
      <c r="M46" s="63"/>
    </row>
    <row r="47" spans="1:13" x14ac:dyDescent="0.3">
      <c r="A47" s="19">
        <f>Table151516171824[[#This Row],[Full Name]]</f>
        <v>0</v>
      </c>
      <c r="B47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7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7" s="4" t="str">
        <f>IF(Table151516171824[[#This Row],[Category]]="","",IF(Table151516171824[[#This Row],[Category]]="M",COUNTIF($I$2:$I47,"M"),IF(Table151516171824[[#This Row],[Category]]="F",COUNTIF($I$2:$I47,"F"),0)))</f>
        <v/>
      </c>
      <c r="E47" s="26"/>
      <c r="F47" s="27"/>
      <c r="G47" s="28"/>
      <c r="H47" s="28"/>
      <c r="I47" s="29"/>
      <c r="J47" s="63"/>
      <c r="K47" s="63"/>
      <c r="L47" s="63"/>
      <c r="M47" s="63"/>
    </row>
    <row r="48" spans="1:13" x14ac:dyDescent="0.3">
      <c r="A48" s="19">
        <f>Table151516171824[[#This Row],[Full Name]]</f>
        <v>0</v>
      </c>
      <c r="B48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8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8" s="4" t="str">
        <f>IF(Table151516171824[[#This Row],[Category]]="","",IF(Table151516171824[[#This Row],[Category]]="M",COUNTIF($I$2:$I48,"M"),IF(Table151516171824[[#This Row],[Category]]="F",COUNTIF($I$2:$I48,"F"),0)))</f>
        <v/>
      </c>
      <c r="E48" s="26"/>
      <c r="F48" s="27"/>
      <c r="G48" s="28"/>
      <c r="H48" s="28"/>
      <c r="I48" s="29"/>
      <c r="J48" s="63"/>
      <c r="K48" s="63"/>
      <c r="L48" s="63"/>
      <c r="M48" s="63"/>
    </row>
    <row r="49" spans="1:13" x14ac:dyDescent="0.3">
      <c r="A49" s="19">
        <f>Table151516171824[[#This Row],[Full Name]]</f>
        <v>0</v>
      </c>
      <c r="B49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9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9" s="4" t="str">
        <f>IF(Table151516171824[[#This Row],[Category]]="","",IF(Table151516171824[[#This Row],[Category]]="M",COUNTIF($I$2:$I49,"M"),IF(Table151516171824[[#This Row],[Category]]="F",COUNTIF($I$2:$I49,"F"),0)))</f>
        <v/>
      </c>
      <c r="E49" s="26"/>
      <c r="F49" s="27"/>
      <c r="G49" s="28"/>
      <c r="H49" s="28"/>
      <c r="I49" s="29"/>
      <c r="J49" s="63"/>
      <c r="K49" s="63"/>
      <c r="L49" s="63"/>
      <c r="M49" s="63"/>
    </row>
    <row r="50" spans="1:13" x14ac:dyDescent="0.3">
      <c r="A50" s="19">
        <f>Table151516171824[[#This Row],[Full Name]]</f>
        <v>0</v>
      </c>
      <c r="B50" s="21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50" s="21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50" s="4" t="str">
        <f>IF(Table151516171824[[#This Row],[Category]]="","",IF(Table151516171824[[#This Row],[Category]]="M",COUNTIF($I$2:$I50,"M"),IF(Table151516171824[[#This Row],[Category]]="F",COUNTIF($I$2:$I50,"F"),0)))</f>
        <v/>
      </c>
      <c r="E50" s="26"/>
      <c r="F50" s="27"/>
      <c r="G50" s="28"/>
      <c r="H50" s="28"/>
      <c r="I50" s="29"/>
      <c r="J50" s="63"/>
      <c r="K50" s="63"/>
      <c r="L50" s="63"/>
      <c r="M50" s="63"/>
    </row>
  </sheetData>
  <phoneticPr fontId="5" type="noConversion"/>
  <conditionalFormatting sqref="B2:B50">
    <cfRule type="containsText" dxfId="43" priority="1" operator="containsText" text="OK">
      <formula>NOT(ISERROR(SEARCH("OK",B2)))</formula>
    </cfRule>
    <cfRule type="containsText" dxfId="42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N47"/>
  <sheetViews>
    <sheetView topLeftCell="B1" workbookViewId="0">
      <selection activeCell="H4" sqref="H4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14" ht="33.6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  <c r="J1" s="15" t="s">
        <v>206</v>
      </c>
      <c r="K1" s="15" t="s">
        <v>207</v>
      </c>
      <c r="L1" s="15" t="s">
        <v>208</v>
      </c>
      <c r="M1" s="15" t="s">
        <v>209</v>
      </c>
      <c r="N1" s="15" t="s">
        <v>225</v>
      </c>
    </row>
    <row r="2" spans="1:14" ht="28.2" x14ac:dyDescent="0.3">
      <c r="A2" s="18" t="str">
        <f>Table1[[#This Row],[Full Name]]</f>
        <v>SIDANI, Ramzi</v>
      </c>
      <c r="B2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2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30</v>
      </c>
      <c r="D2" s="4">
        <f>IF(Table1[[#This Row],[Category]]="","",IF(Table1[[#This Row],[Category]]="M",COUNTIF($I$2:$I2,"M"),IF(Table1[[#This Row],[Category]]="F",COUNTIF($I$2:$I2,"F"),0)))</f>
        <v>1</v>
      </c>
      <c r="E2" s="26">
        <v>1</v>
      </c>
      <c r="F2" s="48">
        <v>9.4328703703703706E-2</v>
      </c>
      <c r="G2" s="28" t="s">
        <v>210</v>
      </c>
      <c r="H2" s="28" t="s">
        <v>1</v>
      </c>
      <c r="I2" s="29" t="s">
        <v>162</v>
      </c>
      <c r="J2" s="63">
        <v>-1</v>
      </c>
      <c r="K2" s="63" t="s">
        <v>163</v>
      </c>
      <c r="L2" s="63" t="s">
        <v>164</v>
      </c>
      <c r="M2" s="63"/>
      <c r="N2" s="63"/>
    </row>
    <row r="3" spans="1:14" ht="28.2" x14ac:dyDescent="0.3">
      <c r="A3" s="18" t="str">
        <f>Table1[[#This Row],[Full Name]]</f>
        <v>CHAMBERS, Alistair</v>
      </c>
      <c r="B3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3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29</v>
      </c>
      <c r="D3" s="4">
        <f>IF(Table1[[#This Row],[Category]]="","",IF(Table1[[#This Row],[Category]]="M",COUNTIF($I$2:$I3,"M"),IF(Table1[[#This Row],[Category]]="F",COUNTIF($I$2:$I3,"F"),0)))</f>
        <v>2</v>
      </c>
      <c r="E3" s="26">
        <v>2</v>
      </c>
      <c r="F3" s="48">
        <v>9.841435185185185E-2</v>
      </c>
      <c r="G3" s="28" t="s">
        <v>211</v>
      </c>
      <c r="H3" s="28" t="s">
        <v>65</v>
      </c>
      <c r="I3" s="29" t="s">
        <v>162</v>
      </c>
      <c r="J3" s="63">
        <v>-2</v>
      </c>
      <c r="K3" s="63" t="s">
        <v>163</v>
      </c>
      <c r="L3" s="63" t="s">
        <v>189</v>
      </c>
      <c r="M3" s="63"/>
      <c r="N3" s="63"/>
    </row>
    <row r="4" spans="1:14" ht="28.2" x14ac:dyDescent="0.3">
      <c r="A4" s="18" t="str">
        <f>Table1[[#This Row],[Full Name]]</f>
        <v>MORRIS, Liam</v>
      </c>
      <c r="B4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4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28</v>
      </c>
      <c r="D4" s="4">
        <f>IF(Table1[[#This Row],[Category]]="","",IF(Table1[[#This Row],[Category]]="M",COUNTIF($I$2:$I4,"M"),IF(Table1[[#This Row],[Category]]="F",COUNTIF($I$2:$I4,"F"),0)))</f>
        <v>3</v>
      </c>
      <c r="E4" s="26">
        <v>3</v>
      </c>
      <c r="F4" s="48">
        <v>9.9849537037037042E-2</v>
      </c>
      <c r="G4" s="28" t="s">
        <v>212</v>
      </c>
      <c r="H4" s="28" t="s">
        <v>213</v>
      </c>
      <c r="I4" s="29" t="s">
        <v>162</v>
      </c>
      <c r="J4" s="63">
        <v>-3</v>
      </c>
      <c r="K4" s="63" t="s">
        <v>163</v>
      </c>
      <c r="L4" s="63" t="s">
        <v>168</v>
      </c>
      <c r="M4" s="63"/>
      <c r="N4" s="63"/>
    </row>
    <row r="5" spans="1:14" ht="28.2" x14ac:dyDescent="0.3">
      <c r="A5" s="18" t="str">
        <f>Table1[[#This Row],[Full Name]]</f>
        <v>WIDEMAN, Emily</v>
      </c>
      <c r="B5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5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30</v>
      </c>
      <c r="D5" s="4">
        <f>IF(Table1[[#This Row],[Category]]="","",IF(Table1[[#This Row],[Category]]="M",COUNTIF($I$2:$I5,"M"),IF(Table1[[#This Row],[Category]]="F",COUNTIF($I$2:$I5,"F"),0)))</f>
        <v>1</v>
      </c>
      <c r="E5" s="26">
        <v>4</v>
      </c>
      <c r="F5" s="48">
        <v>0.10273148148148148</v>
      </c>
      <c r="G5" s="28" t="s">
        <v>214</v>
      </c>
      <c r="H5" s="28" t="s">
        <v>35</v>
      </c>
      <c r="I5" s="29" t="s">
        <v>173</v>
      </c>
      <c r="J5" s="63">
        <v>-1</v>
      </c>
      <c r="K5" s="63" t="s">
        <v>163</v>
      </c>
      <c r="L5" s="63" t="s">
        <v>174</v>
      </c>
      <c r="M5" s="63" t="s">
        <v>221</v>
      </c>
      <c r="N5" s="63"/>
    </row>
    <row r="6" spans="1:14" ht="28.2" x14ac:dyDescent="0.3">
      <c r="A6" s="18" t="str">
        <f>Table1[[#This Row],[Full Name]]</f>
        <v>BLADON-COPE, Jordan</v>
      </c>
      <c r="B6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6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27</v>
      </c>
      <c r="D6" s="4">
        <f>IF(Table1[[#This Row],[Category]]="","",IF(Table1[[#This Row],[Category]]="M",COUNTIF($I$2:$I6,"M"),IF(Table1[[#This Row],[Category]]="F",COUNTIF($I$2:$I6,"F"),0)))</f>
        <v>4</v>
      </c>
      <c r="E6" s="26">
        <v>5</v>
      </c>
      <c r="F6" s="48">
        <v>0.10273148148148148</v>
      </c>
      <c r="G6" s="28" t="s">
        <v>214</v>
      </c>
      <c r="H6" s="28" t="s">
        <v>143</v>
      </c>
      <c r="I6" s="29" t="s">
        <v>162</v>
      </c>
      <c r="J6" s="63">
        <v>-4</v>
      </c>
      <c r="K6" s="63" t="s">
        <v>163</v>
      </c>
      <c r="L6" s="63" t="s">
        <v>168</v>
      </c>
      <c r="M6" s="63" t="s">
        <v>222</v>
      </c>
      <c r="N6" s="63"/>
    </row>
    <row r="7" spans="1:14" ht="28.2" x14ac:dyDescent="0.3">
      <c r="A7" s="18" t="str">
        <f>Table1[[#This Row],[Full Name]]</f>
        <v>DUNNING, Phil</v>
      </c>
      <c r="B7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7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26</v>
      </c>
      <c r="D7" s="4">
        <f>IF(Table1[[#This Row],[Category]]="","",IF(Table1[[#This Row],[Category]]="M",COUNTIF($I$2:$I7,"M"),IF(Table1[[#This Row],[Category]]="F",COUNTIF($I$2:$I7,"F"),0)))</f>
        <v>5</v>
      </c>
      <c r="E7" s="26">
        <v>6</v>
      </c>
      <c r="F7" s="48">
        <v>0.10275462962962963</v>
      </c>
      <c r="G7" s="28" t="s">
        <v>214</v>
      </c>
      <c r="H7" s="28" t="s">
        <v>135</v>
      </c>
      <c r="I7" s="29" t="s">
        <v>162</v>
      </c>
      <c r="J7" s="63">
        <v>-5</v>
      </c>
      <c r="K7" s="63" t="s">
        <v>163</v>
      </c>
      <c r="L7" s="63" t="s">
        <v>168</v>
      </c>
      <c r="M7" s="63"/>
      <c r="N7" s="63"/>
    </row>
    <row r="8" spans="1:14" ht="28.2" x14ac:dyDescent="0.3">
      <c r="A8" s="18" t="str">
        <f>Table1[[#This Row],[Full Name]]</f>
        <v>STANLEY, Andrew</v>
      </c>
      <c r="B8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8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25</v>
      </c>
      <c r="D8" s="4">
        <f>IF(Table1[[#This Row],[Category]]="","",IF(Table1[[#This Row],[Category]]="M",COUNTIF($I$2:$I8,"M"),IF(Table1[[#This Row],[Category]]="F",COUNTIF($I$2:$I8,"F"),0)))</f>
        <v>6</v>
      </c>
      <c r="E8" s="26">
        <v>7</v>
      </c>
      <c r="F8" s="48">
        <v>0.1032986111111111</v>
      </c>
      <c r="G8" s="28" t="s">
        <v>169</v>
      </c>
      <c r="H8" s="28" t="s">
        <v>6</v>
      </c>
      <c r="I8" s="29" t="s">
        <v>162</v>
      </c>
      <c r="J8" s="63">
        <v>-6</v>
      </c>
      <c r="K8" s="63" t="s">
        <v>163</v>
      </c>
      <c r="L8" s="63" t="s">
        <v>164</v>
      </c>
      <c r="M8" s="63"/>
      <c r="N8" s="63"/>
    </row>
    <row r="9" spans="1:14" ht="28.2" x14ac:dyDescent="0.3">
      <c r="A9" s="18" t="str">
        <f>Table1[[#This Row],[Full Name]]</f>
        <v>GILES, George</v>
      </c>
      <c r="B9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9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24</v>
      </c>
      <c r="D9" s="4">
        <f>IF(Table1[[#This Row],[Category]]="","",IF(Table1[[#This Row],[Category]]="M",COUNTIF($I$2:$I9,"M"),IF(Table1[[#This Row],[Category]]="F",COUNTIF($I$2:$I9,"F"),0)))</f>
        <v>7</v>
      </c>
      <c r="E9" s="26">
        <v>8</v>
      </c>
      <c r="F9" s="48">
        <v>0.10615740740740741</v>
      </c>
      <c r="G9" s="28" t="s">
        <v>215</v>
      </c>
      <c r="H9" s="28" t="s">
        <v>116</v>
      </c>
      <c r="I9" s="29" t="s">
        <v>162</v>
      </c>
      <c r="J9" s="63">
        <v>-7</v>
      </c>
      <c r="K9" s="63" t="s">
        <v>163</v>
      </c>
      <c r="L9" s="63" t="s">
        <v>168</v>
      </c>
      <c r="M9" s="63"/>
      <c r="N9" s="63"/>
    </row>
    <row r="10" spans="1:14" ht="28.2" x14ac:dyDescent="0.3">
      <c r="A10" s="18" t="str">
        <f>Table1[[#This Row],[Full Name]]</f>
        <v>ALLSOP, Andrew</v>
      </c>
      <c r="B10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0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23</v>
      </c>
      <c r="D10" s="4">
        <f>IF(Table1[[#This Row],[Category]]="","",IF(Table1[[#This Row],[Category]]="M",COUNTIF($I$2:$I10,"M"),IF(Table1[[#This Row],[Category]]="F",COUNTIF($I$2:$I10,"F"),0)))</f>
        <v>8</v>
      </c>
      <c r="E10" s="26">
        <v>9</v>
      </c>
      <c r="F10" s="48">
        <v>0.11043981481481481</v>
      </c>
      <c r="G10" s="28" t="s">
        <v>216</v>
      </c>
      <c r="H10" s="28" t="s">
        <v>130</v>
      </c>
      <c r="I10" s="29" t="s">
        <v>162</v>
      </c>
      <c r="J10" s="63">
        <v>-8</v>
      </c>
      <c r="K10" s="63" t="s">
        <v>163</v>
      </c>
      <c r="L10" s="63" t="s">
        <v>164</v>
      </c>
      <c r="M10" s="63" t="s">
        <v>223</v>
      </c>
      <c r="N10" s="63"/>
    </row>
    <row r="11" spans="1:14" ht="28.2" x14ac:dyDescent="0.3">
      <c r="A11" s="18" t="str">
        <f>Table1[[#This Row],[Full Name]]</f>
        <v>BOLTON, Ian</v>
      </c>
      <c r="B11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1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22</v>
      </c>
      <c r="D11" s="4">
        <f>IF(Table1[[#This Row],[Category]]="","",IF(Table1[[#This Row],[Category]]="M",COUNTIF($I$2:$I11,"M"),IF(Table1[[#This Row],[Category]]="F",COUNTIF($I$2:$I11,"F"),0)))</f>
        <v>9</v>
      </c>
      <c r="E11" s="26">
        <v>10</v>
      </c>
      <c r="F11" s="48">
        <v>0.11340277777777778</v>
      </c>
      <c r="G11" s="28" t="s">
        <v>217</v>
      </c>
      <c r="H11" s="28" t="s">
        <v>5</v>
      </c>
      <c r="I11" s="29" t="s">
        <v>162</v>
      </c>
      <c r="J11" s="63">
        <v>-9</v>
      </c>
      <c r="K11" s="63" t="s">
        <v>163</v>
      </c>
      <c r="L11" s="63" t="s">
        <v>170</v>
      </c>
      <c r="M11" s="63"/>
      <c r="N11" s="63"/>
    </row>
    <row r="12" spans="1:14" ht="28.2" x14ac:dyDescent="0.3">
      <c r="A12" s="18" t="str">
        <f>Table1[[#This Row],[Full Name]]</f>
        <v>JOYCE, Matthew</v>
      </c>
      <c r="B12" s="20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2" s="20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21</v>
      </c>
      <c r="D12" s="4">
        <f>IF(Table1[[#This Row],[Category]]="","",IF(Table1[[#This Row],[Category]]="M",COUNTIF($I$2:$I12,"M"),IF(Table1[[#This Row],[Category]]="F",COUNTIF($I$2:$I12,"F"),0)))</f>
        <v>10</v>
      </c>
      <c r="E12" s="26">
        <v>11</v>
      </c>
      <c r="F12" s="48">
        <v>0.1175925925925926</v>
      </c>
      <c r="G12" s="28" t="s">
        <v>218</v>
      </c>
      <c r="H12" s="28" t="s">
        <v>54</v>
      </c>
      <c r="I12" s="29" t="s">
        <v>162</v>
      </c>
      <c r="J12" s="63">
        <v>-10</v>
      </c>
      <c r="K12" s="63" t="s">
        <v>163</v>
      </c>
      <c r="L12" s="63" t="s">
        <v>189</v>
      </c>
      <c r="M12" s="63"/>
      <c r="N12" s="63"/>
    </row>
    <row r="13" spans="1:14" ht="28.2" x14ac:dyDescent="0.3">
      <c r="A13" s="19" t="str">
        <f>Table1[[#This Row],[Full Name]]</f>
        <v>ASHTON, Mindy</v>
      </c>
      <c r="B13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3" s="21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29</v>
      </c>
      <c r="D13" s="4">
        <f>IF(Table1[[#This Row],[Category]]="","",IF(Table1[[#This Row],[Category]]="M",COUNTIF($I$2:$I13,"M"),IF(Table1[[#This Row],[Category]]="F",COUNTIF($I$2:$I13,"F"),0)))</f>
        <v>2</v>
      </c>
      <c r="E13" s="26">
        <v>12</v>
      </c>
      <c r="F13" s="48">
        <v>0.12447916666666667</v>
      </c>
      <c r="G13" s="28" t="s">
        <v>219</v>
      </c>
      <c r="H13" s="28" t="s">
        <v>49</v>
      </c>
      <c r="I13" s="29" t="s">
        <v>173</v>
      </c>
      <c r="J13" s="63">
        <v>-2</v>
      </c>
      <c r="K13" s="63" t="s">
        <v>163</v>
      </c>
      <c r="L13" s="63" t="s">
        <v>185</v>
      </c>
      <c r="M13" s="63"/>
      <c r="N13" s="63"/>
    </row>
    <row r="14" spans="1:14" ht="28.2" x14ac:dyDescent="0.3">
      <c r="A14" s="19" t="str">
        <f>Table1[[#This Row],[Full Name]]</f>
        <v>ATKINSON, Matt</v>
      </c>
      <c r="B14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4" s="21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20</v>
      </c>
      <c r="D14" s="4">
        <f>IF(Table1[[#This Row],[Category]]="","",IF(Table1[[#This Row],[Category]]="M",COUNTIF($I$2:$I14,"M"),IF(Table1[[#This Row],[Category]]="F",COUNTIF($I$2:$I14,"F"),0)))</f>
        <v>11</v>
      </c>
      <c r="E14" s="26">
        <v>13</v>
      </c>
      <c r="F14" s="48">
        <v>0.15820601851851851</v>
      </c>
      <c r="G14" s="28" t="s">
        <v>220</v>
      </c>
      <c r="H14" s="28" t="s">
        <v>138</v>
      </c>
      <c r="I14" s="29" t="s">
        <v>162</v>
      </c>
      <c r="J14" s="63">
        <v>-12</v>
      </c>
      <c r="K14" s="63" t="s">
        <v>163</v>
      </c>
      <c r="L14" s="63" t="s">
        <v>170</v>
      </c>
      <c r="M14" s="63" t="s">
        <v>224</v>
      </c>
      <c r="N14" s="63"/>
    </row>
    <row r="15" spans="1:14" x14ac:dyDescent="0.3">
      <c r="A15" s="19">
        <f>Table1[[#This Row],[Full Name]]</f>
        <v>0</v>
      </c>
      <c r="B15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15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15" s="4" t="str">
        <f>IF(Table1[[#This Row],[Category]]="","",IF(Table1[[#This Row],[Category]]="M",COUNTIF($I$2:$I15,"M"),IF(Table1[[#This Row],[Category]]="F",COUNTIF($I$2:$I15,"F"),0)))</f>
        <v/>
      </c>
      <c r="E15" s="26"/>
      <c r="F15" s="48"/>
      <c r="G15" s="28"/>
      <c r="H15" s="28"/>
      <c r="I15" s="29"/>
      <c r="J15" s="63"/>
      <c r="K15" s="63"/>
      <c r="L15" s="63"/>
      <c r="M15" s="63"/>
      <c r="N15" s="63"/>
    </row>
    <row r="16" spans="1:14" x14ac:dyDescent="0.3">
      <c r="A16" s="19">
        <f>Table1[[#This Row],[Full Name]]</f>
        <v>0</v>
      </c>
      <c r="B16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16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16" s="4" t="str">
        <f>IF(Table1[[#This Row],[Category]]="","",IF(Table1[[#This Row],[Category]]="M",COUNTIF($I$2:$I16,"M"),IF(Table1[[#This Row],[Category]]="F",COUNTIF($I$2:$I16,"F"),0)))</f>
        <v/>
      </c>
      <c r="E16" s="26"/>
      <c r="F16" s="48"/>
      <c r="G16" s="28"/>
      <c r="H16" s="28"/>
      <c r="I16" s="29"/>
      <c r="J16" s="63"/>
      <c r="K16" s="63"/>
      <c r="L16" s="63"/>
      <c r="M16" s="63"/>
      <c r="N16" s="63"/>
    </row>
    <row r="17" spans="1:14" x14ac:dyDescent="0.3">
      <c r="A17" s="19">
        <f>Table1[[#This Row],[Full Name]]</f>
        <v>0</v>
      </c>
      <c r="B17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17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17" s="4" t="str">
        <f>IF(Table1[[#This Row],[Category]]="","",IF(Table1[[#This Row],[Category]]="M",COUNTIF($I$2:$I17,"M"),IF(Table1[[#This Row],[Category]]="F",COUNTIF($I$2:$I17,"F"),0)))</f>
        <v/>
      </c>
      <c r="E17" s="26"/>
      <c r="F17" s="48"/>
      <c r="G17" s="28"/>
      <c r="H17" s="28"/>
      <c r="I17" s="29"/>
      <c r="J17" s="63"/>
      <c r="K17" s="63"/>
      <c r="L17" s="63"/>
      <c r="M17" s="63"/>
      <c r="N17" s="63"/>
    </row>
    <row r="18" spans="1:14" x14ac:dyDescent="0.3">
      <c r="A18" s="19">
        <f>Table1[[#This Row],[Full Name]]</f>
        <v>0</v>
      </c>
      <c r="B18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18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18" s="4" t="str">
        <f>IF(Table1[[#This Row],[Category]]="","",IF(Table1[[#This Row],[Category]]="M",COUNTIF($I$2:$I18,"M"),IF(Table1[[#This Row],[Category]]="F",COUNTIF($I$2:$I18,"F"),0)))</f>
        <v/>
      </c>
      <c r="E18" s="26"/>
      <c r="F18" s="48"/>
      <c r="G18" s="28"/>
      <c r="H18" s="28"/>
      <c r="I18" s="29"/>
      <c r="J18" s="63"/>
      <c r="K18" s="63"/>
      <c r="L18" s="63"/>
      <c r="M18" s="63"/>
      <c r="N18" s="63"/>
    </row>
    <row r="19" spans="1:14" x14ac:dyDescent="0.3">
      <c r="A19" s="19">
        <f>Table1[[#This Row],[Full Name]]</f>
        <v>0</v>
      </c>
      <c r="B19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19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19" s="4" t="str">
        <f>IF(Table1[[#This Row],[Category]]="","",IF(Table1[[#This Row],[Category]]="M",COUNTIF($I$2:$I19,"M"),IF(Table1[[#This Row],[Category]]="F",COUNTIF($I$2:$I19,"F"),0)))</f>
        <v/>
      </c>
      <c r="E19" s="26"/>
      <c r="F19" s="48"/>
      <c r="G19" s="28"/>
      <c r="H19" s="28"/>
      <c r="I19" s="29"/>
      <c r="J19" s="63"/>
      <c r="K19" s="63"/>
      <c r="L19" s="63"/>
      <c r="M19" s="63"/>
      <c r="N19" s="63"/>
    </row>
    <row r="20" spans="1:14" x14ac:dyDescent="0.3">
      <c r="A20" s="19">
        <f>Table1[[#This Row],[Full Name]]</f>
        <v>0</v>
      </c>
      <c r="B20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0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0" s="4" t="str">
        <f>IF(Table1[[#This Row],[Category]]="","",IF(Table1[[#This Row],[Category]]="M",COUNTIF($I$2:$I20,"M"),IF(Table1[[#This Row],[Category]]="F",COUNTIF($I$2:$I20,"F"),0)))</f>
        <v/>
      </c>
      <c r="E20" s="26"/>
      <c r="F20" s="48"/>
      <c r="G20" s="28"/>
      <c r="H20" s="28"/>
      <c r="I20" s="29"/>
      <c r="J20" s="63"/>
      <c r="K20" s="63"/>
      <c r="L20" s="63"/>
      <c r="M20" s="63"/>
      <c r="N20" s="63"/>
    </row>
    <row r="21" spans="1:14" x14ac:dyDescent="0.3">
      <c r="A21" s="19">
        <f>Table1[[#This Row],[Full Name]]</f>
        <v>0</v>
      </c>
      <c r="B21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1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1" s="4" t="str">
        <f>IF(Table1[[#This Row],[Category]]="","",IF(Table1[[#This Row],[Category]]="M",COUNTIF($I$2:$I21,"M"),IF(Table1[[#This Row],[Category]]="F",COUNTIF($I$2:$I21,"F"),0)))</f>
        <v/>
      </c>
      <c r="E21" s="26"/>
      <c r="F21" s="48"/>
      <c r="G21" s="28"/>
      <c r="H21" s="28"/>
      <c r="I21" s="29"/>
      <c r="J21" s="63"/>
      <c r="K21" s="63"/>
      <c r="L21" s="63"/>
      <c r="M21" s="63"/>
      <c r="N21" s="63"/>
    </row>
    <row r="22" spans="1:14" x14ac:dyDescent="0.3">
      <c r="A22" s="19">
        <f>Table1[[#This Row],[Full Name]]</f>
        <v>0</v>
      </c>
      <c r="B22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2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2" s="4" t="str">
        <f>IF(Table1[[#This Row],[Category]]="","",IF(Table1[[#This Row],[Category]]="M",COUNTIF($I$2:$I22,"M"),IF(Table1[[#This Row],[Category]]="F",COUNTIF($I$2:$I22,"F"),0)))</f>
        <v/>
      </c>
      <c r="E22" s="26"/>
      <c r="F22" s="48"/>
      <c r="G22" s="28"/>
      <c r="H22" s="28"/>
      <c r="I22" s="29"/>
      <c r="J22" s="63"/>
      <c r="K22" s="63"/>
      <c r="L22" s="63"/>
      <c r="M22" s="63"/>
      <c r="N22" s="63"/>
    </row>
    <row r="23" spans="1:14" x14ac:dyDescent="0.3">
      <c r="A23" s="19">
        <f>Table1[[#This Row],[Full Name]]</f>
        <v>0</v>
      </c>
      <c r="B23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3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3" s="4" t="str">
        <f>IF(Table1[[#This Row],[Category]]="","",IF(Table1[[#This Row],[Category]]="M",COUNTIF($I$2:$I23,"M"),IF(Table1[[#This Row],[Category]]="F",COUNTIF($I$2:$I23,"F"),0)))</f>
        <v/>
      </c>
      <c r="E23" s="26"/>
      <c r="F23" s="48"/>
      <c r="G23" s="28"/>
      <c r="H23" s="28"/>
      <c r="I23" s="29"/>
      <c r="J23" s="63"/>
      <c r="K23" s="63"/>
      <c r="L23" s="63"/>
      <c r="M23" s="63"/>
      <c r="N23" s="63"/>
    </row>
    <row r="24" spans="1:14" x14ac:dyDescent="0.3">
      <c r="A24" s="19">
        <f>Table1[[#This Row],[Full Name]]</f>
        <v>0</v>
      </c>
      <c r="B24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4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4" s="4" t="str">
        <f>IF(Table1[[#This Row],[Category]]="","",IF(Table1[[#This Row],[Category]]="M",COUNTIF($I$2:$I24,"M"),IF(Table1[[#This Row],[Category]]="F",COUNTIF($I$2:$I24,"F"),0)))</f>
        <v/>
      </c>
      <c r="E24" s="26"/>
      <c r="F24" s="48"/>
      <c r="G24" s="28"/>
      <c r="H24" s="28"/>
      <c r="I24" s="29"/>
      <c r="J24" s="63"/>
      <c r="K24" s="63"/>
      <c r="L24" s="63"/>
      <c r="M24" s="63"/>
      <c r="N24" s="63"/>
    </row>
    <row r="25" spans="1:14" x14ac:dyDescent="0.3">
      <c r="A25" s="19">
        <f>Table1[[#This Row],[Full Name]]</f>
        <v>0</v>
      </c>
      <c r="B25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5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5" s="4" t="str">
        <f>IF(Table1[[#This Row],[Category]]="","",IF(Table1[[#This Row],[Category]]="M",COUNTIF($I$2:$I25,"M"),IF(Table1[[#This Row],[Category]]="F",COUNTIF($I$2:$I25,"F"),0)))</f>
        <v/>
      </c>
      <c r="E25" s="26"/>
      <c r="F25" s="48"/>
      <c r="G25" s="28"/>
      <c r="H25" s="28"/>
      <c r="I25" s="29"/>
      <c r="J25" s="63"/>
      <c r="K25" s="63"/>
      <c r="L25" s="63"/>
      <c r="M25" s="63"/>
      <c r="N25" s="63"/>
    </row>
    <row r="26" spans="1:14" x14ac:dyDescent="0.3">
      <c r="A26" s="19">
        <f>Table1[[#This Row],[Full Name]]</f>
        <v>0</v>
      </c>
      <c r="B26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6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6" s="4" t="str">
        <f>IF(Table1[[#This Row],[Category]]="","",IF(Table1[[#This Row],[Category]]="M",COUNTIF($I$2:$I26,"M"),IF(Table1[[#This Row],[Category]]="F",COUNTIF($I$2:$I26,"F"),0)))</f>
        <v/>
      </c>
      <c r="E26" s="26"/>
      <c r="F26" s="48"/>
      <c r="G26" s="28"/>
      <c r="H26" s="28"/>
      <c r="I26" s="29"/>
      <c r="J26" s="63"/>
      <c r="K26" s="63"/>
      <c r="L26" s="63"/>
      <c r="M26" s="63"/>
      <c r="N26" s="63"/>
    </row>
    <row r="27" spans="1:14" x14ac:dyDescent="0.3">
      <c r="A27" s="19">
        <f>Table1[[#This Row],[Full Name]]</f>
        <v>0</v>
      </c>
      <c r="B27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7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7" s="4" t="str">
        <f>IF(Table1[[#This Row],[Category]]="","",IF(Table1[[#This Row],[Category]]="M",COUNTIF($I$2:$I27,"M"),IF(Table1[[#This Row],[Category]]="F",COUNTIF($I$2:$I27,"F"),0)))</f>
        <v/>
      </c>
      <c r="E27" s="26"/>
      <c r="F27" s="48"/>
      <c r="G27" s="28"/>
      <c r="H27" s="28"/>
      <c r="I27" s="29"/>
      <c r="J27" s="63"/>
      <c r="K27" s="63"/>
      <c r="L27" s="63"/>
      <c r="M27" s="63"/>
      <c r="N27" s="63"/>
    </row>
    <row r="28" spans="1:14" x14ac:dyDescent="0.3">
      <c r="A28" s="19">
        <f>Table1[[#This Row],[Full Name]]</f>
        <v>0</v>
      </c>
      <c r="B28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8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8" s="4" t="str">
        <f>IF(Table1[[#This Row],[Category]]="","",IF(Table1[[#This Row],[Category]]="M",COUNTIF($I$2:$I28,"M"),IF(Table1[[#This Row],[Category]]="F",COUNTIF($I$2:$I28,"F"),0)))</f>
        <v/>
      </c>
      <c r="E28" s="26"/>
      <c r="F28" s="48"/>
      <c r="G28" s="28"/>
      <c r="H28" s="28"/>
      <c r="I28" s="29"/>
      <c r="J28" s="63"/>
      <c r="K28" s="63"/>
      <c r="L28" s="63"/>
      <c r="M28" s="63"/>
      <c r="N28" s="63"/>
    </row>
    <row r="29" spans="1:14" x14ac:dyDescent="0.3">
      <c r="A29" s="19">
        <f>Table1[[#This Row],[Full Name]]</f>
        <v>0</v>
      </c>
      <c r="B29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9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9" s="4" t="str">
        <f>IF(Table1[[#This Row],[Category]]="","",IF(Table1[[#This Row],[Category]]="M",COUNTIF($I$2:$I29,"M"),IF(Table1[[#This Row],[Category]]="F",COUNTIF($I$2:$I29,"F"),0)))</f>
        <v/>
      </c>
      <c r="E29" s="26"/>
      <c r="F29" s="48"/>
      <c r="G29" s="28"/>
      <c r="H29" s="28"/>
      <c r="I29" s="29"/>
      <c r="J29" s="63"/>
      <c r="K29" s="63"/>
      <c r="L29" s="63"/>
      <c r="M29" s="63"/>
      <c r="N29" s="63"/>
    </row>
    <row r="30" spans="1:14" x14ac:dyDescent="0.3">
      <c r="A30" s="19">
        <f>Table1[[#This Row],[Full Name]]</f>
        <v>0</v>
      </c>
      <c r="B30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0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0" s="4" t="str">
        <f>IF(Table1[[#This Row],[Category]]="","",IF(Table1[[#This Row],[Category]]="M",COUNTIF($I$2:$I30,"M"),IF(Table1[[#This Row],[Category]]="F",COUNTIF($I$2:$I30,"F"),0)))</f>
        <v/>
      </c>
      <c r="E30" s="26"/>
      <c r="F30" s="48"/>
      <c r="G30" s="28"/>
      <c r="H30" s="28"/>
      <c r="I30" s="29"/>
      <c r="J30" s="63"/>
      <c r="K30" s="63"/>
      <c r="L30" s="63"/>
      <c r="M30" s="63"/>
      <c r="N30" s="63"/>
    </row>
    <row r="31" spans="1:14" x14ac:dyDescent="0.3">
      <c r="A31" s="19">
        <f>Table1[[#This Row],[Full Name]]</f>
        <v>0</v>
      </c>
      <c r="B31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1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1" s="4" t="str">
        <f>IF(Table1[[#This Row],[Category]]="","",IF(Table1[[#This Row],[Category]]="M",COUNTIF($I$2:$I31,"M"),IF(Table1[[#This Row],[Category]]="F",COUNTIF($I$2:$I31,"F"),0)))</f>
        <v/>
      </c>
      <c r="E31" s="26"/>
      <c r="F31" s="48"/>
      <c r="G31" s="28"/>
      <c r="H31" s="28"/>
      <c r="I31" s="29"/>
      <c r="J31" s="63"/>
      <c r="K31" s="63"/>
      <c r="L31" s="63"/>
      <c r="M31" s="63"/>
      <c r="N31" s="63"/>
    </row>
    <row r="32" spans="1:14" x14ac:dyDescent="0.3">
      <c r="A32" s="19">
        <f>Table1[[#This Row],[Full Name]]</f>
        <v>0</v>
      </c>
      <c r="B32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2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2" s="4" t="str">
        <f>IF(Table1[[#This Row],[Category]]="","",IF(Table1[[#This Row],[Category]]="M",COUNTIF($I$2:$I32,"M"),IF(Table1[[#This Row],[Category]]="F",COUNTIF($I$2:$I32,"F"),0)))</f>
        <v/>
      </c>
      <c r="E32" s="26"/>
      <c r="F32" s="48"/>
      <c r="G32" s="28"/>
      <c r="H32" s="28"/>
      <c r="I32" s="29"/>
      <c r="J32" s="63"/>
      <c r="K32" s="63"/>
      <c r="L32" s="63"/>
      <c r="M32" s="63"/>
      <c r="N32" s="63"/>
    </row>
    <row r="33" spans="1:14" x14ac:dyDescent="0.3">
      <c r="A33" s="19">
        <f>Table1[[#This Row],[Full Name]]</f>
        <v>0</v>
      </c>
      <c r="B33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3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3" s="4" t="str">
        <f>IF(Table1[[#This Row],[Category]]="","",IF(Table1[[#This Row],[Category]]="M",COUNTIF($I$2:$I33,"M"),IF(Table1[[#This Row],[Category]]="F",COUNTIF($I$2:$I33,"F"),0)))</f>
        <v/>
      </c>
      <c r="E33" s="26"/>
      <c r="F33" s="48"/>
      <c r="G33" s="28"/>
      <c r="H33" s="28"/>
      <c r="I33" s="29"/>
      <c r="J33" s="63"/>
      <c r="K33" s="63"/>
      <c r="L33" s="63"/>
      <c r="M33" s="63"/>
      <c r="N33" s="63"/>
    </row>
    <row r="34" spans="1:14" x14ac:dyDescent="0.3">
      <c r="A34" s="19">
        <f>Table1[[#This Row],[Full Name]]</f>
        <v>0</v>
      </c>
      <c r="B34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4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4" s="4" t="str">
        <f>IF(Table1[[#This Row],[Category]]="","",IF(Table1[[#This Row],[Category]]="M",COUNTIF($I$2:$I34,"M"),IF(Table1[[#This Row],[Category]]="F",COUNTIF($I$2:$I34,"F"),0)))</f>
        <v/>
      </c>
      <c r="E34" s="26"/>
      <c r="F34" s="48"/>
      <c r="G34" s="28"/>
      <c r="H34" s="28"/>
      <c r="I34" s="29"/>
      <c r="J34" s="63"/>
      <c r="K34" s="63"/>
      <c r="L34" s="63"/>
      <c r="M34" s="63"/>
      <c r="N34" s="63"/>
    </row>
    <row r="35" spans="1:14" x14ac:dyDescent="0.3">
      <c r="A35" s="19">
        <f>Table1[[#This Row],[Full Name]]</f>
        <v>0</v>
      </c>
      <c r="B35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5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5" s="4" t="str">
        <f>IF(Table1[[#This Row],[Category]]="","",IF(Table1[[#This Row],[Category]]="M",COUNTIF($I$2:$I35,"M"),IF(Table1[[#This Row],[Category]]="F",COUNTIF($I$2:$I35,"F"),0)))</f>
        <v/>
      </c>
      <c r="E35" s="26"/>
      <c r="F35" s="48"/>
      <c r="G35" s="28"/>
      <c r="H35" s="28"/>
      <c r="I35" s="29"/>
      <c r="J35" s="63"/>
      <c r="K35" s="63"/>
      <c r="L35" s="63"/>
      <c r="M35" s="63"/>
      <c r="N35" s="63"/>
    </row>
    <row r="36" spans="1:14" x14ac:dyDescent="0.3">
      <c r="A36" s="19">
        <f>Table1[[#This Row],[Full Name]]</f>
        <v>0</v>
      </c>
      <c r="B36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6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6" s="4" t="str">
        <f>IF(Table1[[#This Row],[Category]]="","",IF(Table1[[#This Row],[Category]]="M",COUNTIF($I$2:$I36,"M"),IF(Table1[[#This Row],[Category]]="F",COUNTIF($I$2:$I36,"F"),0)))</f>
        <v/>
      </c>
      <c r="E36" s="26"/>
      <c r="F36" s="48"/>
      <c r="G36" s="28"/>
      <c r="H36" s="28"/>
      <c r="I36" s="29"/>
      <c r="J36" s="63"/>
      <c r="K36" s="63"/>
      <c r="L36" s="63"/>
      <c r="M36" s="63"/>
      <c r="N36" s="63"/>
    </row>
    <row r="37" spans="1:14" x14ac:dyDescent="0.3">
      <c r="A37" s="19">
        <f>Table1[[#This Row],[Full Name]]</f>
        <v>0</v>
      </c>
      <c r="B37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7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7" s="4" t="str">
        <f>IF(Table1[[#This Row],[Category]]="","",IF(Table1[[#This Row],[Category]]="M",COUNTIF($I$2:$I37,"M"),IF(Table1[[#This Row],[Category]]="F",COUNTIF($I$2:$I37,"F"),0)))</f>
        <v/>
      </c>
      <c r="E37" s="26"/>
      <c r="F37" s="48"/>
      <c r="G37" s="28"/>
      <c r="H37" s="28"/>
      <c r="I37" s="29"/>
      <c r="J37" s="63"/>
      <c r="K37" s="63"/>
      <c r="L37" s="63"/>
      <c r="M37" s="63"/>
      <c r="N37" s="63"/>
    </row>
    <row r="38" spans="1:14" x14ac:dyDescent="0.3">
      <c r="A38" s="19">
        <f>Table1[[#This Row],[Full Name]]</f>
        <v>0</v>
      </c>
      <c r="B38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8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8" s="4" t="str">
        <f>IF(Table1[[#This Row],[Category]]="","",IF(Table1[[#This Row],[Category]]="M",COUNTIF($I$2:$I38,"M"),IF(Table1[[#This Row],[Category]]="F",COUNTIF($I$2:$I38,"F"),0)))</f>
        <v/>
      </c>
      <c r="E38" s="26"/>
      <c r="F38" s="48"/>
      <c r="G38" s="28"/>
      <c r="H38" s="28"/>
      <c r="I38" s="29"/>
      <c r="J38" s="63"/>
      <c r="K38" s="63"/>
      <c r="L38" s="63"/>
      <c r="M38" s="63"/>
      <c r="N38" s="63"/>
    </row>
    <row r="39" spans="1:14" x14ac:dyDescent="0.3">
      <c r="A39" s="19">
        <f>Table1[[#This Row],[Full Name]]</f>
        <v>0</v>
      </c>
      <c r="B39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9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9" s="4" t="str">
        <f>IF(Table1[[#This Row],[Category]]="","",IF(Table1[[#This Row],[Category]]="M",COUNTIF($I$2:$I39,"M"),IF(Table1[[#This Row],[Category]]="F",COUNTIF($I$2:$I39,"F"),0)))</f>
        <v/>
      </c>
      <c r="E39" s="26"/>
      <c r="F39" s="48"/>
      <c r="G39" s="28"/>
      <c r="H39" s="28"/>
      <c r="I39" s="29"/>
      <c r="J39" s="63"/>
      <c r="K39" s="63"/>
      <c r="L39" s="63"/>
      <c r="M39" s="63"/>
      <c r="N39" s="63"/>
    </row>
    <row r="40" spans="1:14" x14ac:dyDescent="0.3">
      <c r="A40" s="19">
        <f>Table1[[#This Row],[Full Name]]</f>
        <v>0</v>
      </c>
      <c r="B40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0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0" s="4" t="str">
        <f>IF(Table1[[#This Row],[Category]]="","",IF(Table1[[#This Row],[Category]]="M",COUNTIF($I$2:$I40,"M"),IF(Table1[[#This Row],[Category]]="F",COUNTIF($I$2:$I40,"F"),0)))</f>
        <v/>
      </c>
      <c r="E40" s="26"/>
      <c r="F40" s="48"/>
      <c r="G40" s="28"/>
      <c r="H40" s="28"/>
      <c r="I40" s="29"/>
      <c r="J40" s="63"/>
      <c r="K40" s="63"/>
      <c r="L40" s="63"/>
      <c r="M40" s="63"/>
      <c r="N40" s="63"/>
    </row>
    <row r="41" spans="1:14" x14ac:dyDescent="0.3">
      <c r="A41" s="19">
        <f>Table1[[#This Row],[Full Name]]</f>
        <v>0</v>
      </c>
      <c r="B41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1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1" s="4" t="str">
        <f>IF(Table1[[#This Row],[Category]]="","",IF(Table1[[#This Row],[Category]]="M",COUNTIF($I$2:$I41,"M"),IF(Table1[[#This Row],[Category]]="F",COUNTIF($I$2:$I41,"F"),0)))</f>
        <v/>
      </c>
      <c r="E41" s="26"/>
      <c r="F41" s="48"/>
      <c r="G41" s="28"/>
      <c r="H41" s="28"/>
      <c r="I41" s="29"/>
      <c r="J41" s="63"/>
      <c r="K41" s="63"/>
      <c r="L41" s="63"/>
      <c r="M41" s="63"/>
      <c r="N41" s="63"/>
    </row>
    <row r="42" spans="1:14" x14ac:dyDescent="0.3">
      <c r="A42" s="19">
        <f>Table1[[#This Row],[Full Name]]</f>
        <v>0</v>
      </c>
      <c r="B42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2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2" s="4" t="str">
        <f>IF(Table1[[#This Row],[Category]]="","",IF(Table1[[#This Row],[Category]]="M",COUNTIF($I$2:$I42,"M"),IF(Table1[[#This Row],[Category]]="F",COUNTIF($I$2:$I42,"F"),0)))</f>
        <v/>
      </c>
      <c r="E42" s="26"/>
      <c r="F42" s="48"/>
      <c r="G42" s="28"/>
      <c r="H42" s="28"/>
      <c r="I42" s="29"/>
      <c r="J42" s="63"/>
      <c r="K42" s="63"/>
      <c r="L42" s="63"/>
      <c r="M42" s="63"/>
      <c r="N42" s="63"/>
    </row>
    <row r="43" spans="1:14" x14ac:dyDescent="0.3">
      <c r="A43" s="19">
        <f>Table1[[#This Row],[Full Name]]</f>
        <v>0</v>
      </c>
      <c r="B43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3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3" s="4" t="str">
        <f>IF(Table1[[#This Row],[Category]]="","",IF(Table1[[#This Row],[Category]]="M",COUNTIF($I$2:$I43,"M"),IF(Table1[[#This Row],[Category]]="F",COUNTIF($I$2:$I43,"F"),0)))</f>
        <v/>
      </c>
      <c r="E43" s="26"/>
      <c r="F43" s="48"/>
      <c r="G43" s="28"/>
      <c r="H43" s="28"/>
      <c r="I43" s="29"/>
      <c r="J43" s="63"/>
      <c r="K43" s="63"/>
      <c r="L43" s="63"/>
      <c r="M43" s="63"/>
      <c r="N43" s="63"/>
    </row>
    <row r="44" spans="1:14" x14ac:dyDescent="0.3">
      <c r="A44" s="19">
        <f>Table1[[#This Row],[Full Name]]</f>
        <v>0</v>
      </c>
      <c r="B44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4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4" s="4" t="str">
        <f>IF(Table1[[#This Row],[Category]]="","",IF(Table1[[#This Row],[Category]]="M",COUNTIF($I$2:$I44,"M"),IF(Table1[[#This Row],[Category]]="F",COUNTIF($I$2:$I44,"F"),0)))</f>
        <v/>
      </c>
      <c r="E44" s="26"/>
      <c r="F44" s="48"/>
      <c r="G44" s="28"/>
      <c r="H44" s="28"/>
      <c r="I44" s="29"/>
      <c r="J44" s="63"/>
      <c r="K44" s="63"/>
      <c r="L44" s="63"/>
      <c r="M44" s="63"/>
      <c r="N44" s="63"/>
    </row>
    <row r="45" spans="1:14" x14ac:dyDescent="0.3">
      <c r="A45" s="19">
        <f>Table1[[#This Row],[Full Name]]</f>
        <v>0</v>
      </c>
      <c r="B45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5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5" s="4" t="str">
        <f>IF(Table1[[#This Row],[Category]]="","",IF(Table1[[#This Row],[Category]]="M",COUNTIF($I$2:$I45,"M"),IF(Table1[[#This Row],[Category]]="F",COUNTIF($I$2:$I45,"F"),0)))</f>
        <v/>
      </c>
      <c r="E45" s="26"/>
      <c r="F45" s="48"/>
      <c r="G45" s="28"/>
      <c r="H45" s="28"/>
      <c r="I45" s="29"/>
      <c r="J45" s="63"/>
      <c r="K45" s="63"/>
      <c r="L45" s="63"/>
      <c r="M45" s="63"/>
      <c r="N45" s="63"/>
    </row>
    <row r="46" spans="1:14" x14ac:dyDescent="0.3">
      <c r="A46" s="19">
        <f>Table1[[#This Row],[Full Name]]</f>
        <v>0</v>
      </c>
      <c r="B46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6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6" s="4" t="str">
        <f>IF(Table1[[#This Row],[Category]]="","",IF(Table1[[#This Row],[Category]]="M",COUNTIF($I$2:$I46,"M"),IF(Table1[[#This Row],[Category]]="F",COUNTIF($I$2:$I46,"F"),0)))</f>
        <v/>
      </c>
      <c r="E46" s="26"/>
      <c r="F46" s="48"/>
      <c r="G46" s="28"/>
      <c r="H46" s="28"/>
      <c r="I46" s="29"/>
      <c r="J46" s="63"/>
      <c r="K46" s="63"/>
      <c r="L46" s="63"/>
      <c r="M46" s="63"/>
      <c r="N46" s="63"/>
    </row>
    <row r="47" spans="1:14" x14ac:dyDescent="0.3">
      <c r="A47" s="19">
        <f>Table1[[#This Row],[Full Name]]</f>
        <v>0</v>
      </c>
      <c r="B47" s="21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7" s="21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7" s="4" t="str">
        <f>IF(Table1[[#This Row],[Category]]="","",IF(Table1[[#This Row],[Category]]="M",COUNTIF($I$2:$I47,"M"),IF(Table1[[#This Row],[Category]]="F",COUNTIF($I$2:$I47,"F"),0)))</f>
        <v/>
      </c>
      <c r="E47" s="26"/>
      <c r="F47" s="48"/>
      <c r="G47" s="28"/>
      <c r="H47" s="28"/>
      <c r="I47" s="29"/>
      <c r="J47" s="63"/>
      <c r="K47" s="63"/>
      <c r="L47" s="63"/>
      <c r="M47" s="63"/>
      <c r="N47" s="63"/>
    </row>
  </sheetData>
  <phoneticPr fontId="5" type="noConversion"/>
  <conditionalFormatting sqref="B2:B47">
    <cfRule type="containsText" dxfId="41" priority="1" operator="containsText" text="OK">
      <formula>NOT(ISERROR(SEARCH("OK",B2)))</formula>
    </cfRule>
    <cfRule type="containsText" dxfId="40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2FAF-55B3-4182-909C-F3E7DC9DD114}">
  <sheetPr>
    <tabColor rgb="FF00B0F0"/>
  </sheetPr>
  <dimension ref="A1:N48"/>
  <sheetViews>
    <sheetView topLeftCell="B1" workbookViewId="0">
      <selection activeCell="E2" sqref="E2:N10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14" ht="33.6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  <c r="J1" s="64" t="s">
        <v>206</v>
      </c>
      <c r="K1" s="64" t="s">
        <v>207</v>
      </c>
      <c r="L1" s="64" t="s">
        <v>208</v>
      </c>
      <c r="M1" s="64" t="s">
        <v>209</v>
      </c>
      <c r="N1" s="64" t="s">
        <v>225</v>
      </c>
    </row>
    <row r="2" spans="1:14" ht="28.2" x14ac:dyDescent="0.3">
      <c r="A2" s="18" t="str">
        <f>Table15[[#This Row],[Full Name]]</f>
        <v>PLEASS, Matt</v>
      </c>
      <c r="B2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2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30</v>
      </c>
      <c r="D2" s="4">
        <f>IF(Table15[[#This Row],[Category]]="","",IF(Table15[[#This Row],[Category]]="M",COUNTIF($I$2:$I2,"M"),IF(Table15[[#This Row],[Category]]="F",COUNTIF($I$2:$I2,"F"),0)))</f>
        <v>1</v>
      </c>
      <c r="E2" s="26">
        <v>25</v>
      </c>
      <c r="F2" s="27">
        <v>2.4907407407407406E-2</v>
      </c>
      <c r="G2" s="28" t="s">
        <v>226</v>
      </c>
      <c r="H2" s="28" t="s">
        <v>66</v>
      </c>
      <c r="I2" s="29" t="s">
        <v>162</v>
      </c>
      <c r="J2" s="63">
        <v>-25</v>
      </c>
      <c r="K2" s="63" t="s">
        <v>163</v>
      </c>
      <c r="L2" s="63" t="s">
        <v>170</v>
      </c>
      <c r="M2" s="63"/>
      <c r="N2" s="63"/>
    </row>
    <row r="3" spans="1:14" ht="28.2" x14ac:dyDescent="0.3">
      <c r="A3" s="18" t="str">
        <f>Table15[[#This Row],[Full Name]]</f>
        <v>BOLTON, Ian</v>
      </c>
      <c r="B3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3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29</v>
      </c>
      <c r="D3" s="4">
        <f>IF(Table15[[#This Row],[Category]]="","",IF(Table15[[#This Row],[Category]]="M",COUNTIF($I$2:$I3,"M"),IF(Table15[[#This Row],[Category]]="F",COUNTIF($I$2:$I3,"F"),0)))</f>
        <v>2</v>
      </c>
      <c r="E3" s="26">
        <v>109</v>
      </c>
      <c r="F3" s="27">
        <v>2.7847222222222221E-2</v>
      </c>
      <c r="G3" s="28" t="s">
        <v>227</v>
      </c>
      <c r="H3" s="28" t="s">
        <v>5</v>
      </c>
      <c r="I3" s="29" t="s">
        <v>162</v>
      </c>
      <c r="J3" s="63">
        <v>-101</v>
      </c>
      <c r="K3" s="63" t="s">
        <v>163</v>
      </c>
      <c r="L3" s="63" t="s">
        <v>170</v>
      </c>
      <c r="M3" s="63"/>
      <c r="N3" s="63"/>
    </row>
    <row r="4" spans="1:14" ht="28.2" x14ac:dyDescent="0.3">
      <c r="A4" s="18" t="str">
        <f>Table15[[#This Row],[Full Name]]</f>
        <v>ALLSOP, Andrew</v>
      </c>
      <c r="B4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4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28</v>
      </c>
      <c r="D4" s="4">
        <f>IF(Table15[[#This Row],[Category]]="","",IF(Table15[[#This Row],[Category]]="M",COUNTIF($I$2:$I4,"M"),IF(Table15[[#This Row],[Category]]="F",COUNTIF($I$2:$I4,"F"),0)))</f>
        <v>3</v>
      </c>
      <c r="E4" s="26">
        <v>159</v>
      </c>
      <c r="F4" s="27">
        <v>2.9340277777777778E-2</v>
      </c>
      <c r="G4" s="28" t="s">
        <v>228</v>
      </c>
      <c r="H4" s="28" t="s">
        <v>130</v>
      </c>
      <c r="I4" s="29" t="s">
        <v>162</v>
      </c>
      <c r="J4" s="63">
        <v>-139</v>
      </c>
      <c r="K4" s="63" t="s">
        <v>163</v>
      </c>
      <c r="L4" s="63" t="s">
        <v>164</v>
      </c>
      <c r="M4" s="63" t="s">
        <v>229</v>
      </c>
      <c r="N4" s="63"/>
    </row>
    <row r="5" spans="1:14" ht="28.2" x14ac:dyDescent="0.3">
      <c r="A5" s="18" t="str">
        <f>Table15[[#This Row],[Full Name]]</f>
        <v>LAZ, Kevin</v>
      </c>
      <c r="B5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5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27</v>
      </c>
      <c r="D5" s="4">
        <f>IF(Table15[[#This Row],[Category]]="","",IF(Table15[[#This Row],[Category]]="M",COUNTIF($I$2:$I5,"M"),IF(Table15[[#This Row],[Category]]="F",COUNTIF($I$2:$I5,"F"),0)))</f>
        <v>4</v>
      </c>
      <c r="E5" s="26">
        <v>298</v>
      </c>
      <c r="F5" s="27">
        <v>3.3530092592592591E-2</v>
      </c>
      <c r="G5" s="28" t="s">
        <v>230</v>
      </c>
      <c r="H5" s="28" t="s">
        <v>8</v>
      </c>
      <c r="I5" s="29" t="s">
        <v>162</v>
      </c>
      <c r="J5" s="63">
        <v>-233</v>
      </c>
      <c r="K5" s="63" t="s">
        <v>163</v>
      </c>
      <c r="L5" s="63" t="s">
        <v>164</v>
      </c>
      <c r="M5" s="63"/>
      <c r="N5" s="63"/>
    </row>
    <row r="6" spans="1:14" ht="28.2" x14ac:dyDescent="0.3">
      <c r="A6" s="18" t="str">
        <f>Table15[[#This Row],[Full Name]]</f>
        <v>JEYES, Andrew</v>
      </c>
      <c r="B6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6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26</v>
      </c>
      <c r="D6" s="4">
        <f>IF(Table15[[#This Row],[Category]]="","",IF(Table15[[#This Row],[Category]]="M",COUNTIF($I$2:$I6,"M"),IF(Table15[[#This Row],[Category]]="F",COUNTIF($I$2:$I6,"F"),0)))</f>
        <v>5</v>
      </c>
      <c r="E6" s="26">
        <v>314</v>
      </c>
      <c r="F6" s="27">
        <v>3.4131944444444444E-2</v>
      </c>
      <c r="G6" s="28" t="s">
        <v>231</v>
      </c>
      <c r="H6" s="28" t="s">
        <v>26</v>
      </c>
      <c r="I6" s="29" t="s">
        <v>162</v>
      </c>
      <c r="J6" s="63">
        <v>-243</v>
      </c>
      <c r="K6" s="63" t="s">
        <v>163</v>
      </c>
      <c r="L6" s="63" t="s">
        <v>232</v>
      </c>
      <c r="M6" s="63"/>
      <c r="N6" s="63"/>
    </row>
    <row r="7" spans="1:14" ht="28.2" x14ac:dyDescent="0.3">
      <c r="A7" s="18" t="str">
        <f>Table15[[#This Row],[Full Name]]</f>
        <v>YEOMANS, Martin</v>
      </c>
      <c r="B7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7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25</v>
      </c>
      <c r="D7" s="4">
        <f>IF(Table15[[#This Row],[Category]]="","",IF(Table15[[#This Row],[Category]]="M",COUNTIF($I$2:$I7,"M"),IF(Table15[[#This Row],[Category]]="F",COUNTIF($I$2:$I7,"F"),0)))</f>
        <v>6</v>
      </c>
      <c r="E7" s="26">
        <v>338</v>
      </c>
      <c r="F7" s="27">
        <v>3.4942129629629629E-2</v>
      </c>
      <c r="G7" s="28" t="s">
        <v>233</v>
      </c>
      <c r="H7" s="28" t="s">
        <v>10</v>
      </c>
      <c r="I7" s="29" t="s">
        <v>162</v>
      </c>
      <c r="J7" s="63">
        <v>-251</v>
      </c>
      <c r="K7" s="63" t="s">
        <v>163</v>
      </c>
      <c r="L7" s="63" t="s">
        <v>189</v>
      </c>
      <c r="M7" s="63"/>
      <c r="N7" s="63"/>
    </row>
    <row r="8" spans="1:14" ht="28.2" x14ac:dyDescent="0.3">
      <c r="A8" s="18" t="str">
        <f>Table15[[#This Row],[Full Name]]</f>
        <v>BOLTON, Ellen</v>
      </c>
      <c r="B8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8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30</v>
      </c>
      <c r="D8" s="4">
        <f>IF(Table15[[#This Row],[Category]]="","",IF(Table15[[#This Row],[Category]]="M",COUNTIF($I$2:$I8,"M"),IF(Table15[[#This Row],[Category]]="F",COUNTIF($I$2:$I8,"F"),0)))</f>
        <v>1</v>
      </c>
      <c r="E8" s="26">
        <v>459</v>
      </c>
      <c r="F8" s="27">
        <v>4.0300925925925928E-2</v>
      </c>
      <c r="G8" s="28" t="s">
        <v>234</v>
      </c>
      <c r="H8" s="28" t="s">
        <v>121</v>
      </c>
      <c r="I8" s="29" t="s">
        <v>173</v>
      </c>
      <c r="J8" s="63">
        <v>-160</v>
      </c>
      <c r="K8" s="63" t="s">
        <v>163</v>
      </c>
      <c r="L8" s="63" t="s">
        <v>183</v>
      </c>
      <c r="M8" s="63" t="s">
        <v>235</v>
      </c>
      <c r="N8" s="63"/>
    </row>
    <row r="9" spans="1:14" ht="28.2" x14ac:dyDescent="0.3">
      <c r="A9" s="18" t="str">
        <f>Table15[[#This Row],[Full Name]]</f>
        <v>BRANDON, Helen</v>
      </c>
      <c r="B9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9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29</v>
      </c>
      <c r="D9" s="4">
        <f>IF(Table15[[#This Row],[Category]]="","",IF(Table15[[#This Row],[Category]]="M",COUNTIF($I$2:$I9,"M"),IF(Table15[[#This Row],[Category]]="F",COUNTIF($I$2:$I9,"F"),0)))</f>
        <v>2</v>
      </c>
      <c r="E9" s="26">
        <v>530</v>
      </c>
      <c r="F9" s="27">
        <v>5.6782407407407406E-2</v>
      </c>
      <c r="G9" s="28" t="s">
        <v>236</v>
      </c>
      <c r="H9" s="28" t="s">
        <v>20</v>
      </c>
      <c r="I9" s="29" t="s">
        <v>173</v>
      </c>
      <c r="J9" s="63">
        <v>-212</v>
      </c>
      <c r="K9" s="63" t="s">
        <v>163</v>
      </c>
      <c r="L9" s="63" t="s">
        <v>183</v>
      </c>
      <c r="M9" s="63"/>
      <c r="N9" s="63"/>
    </row>
    <row r="10" spans="1:14" ht="28.2" x14ac:dyDescent="0.3">
      <c r="A10" s="18" t="str">
        <f>Table15[[#This Row],[Full Name]]</f>
        <v>HENFREY, Julie</v>
      </c>
      <c r="B10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10" s="20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28</v>
      </c>
      <c r="D10" s="4">
        <f>IF(Table15[[#This Row],[Category]]="","",IF(Table15[[#This Row],[Category]]="M",COUNTIF($I$2:$I10,"M"),IF(Table15[[#This Row],[Category]]="F",COUNTIF($I$2:$I10,"F"),0)))</f>
        <v>3</v>
      </c>
      <c r="E10" s="26">
        <v>531</v>
      </c>
      <c r="F10" s="27">
        <v>5.707175925925926E-2</v>
      </c>
      <c r="G10" s="28" t="s">
        <v>237</v>
      </c>
      <c r="H10" s="28" t="s">
        <v>16</v>
      </c>
      <c r="I10" s="29" t="s">
        <v>173</v>
      </c>
      <c r="J10" s="63">
        <v>-213</v>
      </c>
      <c r="K10" s="63" t="s">
        <v>163</v>
      </c>
      <c r="L10" s="63" t="s">
        <v>185</v>
      </c>
      <c r="M10" s="63"/>
      <c r="N10" s="63"/>
    </row>
    <row r="11" spans="1:14" x14ac:dyDescent="0.3">
      <c r="A11" s="18">
        <f>Table15[[#This Row],[Full Name]]</f>
        <v>0</v>
      </c>
      <c r="B11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1" s="20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1" s="4" t="str">
        <f>IF(Table15[[#This Row],[Category]]="","",IF(Table15[[#This Row],[Category]]="M",COUNTIF($I$2:$I11,"M"),IF(Table15[[#This Row],[Category]]="F",COUNTIF($I$2:$I11,"F"),0)))</f>
        <v/>
      </c>
      <c r="E11" s="26"/>
      <c r="F11" s="27"/>
      <c r="G11" s="28"/>
      <c r="H11" s="28"/>
      <c r="I11" s="29"/>
      <c r="J11" s="63"/>
      <c r="K11" s="63"/>
      <c r="L11" s="63"/>
      <c r="M11" s="63"/>
      <c r="N11" s="63"/>
    </row>
    <row r="12" spans="1:14" x14ac:dyDescent="0.3">
      <c r="A12" s="18">
        <f>Table15[[#This Row],[Full Name]]</f>
        <v>0</v>
      </c>
      <c r="B12" s="20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2" s="20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2" s="4" t="str">
        <f>IF(Table15[[#This Row],[Category]]="","",IF(Table15[[#This Row],[Category]]="M",COUNTIF($I$2:$I12,"M"),IF(Table15[[#This Row],[Category]]="F",COUNTIF($I$2:$I12,"F"),0)))</f>
        <v/>
      </c>
      <c r="E12" s="26"/>
      <c r="F12" s="27"/>
      <c r="G12" s="28"/>
      <c r="H12" s="28"/>
      <c r="I12" s="29"/>
      <c r="J12" s="63"/>
      <c r="K12" s="63"/>
      <c r="L12" s="63"/>
      <c r="M12" s="63"/>
      <c r="N12" s="63"/>
    </row>
    <row r="13" spans="1:14" x14ac:dyDescent="0.3">
      <c r="A13" s="19">
        <f>Table15[[#This Row],[Full Name]]</f>
        <v>0</v>
      </c>
      <c r="B13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3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3" s="4" t="str">
        <f>IF(Table15[[#This Row],[Category]]="","",IF(Table15[[#This Row],[Category]]="M",COUNTIF($I$2:$I13,"M"),IF(Table15[[#This Row],[Category]]="F",COUNTIF($I$2:$I13,"F"),0)))</f>
        <v/>
      </c>
      <c r="E13" s="26"/>
      <c r="F13" s="27"/>
      <c r="G13" s="28"/>
      <c r="H13" s="28"/>
      <c r="I13" s="29"/>
      <c r="J13" s="63"/>
      <c r="K13" s="63"/>
      <c r="L13" s="63"/>
      <c r="M13" s="63"/>
      <c r="N13" s="63"/>
    </row>
    <row r="14" spans="1:14" x14ac:dyDescent="0.3">
      <c r="A14" s="19">
        <f>Table15[[#This Row],[Full Name]]</f>
        <v>0</v>
      </c>
      <c r="B14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4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4" s="4" t="str">
        <f>IF(Table15[[#This Row],[Category]]="","",IF(Table15[[#This Row],[Category]]="M",COUNTIF($I$2:$I14,"M"),IF(Table15[[#This Row],[Category]]="F",COUNTIF($I$2:$I14,"F"),0)))</f>
        <v/>
      </c>
      <c r="E14" s="26"/>
      <c r="F14" s="27"/>
      <c r="G14" s="28"/>
      <c r="H14" s="28"/>
      <c r="I14" s="29"/>
      <c r="J14" s="63"/>
      <c r="K14" s="63"/>
      <c r="L14" s="63"/>
      <c r="M14" s="63"/>
      <c r="N14" s="63"/>
    </row>
    <row r="15" spans="1:14" x14ac:dyDescent="0.3">
      <c r="A15" s="19">
        <f>Table15[[#This Row],[Full Name]]</f>
        <v>0</v>
      </c>
      <c r="B15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5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5" s="4" t="str">
        <f>IF(Table15[[#This Row],[Category]]="","",IF(Table15[[#This Row],[Category]]="M",COUNTIF($I$2:$I15,"M"),IF(Table15[[#This Row],[Category]]="F",COUNTIF($I$2:$I15,"F"),0)))</f>
        <v/>
      </c>
      <c r="E15" s="26"/>
      <c r="F15" s="27"/>
      <c r="G15" s="28"/>
      <c r="H15" s="28"/>
      <c r="I15" s="29"/>
      <c r="J15" s="63"/>
      <c r="K15" s="63"/>
      <c r="L15" s="63"/>
      <c r="M15" s="63"/>
      <c r="N15" s="63"/>
    </row>
    <row r="16" spans="1:14" x14ac:dyDescent="0.3">
      <c r="A16" s="19">
        <f>Table15[[#This Row],[Full Name]]</f>
        <v>0</v>
      </c>
      <c r="B16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6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6" s="4" t="str">
        <f>IF(Table15[[#This Row],[Category]]="","",IF(Table15[[#This Row],[Category]]="M",COUNTIF($I$2:$I16,"M"),IF(Table15[[#This Row],[Category]]="F",COUNTIF($I$2:$I16,"F"),0)))</f>
        <v/>
      </c>
      <c r="E16" s="26"/>
      <c r="F16" s="27"/>
      <c r="G16" s="28"/>
      <c r="H16" s="28"/>
      <c r="I16" s="29"/>
      <c r="J16" s="63"/>
      <c r="K16" s="63"/>
      <c r="L16" s="63"/>
      <c r="M16" s="63"/>
      <c r="N16" s="63"/>
    </row>
    <row r="17" spans="1:14" x14ac:dyDescent="0.3">
      <c r="A17" s="19">
        <f>Table15[[#This Row],[Full Name]]</f>
        <v>0</v>
      </c>
      <c r="B17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7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7" s="4" t="str">
        <f>IF(Table15[[#This Row],[Category]]="","",IF(Table15[[#This Row],[Category]]="M",COUNTIF($I$2:$I17,"M"),IF(Table15[[#This Row],[Category]]="F",COUNTIF($I$2:$I17,"F"),0)))</f>
        <v/>
      </c>
      <c r="E17" s="26"/>
      <c r="F17" s="27"/>
      <c r="G17" s="28"/>
      <c r="H17" s="28"/>
      <c r="I17" s="29"/>
      <c r="J17" s="63"/>
      <c r="K17" s="63"/>
      <c r="L17" s="63"/>
      <c r="M17" s="63"/>
      <c r="N17" s="63"/>
    </row>
    <row r="18" spans="1:14" x14ac:dyDescent="0.3">
      <c r="A18" s="19">
        <f>Table15[[#This Row],[Full Name]]</f>
        <v>0</v>
      </c>
      <c r="B18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8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8" s="4" t="str">
        <f>IF(Table15[[#This Row],[Category]]="","",IF(Table15[[#This Row],[Category]]="M",COUNTIF($I$2:$I18,"M"),IF(Table15[[#This Row],[Category]]="F",COUNTIF($I$2:$I18,"F"),0)))</f>
        <v/>
      </c>
      <c r="E18" s="26"/>
      <c r="F18" s="27"/>
      <c r="G18" s="28"/>
      <c r="H18" s="28"/>
      <c r="I18" s="29"/>
      <c r="J18" s="63"/>
      <c r="K18" s="63"/>
      <c r="L18" s="63"/>
      <c r="M18" s="63"/>
      <c r="N18" s="63"/>
    </row>
    <row r="19" spans="1:14" x14ac:dyDescent="0.3">
      <c r="A19" s="19">
        <f>Table15[[#This Row],[Full Name]]</f>
        <v>0</v>
      </c>
      <c r="B19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9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9" s="4" t="str">
        <f>IF(Table15[[#This Row],[Category]]="","",IF(Table15[[#This Row],[Category]]="M",COUNTIF($I$2:$I19,"M"),IF(Table15[[#This Row],[Category]]="F",COUNTIF($I$2:$I19,"F"),0)))</f>
        <v/>
      </c>
      <c r="E19" s="26"/>
      <c r="F19" s="27"/>
      <c r="G19" s="28"/>
      <c r="H19" s="28"/>
      <c r="I19" s="29"/>
      <c r="J19" s="63"/>
      <c r="K19" s="63"/>
      <c r="L19" s="63"/>
      <c r="M19" s="63"/>
      <c r="N19" s="63"/>
    </row>
    <row r="20" spans="1:14" x14ac:dyDescent="0.3">
      <c r="A20" s="19">
        <f>Table15[[#This Row],[Full Name]]</f>
        <v>0</v>
      </c>
      <c r="B20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0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0" s="4" t="str">
        <f>IF(Table15[[#This Row],[Category]]="","",IF(Table15[[#This Row],[Category]]="M",COUNTIF($I$2:$I20,"M"),IF(Table15[[#This Row],[Category]]="F",COUNTIF($I$2:$I20,"F"),0)))</f>
        <v/>
      </c>
      <c r="E20" s="26"/>
      <c r="F20" s="27"/>
      <c r="G20" s="28"/>
      <c r="H20" s="28"/>
      <c r="I20" s="29"/>
      <c r="J20" s="63"/>
      <c r="K20" s="63"/>
      <c r="L20" s="63"/>
      <c r="M20" s="63"/>
      <c r="N20" s="63"/>
    </row>
    <row r="21" spans="1:14" x14ac:dyDescent="0.3">
      <c r="A21" s="19">
        <f>Table15[[#This Row],[Full Name]]</f>
        <v>0</v>
      </c>
      <c r="B21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1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1" s="4" t="str">
        <f>IF(Table15[[#This Row],[Category]]="","",IF(Table15[[#This Row],[Category]]="M",COUNTIF($I$2:$I21,"M"),IF(Table15[[#This Row],[Category]]="F",COUNTIF($I$2:$I21,"F"),0)))</f>
        <v/>
      </c>
      <c r="E21" s="26"/>
      <c r="F21" s="27"/>
      <c r="G21" s="28"/>
      <c r="H21" s="28"/>
      <c r="I21" s="29"/>
      <c r="J21" s="63"/>
      <c r="K21" s="63"/>
      <c r="L21" s="63"/>
      <c r="M21" s="63"/>
      <c r="N21" s="63"/>
    </row>
    <row r="22" spans="1:14" x14ac:dyDescent="0.3">
      <c r="A22" s="19">
        <f>Table15[[#This Row],[Full Name]]</f>
        <v>0</v>
      </c>
      <c r="B22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2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2" s="4" t="str">
        <f>IF(Table15[[#This Row],[Category]]="","",IF(Table15[[#This Row],[Category]]="M",COUNTIF($I$2:$I22,"M"),IF(Table15[[#This Row],[Category]]="F",COUNTIF($I$2:$I22,"F"),0)))</f>
        <v/>
      </c>
      <c r="E22" s="26"/>
      <c r="F22" s="27"/>
      <c r="G22" s="28"/>
      <c r="H22" s="28"/>
      <c r="I22" s="29"/>
      <c r="J22" s="63"/>
      <c r="K22" s="63"/>
      <c r="L22" s="63"/>
      <c r="M22" s="63"/>
      <c r="N22" s="63"/>
    </row>
    <row r="23" spans="1:14" x14ac:dyDescent="0.3">
      <c r="A23" s="19">
        <f>Table15[[#This Row],[Full Name]]</f>
        <v>0</v>
      </c>
      <c r="B23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3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3" s="4" t="str">
        <f>IF(Table15[[#This Row],[Category]]="","",IF(Table15[[#This Row],[Category]]="M",COUNTIF($I$2:$I23,"M"),IF(Table15[[#This Row],[Category]]="F",COUNTIF($I$2:$I23,"F"),0)))</f>
        <v/>
      </c>
      <c r="E23" s="26"/>
      <c r="F23" s="27"/>
      <c r="G23" s="28"/>
      <c r="H23" s="28"/>
      <c r="I23" s="29"/>
      <c r="J23" s="63"/>
      <c r="K23" s="63"/>
      <c r="L23" s="63"/>
      <c r="M23" s="63"/>
      <c r="N23" s="63"/>
    </row>
    <row r="24" spans="1:14" x14ac:dyDescent="0.3">
      <c r="A24" s="19">
        <f>Table15[[#This Row],[Full Name]]</f>
        <v>0</v>
      </c>
      <c r="B24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4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4" s="4" t="str">
        <f>IF(Table15[[#This Row],[Category]]="","",IF(Table15[[#This Row],[Category]]="M",COUNTIF($I$2:$I24,"M"),IF(Table15[[#This Row],[Category]]="F",COUNTIF($I$2:$I24,"F"),0)))</f>
        <v/>
      </c>
      <c r="E24" s="26"/>
      <c r="F24" s="27"/>
      <c r="G24" s="28"/>
      <c r="H24" s="28"/>
      <c r="I24" s="29"/>
      <c r="J24" s="63"/>
      <c r="K24" s="63"/>
      <c r="L24" s="63"/>
      <c r="M24" s="63"/>
      <c r="N24" s="63"/>
    </row>
    <row r="25" spans="1:14" x14ac:dyDescent="0.3">
      <c r="A25" s="19">
        <f>Table15[[#This Row],[Full Name]]</f>
        <v>0</v>
      </c>
      <c r="B25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5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5" s="4" t="str">
        <f>IF(Table15[[#This Row],[Category]]="","",IF(Table15[[#This Row],[Category]]="M",COUNTIF($I$2:$I25,"M"),IF(Table15[[#This Row],[Category]]="F",COUNTIF($I$2:$I25,"F"),0)))</f>
        <v/>
      </c>
      <c r="E25" s="26"/>
      <c r="F25" s="27"/>
      <c r="G25" s="28"/>
      <c r="H25" s="28"/>
      <c r="I25" s="29"/>
      <c r="J25" s="63"/>
      <c r="K25" s="63"/>
      <c r="L25" s="63"/>
      <c r="M25" s="63"/>
      <c r="N25" s="63"/>
    </row>
    <row r="26" spans="1:14" x14ac:dyDescent="0.3">
      <c r="A26" s="19">
        <f>Table15[[#This Row],[Full Name]]</f>
        <v>0</v>
      </c>
      <c r="B26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6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6" s="4" t="str">
        <f>IF(Table15[[#This Row],[Category]]="","",IF(Table15[[#This Row],[Category]]="M",COUNTIF($I$2:$I26,"M"),IF(Table15[[#This Row],[Category]]="F",COUNTIF($I$2:$I26,"F"),0)))</f>
        <v/>
      </c>
      <c r="E26" s="26"/>
      <c r="F26" s="27"/>
      <c r="G26" s="28"/>
      <c r="H26" s="28"/>
      <c r="I26" s="29"/>
      <c r="J26" s="63"/>
      <c r="K26" s="63"/>
      <c r="L26" s="63"/>
      <c r="M26" s="63"/>
      <c r="N26" s="63"/>
    </row>
    <row r="27" spans="1:14" x14ac:dyDescent="0.3">
      <c r="A27" s="19">
        <f>Table15[[#This Row],[Full Name]]</f>
        <v>0</v>
      </c>
      <c r="B27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7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7" s="4" t="str">
        <f>IF(Table15[[#This Row],[Category]]="","",IF(Table15[[#This Row],[Category]]="M",COUNTIF($I$2:$I27,"M"),IF(Table15[[#This Row],[Category]]="F",COUNTIF($I$2:$I27,"F"),0)))</f>
        <v/>
      </c>
      <c r="E27" s="26"/>
      <c r="F27" s="27"/>
      <c r="G27" s="28"/>
      <c r="H27" s="28"/>
      <c r="I27" s="29"/>
      <c r="J27" s="63"/>
      <c r="K27" s="63"/>
      <c r="L27" s="63"/>
      <c r="M27" s="63"/>
      <c r="N27" s="63"/>
    </row>
    <row r="28" spans="1:14" x14ac:dyDescent="0.3">
      <c r="A28" s="19">
        <f>Table15[[#This Row],[Full Name]]</f>
        <v>0</v>
      </c>
      <c r="B28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8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8" s="4" t="str">
        <f>IF(Table15[[#This Row],[Category]]="","",IF(Table15[[#This Row],[Category]]="M",COUNTIF($I$2:$I28,"M"),IF(Table15[[#This Row],[Category]]="F",COUNTIF($I$2:$I28,"F"),0)))</f>
        <v/>
      </c>
      <c r="E28" s="26"/>
      <c r="F28" s="27"/>
      <c r="G28" s="28"/>
      <c r="H28" s="28"/>
      <c r="I28" s="29"/>
      <c r="J28" s="63"/>
      <c r="K28" s="63"/>
      <c r="L28" s="63"/>
      <c r="M28" s="63"/>
      <c r="N28" s="63"/>
    </row>
    <row r="29" spans="1:14" x14ac:dyDescent="0.3">
      <c r="A29" s="19">
        <f>Table15[[#This Row],[Full Name]]</f>
        <v>0</v>
      </c>
      <c r="B29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9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9" s="4" t="str">
        <f>IF(Table15[[#This Row],[Category]]="","",IF(Table15[[#This Row],[Category]]="M",COUNTIF($I$2:$I29,"M"),IF(Table15[[#This Row],[Category]]="F",COUNTIF($I$2:$I29,"F"),0)))</f>
        <v/>
      </c>
      <c r="E29" s="26"/>
      <c r="F29" s="27"/>
      <c r="G29" s="28"/>
      <c r="H29" s="28"/>
      <c r="I29" s="29"/>
      <c r="J29" s="63"/>
      <c r="K29" s="63"/>
      <c r="L29" s="63"/>
      <c r="M29" s="63"/>
      <c r="N29" s="63"/>
    </row>
    <row r="30" spans="1:14" x14ac:dyDescent="0.3">
      <c r="A30" s="19">
        <f>Table15[[#This Row],[Full Name]]</f>
        <v>0</v>
      </c>
      <c r="B30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0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0" s="4" t="str">
        <f>IF(Table15[[#This Row],[Category]]="","",IF(Table15[[#This Row],[Category]]="M",COUNTIF($I$2:$I30,"M"),IF(Table15[[#This Row],[Category]]="F",COUNTIF($I$2:$I30,"F"),0)))</f>
        <v/>
      </c>
      <c r="E30" s="26"/>
      <c r="F30" s="27"/>
      <c r="G30" s="28"/>
      <c r="H30" s="28"/>
      <c r="I30" s="29"/>
      <c r="J30" s="63"/>
      <c r="K30" s="63"/>
      <c r="L30" s="63"/>
      <c r="M30" s="63"/>
      <c r="N30" s="63"/>
    </row>
    <row r="31" spans="1:14" x14ac:dyDescent="0.3">
      <c r="A31" s="19">
        <f>Table15[[#This Row],[Full Name]]</f>
        <v>0</v>
      </c>
      <c r="B31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1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1" s="4" t="str">
        <f>IF(Table15[[#This Row],[Category]]="","",IF(Table15[[#This Row],[Category]]="M",COUNTIF($I$2:$I31,"M"),IF(Table15[[#This Row],[Category]]="F",COUNTIF($I$2:$I31,"F"),0)))</f>
        <v/>
      </c>
      <c r="E31" s="26"/>
      <c r="F31" s="27"/>
      <c r="G31" s="28"/>
      <c r="H31" s="28"/>
      <c r="I31" s="29"/>
      <c r="J31" s="63"/>
      <c r="K31" s="63"/>
      <c r="L31" s="63"/>
      <c r="M31" s="63"/>
      <c r="N31" s="63"/>
    </row>
    <row r="32" spans="1:14" x14ac:dyDescent="0.3">
      <c r="A32" s="19">
        <f>Table15[[#This Row],[Full Name]]</f>
        <v>0</v>
      </c>
      <c r="B32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2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2" s="4" t="str">
        <f>IF(Table15[[#This Row],[Category]]="","",IF(Table15[[#This Row],[Category]]="M",COUNTIF($I$2:$I32,"M"),IF(Table15[[#This Row],[Category]]="F",COUNTIF($I$2:$I32,"F"),0)))</f>
        <v/>
      </c>
      <c r="E32" s="26"/>
      <c r="F32" s="27"/>
      <c r="G32" s="28"/>
      <c r="H32" s="28"/>
      <c r="I32" s="29"/>
      <c r="J32" s="63"/>
      <c r="K32" s="63"/>
      <c r="L32" s="63"/>
      <c r="M32" s="63"/>
      <c r="N32" s="63"/>
    </row>
    <row r="33" spans="1:14" x14ac:dyDescent="0.3">
      <c r="A33" s="19">
        <f>Table15[[#This Row],[Full Name]]</f>
        <v>0</v>
      </c>
      <c r="B33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3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3" s="4" t="str">
        <f>IF(Table15[[#This Row],[Category]]="","",IF(Table15[[#This Row],[Category]]="M",COUNTIF($I$2:$I33,"M"),IF(Table15[[#This Row],[Category]]="F",COUNTIF($I$2:$I33,"F"),0)))</f>
        <v/>
      </c>
      <c r="E33" s="26"/>
      <c r="F33" s="27"/>
      <c r="G33" s="28"/>
      <c r="H33" s="28"/>
      <c r="I33" s="29"/>
      <c r="J33" s="63"/>
      <c r="K33" s="63"/>
      <c r="L33" s="63"/>
      <c r="M33" s="63"/>
      <c r="N33" s="63"/>
    </row>
    <row r="34" spans="1:14" x14ac:dyDescent="0.3">
      <c r="A34" s="19">
        <f>Table15[[#This Row],[Full Name]]</f>
        <v>0</v>
      </c>
      <c r="B34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4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4" s="4" t="str">
        <f>IF(Table15[[#This Row],[Category]]="","",IF(Table15[[#This Row],[Category]]="M",COUNTIF($I$2:$I34,"M"),IF(Table15[[#This Row],[Category]]="F",COUNTIF($I$2:$I34,"F"),0)))</f>
        <v/>
      </c>
      <c r="E34" s="26"/>
      <c r="F34" s="27"/>
      <c r="G34" s="28"/>
      <c r="H34" s="28"/>
      <c r="I34" s="29"/>
      <c r="J34" s="63"/>
      <c r="K34" s="63"/>
      <c r="L34" s="63"/>
      <c r="M34" s="63"/>
      <c r="N34" s="63"/>
    </row>
    <row r="35" spans="1:14" x14ac:dyDescent="0.3">
      <c r="A35" s="19">
        <f>Table15[[#This Row],[Full Name]]</f>
        <v>0</v>
      </c>
      <c r="B35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5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5" s="4" t="str">
        <f>IF(Table15[[#This Row],[Category]]="","",IF(Table15[[#This Row],[Category]]="M",COUNTIF($I$2:$I35,"M"),IF(Table15[[#This Row],[Category]]="F",COUNTIF($I$2:$I35,"F"),0)))</f>
        <v/>
      </c>
      <c r="E35" s="26"/>
      <c r="F35" s="27"/>
      <c r="G35" s="28"/>
      <c r="H35" s="28"/>
      <c r="I35" s="29"/>
      <c r="J35" s="63"/>
      <c r="K35" s="63"/>
      <c r="L35" s="63"/>
      <c r="M35" s="63"/>
      <c r="N35" s="63"/>
    </row>
    <row r="36" spans="1:14" x14ac:dyDescent="0.3">
      <c r="A36" s="19">
        <f>Table15[[#This Row],[Full Name]]</f>
        <v>0</v>
      </c>
      <c r="B36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6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6" s="4" t="str">
        <f>IF(Table15[[#This Row],[Category]]="","",IF(Table15[[#This Row],[Category]]="M",COUNTIF($I$2:$I36,"M"),IF(Table15[[#This Row],[Category]]="F",COUNTIF($I$2:$I36,"F"),0)))</f>
        <v/>
      </c>
      <c r="E36" s="26"/>
      <c r="F36" s="27"/>
      <c r="G36" s="28"/>
      <c r="H36" s="28"/>
      <c r="I36" s="29"/>
      <c r="J36" s="63"/>
      <c r="K36" s="63"/>
      <c r="L36" s="63"/>
      <c r="M36" s="63"/>
      <c r="N36" s="63"/>
    </row>
    <row r="37" spans="1:14" x14ac:dyDescent="0.3">
      <c r="A37" s="19">
        <f>Table15[[#This Row],[Full Name]]</f>
        <v>0</v>
      </c>
      <c r="B37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7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7" s="4" t="str">
        <f>IF(Table15[[#This Row],[Category]]="","",IF(Table15[[#This Row],[Category]]="M",COUNTIF($I$2:$I37,"M"),IF(Table15[[#This Row],[Category]]="F",COUNTIF($I$2:$I37,"F"),0)))</f>
        <v/>
      </c>
      <c r="E37" s="26"/>
      <c r="F37" s="27"/>
      <c r="G37" s="28"/>
      <c r="H37" s="28"/>
      <c r="I37" s="29"/>
      <c r="J37" s="63"/>
      <c r="K37" s="63"/>
      <c r="L37" s="63"/>
      <c r="M37" s="63"/>
      <c r="N37" s="63"/>
    </row>
    <row r="38" spans="1:14" x14ac:dyDescent="0.3">
      <c r="A38" s="19">
        <f>Table15[[#This Row],[Full Name]]</f>
        <v>0</v>
      </c>
      <c r="B38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8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8" s="4" t="str">
        <f>IF(Table15[[#This Row],[Category]]="","",IF(Table15[[#This Row],[Category]]="M",COUNTIF($I$2:$I38,"M"),IF(Table15[[#This Row],[Category]]="F",COUNTIF($I$2:$I38,"F"),0)))</f>
        <v/>
      </c>
      <c r="E38" s="26"/>
      <c r="F38" s="27"/>
      <c r="G38" s="28"/>
      <c r="H38" s="28"/>
      <c r="I38" s="29"/>
      <c r="J38" s="63"/>
      <c r="K38" s="63"/>
      <c r="L38" s="63"/>
      <c r="M38" s="63"/>
      <c r="N38" s="63"/>
    </row>
    <row r="39" spans="1:14" x14ac:dyDescent="0.3">
      <c r="A39" s="19">
        <f>Table15[[#This Row],[Full Name]]</f>
        <v>0</v>
      </c>
      <c r="B39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9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9" s="4" t="str">
        <f>IF(Table15[[#This Row],[Category]]="","",IF(Table15[[#This Row],[Category]]="M",COUNTIF($I$2:$I39,"M"),IF(Table15[[#This Row],[Category]]="F",COUNTIF($I$2:$I39,"F"),0)))</f>
        <v/>
      </c>
      <c r="E39" s="26"/>
      <c r="F39" s="27"/>
      <c r="G39" s="28"/>
      <c r="H39" s="28"/>
      <c r="I39" s="29"/>
      <c r="J39" s="63"/>
      <c r="K39" s="63"/>
      <c r="L39" s="63"/>
      <c r="M39" s="63"/>
      <c r="N39" s="63"/>
    </row>
    <row r="40" spans="1:14" x14ac:dyDescent="0.3">
      <c r="A40" s="19">
        <f>Table15[[#This Row],[Full Name]]</f>
        <v>0</v>
      </c>
      <c r="B40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0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0" s="4" t="str">
        <f>IF(Table15[[#This Row],[Category]]="","",IF(Table15[[#This Row],[Category]]="M",COUNTIF($I$2:$I40,"M"),IF(Table15[[#This Row],[Category]]="F",COUNTIF($I$2:$I40,"F"),0)))</f>
        <v/>
      </c>
      <c r="E40" s="26"/>
      <c r="F40" s="27"/>
      <c r="G40" s="28"/>
      <c r="H40" s="28"/>
      <c r="I40" s="29"/>
      <c r="J40" s="63"/>
      <c r="K40" s="63"/>
      <c r="L40" s="63"/>
      <c r="M40" s="63"/>
      <c r="N40" s="63"/>
    </row>
    <row r="41" spans="1:14" x14ac:dyDescent="0.3">
      <c r="A41" s="19">
        <f>Table15[[#This Row],[Full Name]]</f>
        <v>0</v>
      </c>
      <c r="B41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1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1" s="4" t="str">
        <f>IF(Table15[[#This Row],[Category]]="","",IF(Table15[[#This Row],[Category]]="M",COUNTIF($I$2:$I41,"M"),IF(Table15[[#This Row],[Category]]="F",COUNTIF($I$2:$I41,"F"),0)))</f>
        <v/>
      </c>
      <c r="E41" s="26"/>
      <c r="F41" s="27"/>
      <c r="G41" s="28"/>
      <c r="H41" s="28"/>
      <c r="I41" s="29"/>
      <c r="J41" s="63"/>
      <c r="K41" s="63"/>
      <c r="L41" s="63"/>
      <c r="M41" s="63"/>
      <c r="N41" s="63"/>
    </row>
    <row r="42" spans="1:14" x14ac:dyDescent="0.3">
      <c r="A42" s="19">
        <f>Table15[[#This Row],[Full Name]]</f>
        <v>0</v>
      </c>
      <c r="B42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2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2" s="4" t="str">
        <f>IF(Table15[[#This Row],[Category]]="","",IF(Table15[[#This Row],[Category]]="M",COUNTIF($I$2:$I42,"M"),IF(Table15[[#This Row],[Category]]="F",COUNTIF($I$2:$I42,"F"),0)))</f>
        <v/>
      </c>
      <c r="E42" s="26"/>
      <c r="F42" s="27"/>
      <c r="G42" s="28"/>
      <c r="H42" s="28"/>
      <c r="I42" s="29"/>
      <c r="J42" s="63"/>
      <c r="K42" s="63"/>
      <c r="L42" s="63"/>
      <c r="M42" s="63"/>
      <c r="N42" s="63"/>
    </row>
    <row r="43" spans="1:14" x14ac:dyDescent="0.3">
      <c r="A43" s="19">
        <f>Table15[[#This Row],[Full Name]]</f>
        <v>0</v>
      </c>
      <c r="B43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3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3" s="4" t="str">
        <f>IF(Table15[[#This Row],[Category]]="","",IF(Table15[[#This Row],[Category]]="M",COUNTIF($I$2:$I43,"M"),IF(Table15[[#This Row],[Category]]="F",COUNTIF($I$2:$I43,"F"),0)))</f>
        <v/>
      </c>
      <c r="E43" s="26"/>
      <c r="F43" s="27"/>
      <c r="G43" s="28"/>
      <c r="H43" s="28"/>
      <c r="I43" s="29"/>
      <c r="J43" s="63"/>
      <c r="K43" s="63"/>
      <c r="L43" s="63"/>
      <c r="M43" s="63"/>
      <c r="N43" s="63"/>
    </row>
    <row r="44" spans="1:14" x14ac:dyDescent="0.3">
      <c r="A44" s="19">
        <f>Table15[[#This Row],[Full Name]]</f>
        <v>0</v>
      </c>
      <c r="B44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4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4" s="4" t="str">
        <f>IF(Table15[[#This Row],[Category]]="","",IF(Table15[[#This Row],[Category]]="M",COUNTIF($I$2:$I44,"M"),IF(Table15[[#This Row],[Category]]="F",COUNTIF($I$2:$I44,"F"),0)))</f>
        <v/>
      </c>
      <c r="E44" s="26"/>
      <c r="F44" s="27"/>
      <c r="G44" s="28"/>
      <c r="H44" s="28"/>
      <c r="I44" s="29"/>
      <c r="J44" s="63"/>
      <c r="K44" s="63"/>
      <c r="L44" s="63"/>
      <c r="M44" s="63"/>
      <c r="N44" s="63"/>
    </row>
    <row r="45" spans="1:14" x14ac:dyDescent="0.3">
      <c r="A45" s="19">
        <f>Table15[[#This Row],[Full Name]]</f>
        <v>0</v>
      </c>
      <c r="B45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5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5" s="4" t="str">
        <f>IF(Table15[[#This Row],[Category]]="","",IF(Table15[[#This Row],[Category]]="M",COUNTIF($I$2:$I45,"M"),IF(Table15[[#This Row],[Category]]="F",COUNTIF($I$2:$I45,"F"),0)))</f>
        <v/>
      </c>
      <c r="E45" s="26"/>
      <c r="F45" s="27"/>
      <c r="G45" s="28"/>
      <c r="H45" s="28"/>
      <c r="I45" s="29"/>
      <c r="J45" s="63"/>
      <c r="K45" s="63"/>
      <c r="L45" s="63"/>
      <c r="M45" s="63"/>
      <c r="N45" s="63"/>
    </row>
    <row r="46" spans="1:14" x14ac:dyDescent="0.3">
      <c r="A46" s="19">
        <f>Table15[[#This Row],[Full Name]]</f>
        <v>0</v>
      </c>
      <c r="B46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6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6" s="4" t="str">
        <f>IF(Table15[[#This Row],[Category]]="","",IF(Table15[[#This Row],[Category]]="M",COUNTIF($I$2:$I46,"M"),IF(Table15[[#This Row],[Category]]="F",COUNTIF($I$2:$I46,"F"),0)))</f>
        <v/>
      </c>
      <c r="E46" s="26"/>
      <c r="F46" s="27"/>
      <c r="G46" s="28"/>
      <c r="H46" s="28"/>
      <c r="I46" s="29"/>
      <c r="J46" s="63"/>
      <c r="K46" s="63"/>
      <c r="L46" s="63"/>
      <c r="M46" s="63"/>
      <c r="N46" s="63"/>
    </row>
    <row r="47" spans="1:14" x14ac:dyDescent="0.3">
      <c r="A47" s="19">
        <f>Table15[[#This Row],[Full Name]]</f>
        <v>0</v>
      </c>
      <c r="B47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7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7" s="4" t="str">
        <f>IF(Table15[[#This Row],[Category]]="","",IF(Table15[[#This Row],[Category]]="M",COUNTIF($I$2:$I47,"M"),IF(Table15[[#This Row],[Category]]="F",COUNTIF($I$2:$I47,"F"),0)))</f>
        <v/>
      </c>
      <c r="E47" s="26"/>
      <c r="F47" s="27"/>
      <c r="G47" s="28"/>
      <c r="H47" s="28"/>
      <c r="I47" s="29"/>
      <c r="J47" s="63"/>
      <c r="K47" s="63"/>
      <c r="L47" s="63"/>
      <c r="M47" s="63"/>
      <c r="N47" s="63"/>
    </row>
    <row r="48" spans="1:14" x14ac:dyDescent="0.3">
      <c r="A48" s="19">
        <f>Table15[[#This Row],[Full Name]]</f>
        <v>0</v>
      </c>
      <c r="B48" s="21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8" s="21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8" s="4" t="str">
        <f>IF(Table15[[#This Row],[Category]]="","",IF(Table15[[#This Row],[Category]]="M",COUNTIF($I$2:$I48,"M"),IF(Table15[[#This Row],[Category]]="F",COUNTIF($I$2:$I48,"F"),0)))</f>
        <v/>
      </c>
      <c r="E48" s="26"/>
      <c r="F48" s="27"/>
      <c r="G48" s="28"/>
      <c r="H48" s="28"/>
      <c r="I48" s="29"/>
      <c r="J48" s="63"/>
      <c r="K48" s="63"/>
      <c r="L48" s="63"/>
      <c r="M48" s="63"/>
      <c r="N48" s="63"/>
    </row>
  </sheetData>
  <phoneticPr fontId="5" type="noConversion"/>
  <conditionalFormatting sqref="B2:B48">
    <cfRule type="containsText" dxfId="39" priority="1" operator="containsText" text="OK">
      <formula>NOT(ISERROR(SEARCH("OK",B2)))</formula>
    </cfRule>
    <cfRule type="containsText" dxfId="38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A409-E379-4568-8F11-FB3715B4CC70}">
  <sheetPr>
    <tabColor rgb="FF00B0F0"/>
  </sheetPr>
  <dimension ref="A1:N48"/>
  <sheetViews>
    <sheetView topLeftCell="B1" workbookViewId="0">
      <selection activeCell="H18" sqref="H18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14" ht="33.6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  <c r="J1" s="66" t="s">
        <v>206</v>
      </c>
      <c r="K1" s="66" t="s">
        <v>207</v>
      </c>
      <c r="L1" s="66" t="s">
        <v>208</v>
      </c>
      <c r="M1" s="66" t="s">
        <v>209</v>
      </c>
      <c r="N1" s="66" t="s">
        <v>225</v>
      </c>
    </row>
    <row r="2" spans="1:14" ht="28.2" x14ac:dyDescent="0.3">
      <c r="A2" s="18" t="str">
        <f>Table156[[#This Row],[Full Name]]</f>
        <v>PLEASS, Matt</v>
      </c>
      <c r="B2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30</v>
      </c>
      <c r="D2" s="4">
        <f>IF(Table156[[#This Row],[Category]]="","",IF(Table156[[#This Row],[Category]]="M",COUNTIF($I$2:$I2,"M"),IF(Table156[[#This Row],[Category]]="F",COUNTIF($I$2:$I2,"F"),0)))</f>
        <v>1</v>
      </c>
      <c r="E2" s="26">
        <v>6</v>
      </c>
      <c r="F2" s="48">
        <v>2.0266203703703703E-2</v>
      </c>
      <c r="G2" s="28" t="s">
        <v>238</v>
      </c>
      <c r="H2" s="28" t="s">
        <v>66</v>
      </c>
      <c r="I2" s="29" t="s">
        <v>162</v>
      </c>
      <c r="J2" s="65">
        <v>-6</v>
      </c>
      <c r="K2" s="65" t="s">
        <v>163</v>
      </c>
      <c r="L2" s="65" t="s">
        <v>170</v>
      </c>
      <c r="M2" s="65"/>
      <c r="N2" s="65"/>
    </row>
    <row r="3" spans="1:14" ht="28.2" x14ac:dyDescent="0.3">
      <c r="A3" s="18" t="str">
        <f>Table156[[#This Row],[Full Name]]</f>
        <v>DUNNING, Phil</v>
      </c>
      <c r="B3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3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29</v>
      </c>
      <c r="D3" s="4">
        <f>IF(Table156[[#This Row],[Category]]="","",IF(Table156[[#This Row],[Category]]="M",COUNTIF($I$2:$I3,"M"),IF(Table156[[#This Row],[Category]]="F",COUNTIF($I$2:$I3,"F"),0)))</f>
        <v>2</v>
      </c>
      <c r="E3" s="26">
        <v>10</v>
      </c>
      <c r="F3" s="48">
        <v>2.1203703703703704E-2</v>
      </c>
      <c r="G3" s="28" t="s">
        <v>239</v>
      </c>
      <c r="H3" s="28" t="s">
        <v>135</v>
      </c>
      <c r="I3" s="29" t="s">
        <v>162</v>
      </c>
      <c r="J3" s="65">
        <v>-10</v>
      </c>
      <c r="K3" s="65" t="s">
        <v>163</v>
      </c>
      <c r="L3" s="65" t="s">
        <v>168</v>
      </c>
      <c r="M3" s="65" t="s">
        <v>240</v>
      </c>
      <c r="N3" s="65"/>
    </row>
    <row r="4" spans="1:14" ht="15" customHeight="1" x14ac:dyDescent="0.3">
      <c r="A4" s="18" t="str">
        <f>Table156[[#This Row],[Full Name]]</f>
        <v>GILES, George</v>
      </c>
      <c r="B4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4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28</v>
      </c>
      <c r="D4" s="4">
        <f>IF(Table156[[#This Row],[Category]]="","",IF(Table156[[#This Row],[Category]]="M",COUNTIF($I$2:$I4,"M"),IF(Table156[[#This Row],[Category]]="F",COUNTIF($I$2:$I4,"F"),0)))</f>
        <v>3</v>
      </c>
      <c r="E4" s="26">
        <v>20</v>
      </c>
      <c r="F4" s="48">
        <v>2.2303240740740742E-2</v>
      </c>
      <c r="G4" s="28" t="s">
        <v>241</v>
      </c>
      <c r="H4" s="28" t="s">
        <v>116</v>
      </c>
      <c r="I4" s="29" t="s">
        <v>162</v>
      </c>
      <c r="J4" s="65">
        <v>-19</v>
      </c>
      <c r="K4" s="65" t="s">
        <v>163</v>
      </c>
      <c r="L4" s="65" t="s">
        <v>168</v>
      </c>
      <c r="M4" s="65" t="s">
        <v>242</v>
      </c>
      <c r="N4" s="65"/>
    </row>
    <row r="5" spans="1:14" ht="28.2" x14ac:dyDescent="0.3">
      <c r="A5" s="18" t="str">
        <f>Table156[[#This Row],[Full Name]]</f>
        <v>BROWN, Jamie</v>
      </c>
      <c r="B5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5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27</v>
      </c>
      <c r="D5" s="4">
        <f>IF(Table156[[#This Row],[Category]]="","",IF(Table156[[#This Row],[Category]]="M",COUNTIF($I$2:$I5,"M"),IF(Table156[[#This Row],[Category]]="F",COUNTIF($I$2:$I5,"F"),0)))</f>
        <v>4</v>
      </c>
      <c r="E5" s="26">
        <v>25</v>
      </c>
      <c r="F5" s="48">
        <v>2.2743055555555555E-2</v>
      </c>
      <c r="G5" s="28" t="s">
        <v>243</v>
      </c>
      <c r="H5" s="28" t="s">
        <v>148</v>
      </c>
      <c r="I5" s="29" t="s">
        <v>162</v>
      </c>
      <c r="J5" s="65">
        <v>-24</v>
      </c>
      <c r="K5" s="65" t="s">
        <v>163</v>
      </c>
      <c r="L5" s="65" t="s">
        <v>168</v>
      </c>
      <c r="M5" s="65"/>
      <c r="N5" s="65"/>
    </row>
    <row r="6" spans="1:14" ht="28.2" x14ac:dyDescent="0.3">
      <c r="A6" s="18" t="str">
        <f>Table156[[#This Row],[Full Name]]</f>
        <v>BOLTON, Ian</v>
      </c>
      <c r="B6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6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26</v>
      </c>
      <c r="D6" s="4">
        <f>IF(Table156[[#This Row],[Category]]="","",IF(Table156[[#This Row],[Category]]="M",COUNTIF($I$2:$I6,"M"),IF(Table156[[#This Row],[Category]]="F",COUNTIF($I$2:$I6,"F"),0)))</f>
        <v>5</v>
      </c>
      <c r="E6" s="26">
        <v>31</v>
      </c>
      <c r="F6" s="48">
        <v>2.3171296296296297E-2</v>
      </c>
      <c r="G6" s="28" t="s">
        <v>244</v>
      </c>
      <c r="H6" s="28" t="s">
        <v>5</v>
      </c>
      <c r="I6" s="29" t="s">
        <v>162</v>
      </c>
      <c r="J6" s="65">
        <v>-29</v>
      </c>
      <c r="K6" s="65" t="s">
        <v>163</v>
      </c>
      <c r="L6" s="65" t="s">
        <v>170</v>
      </c>
      <c r="M6" s="65"/>
      <c r="N6" s="65"/>
    </row>
    <row r="7" spans="1:14" ht="28.2" x14ac:dyDescent="0.3">
      <c r="A7" s="18" t="str">
        <f>Table156[[#This Row],[Full Name]]</f>
        <v>BLAND, Damon</v>
      </c>
      <c r="B7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7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25</v>
      </c>
      <c r="D7" s="4">
        <f>IF(Table156[[#This Row],[Category]]="","",IF(Table156[[#This Row],[Category]]="M",COUNTIF($I$2:$I7,"M"),IF(Table156[[#This Row],[Category]]="F",COUNTIF($I$2:$I7,"F"),0)))</f>
        <v>6</v>
      </c>
      <c r="E7" s="26">
        <v>40</v>
      </c>
      <c r="F7" s="48">
        <v>2.3900462962962964E-2</v>
      </c>
      <c r="G7" s="28" t="s">
        <v>161</v>
      </c>
      <c r="H7" s="28" t="s">
        <v>9</v>
      </c>
      <c r="I7" s="29" t="s">
        <v>162</v>
      </c>
      <c r="J7" s="65">
        <v>-36</v>
      </c>
      <c r="K7" s="65" t="s">
        <v>163</v>
      </c>
      <c r="L7" s="65" t="s">
        <v>245</v>
      </c>
      <c r="M7" s="65"/>
      <c r="N7" s="65"/>
    </row>
    <row r="8" spans="1:14" ht="28.2" x14ac:dyDescent="0.3">
      <c r="A8" s="18" t="str">
        <f>Table156[[#This Row],[Full Name]]</f>
        <v>DUNNING, Chloe</v>
      </c>
      <c r="B8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8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30</v>
      </c>
      <c r="D8" s="4">
        <f>IF(Table156[[#This Row],[Category]]="","",IF(Table156[[#This Row],[Category]]="M",COUNTIF($I$2:$I8,"M"),IF(Table156[[#This Row],[Category]]="F",COUNTIF($I$2:$I8,"F"),0)))</f>
        <v>1</v>
      </c>
      <c r="E8" s="26">
        <v>44</v>
      </c>
      <c r="F8" s="48">
        <v>2.4212962962962964E-2</v>
      </c>
      <c r="G8" s="28" t="s">
        <v>246</v>
      </c>
      <c r="H8" s="28" t="s">
        <v>149</v>
      </c>
      <c r="I8" s="29" t="s">
        <v>173</v>
      </c>
      <c r="J8" s="65">
        <v>-5</v>
      </c>
      <c r="K8" s="65" t="s">
        <v>163</v>
      </c>
      <c r="L8" s="65" t="s">
        <v>200</v>
      </c>
      <c r="M8" s="65" t="s">
        <v>247</v>
      </c>
      <c r="N8" s="65"/>
    </row>
    <row r="9" spans="1:14" ht="28.2" x14ac:dyDescent="0.3">
      <c r="A9" s="18" t="str">
        <f>Table156[[#This Row],[Full Name]]</f>
        <v>ALLSOP, Andrew</v>
      </c>
      <c r="B9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9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24</v>
      </c>
      <c r="D9" s="4">
        <f>IF(Table156[[#This Row],[Category]]="","",IF(Table156[[#This Row],[Category]]="M",COUNTIF($I$2:$I9,"M"),IF(Table156[[#This Row],[Category]]="F",COUNTIF($I$2:$I9,"F"),0)))</f>
        <v>7</v>
      </c>
      <c r="E9" s="26">
        <v>47</v>
      </c>
      <c r="F9" s="48">
        <v>2.4421296296296295E-2</v>
      </c>
      <c r="G9" s="28" t="s">
        <v>228</v>
      </c>
      <c r="H9" s="28" t="s">
        <v>130</v>
      </c>
      <c r="I9" s="29" t="s">
        <v>162</v>
      </c>
      <c r="J9" s="65">
        <v>-40</v>
      </c>
      <c r="K9" s="65" t="s">
        <v>163</v>
      </c>
      <c r="L9" s="65" t="s">
        <v>164</v>
      </c>
      <c r="M9" s="65"/>
      <c r="N9" s="65"/>
    </row>
    <row r="10" spans="1:14" ht="28.2" x14ac:dyDescent="0.3">
      <c r="A10" s="18" t="str">
        <f>Table156[[#This Row],[Full Name]]</f>
        <v>CAIN, James</v>
      </c>
      <c r="B10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0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23</v>
      </c>
      <c r="D10" s="4">
        <f>IF(Table156[[#This Row],[Category]]="","",IF(Table156[[#This Row],[Category]]="M",COUNTIF($I$2:$I10,"M"),IF(Table156[[#This Row],[Category]]="F",COUNTIF($I$2:$I10,"F"),0)))</f>
        <v>8</v>
      </c>
      <c r="E10" s="26">
        <v>66</v>
      </c>
      <c r="F10" s="48">
        <v>2.5578703703703704E-2</v>
      </c>
      <c r="G10" s="28" t="s">
        <v>167</v>
      </c>
      <c r="H10" s="28" t="s">
        <v>108</v>
      </c>
      <c r="I10" s="29" t="s">
        <v>162</v>
      </c>
      <c r="J10" s="65">
        <v>-57</v>
      </c>
      <c r="K10" s="65" t="s">
        <v>163</v>
      </c>
      <c r="L10" s="65" t="s">
        <v>170</v>
      </c>
      <c r="M10" s="65" t="s">
        <v>248</v>
      </c>
      <c r="N10" s="65"/>
    </row>
    <row r="11" spans="1:14" ht="28.2" x14ac:dyDescent="0.3">
      <c r="A11" s="18" t="str">
        <f>Table156[[#This Row],[Full Name]]</f>
        <v>JOYCE, Matthew</v>
      </c>
      <c r="B11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1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22</v>
      </c>
      <c r="D11" s="4">
        <f>IF(Table156[[#This Row],[Category]]="","",IF(Table156[[#This Row],[Category]]="M",COUNTIF($I$2:$I11,"M"),IF(Table156[[#This Row],[Category]]="F",COUNTIF($I$2:$I11,"F"),0)))</f>
        <v>9</v>
      </c>
      <c r="E11" s="26">
        <v>83</v>
      </c>
      <c r="F11" s="48">
        <v>2.6527777777777779E-2</v>
      </c>
      <c r="G11" s="28" t="s">
        <v>215</v>
      </c>
      <c r="H11" s="28" t="s">
        <v>54</v>
      </c>
      <c r="I11" s="29" t="s">
        <v>162</v>
      </c>
      <c r="J11" s="65">
        <v>-70</v>
      </c>
      <c r="K11" s="65" t="s">
        <v>163</v>
      </c>
      <c r="L11" s="65" t="s">
        <v>189</v>
      </c>
      <c r="M11" s="65"/>
      <c r="N11" s="65"/>
    </row>
    <row r="12" spans="1:14" ht="28.2" x14ac:dyDescent="0.3">
      <c r="A12" s="18" t="str">
        <f>Table156[[#This Row],[Full Name]]</f>
        <v>ASHTON, Mindy</v>
      </c>
      <c r="B12" s="20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2" s="20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29</v>
      </c>
      <c r="D12" s="4">
        <f>IF(Table156[[#This Row],[Category]]="","",IF(Table156[[#This Row],[Category]]="M",COUNTIF($I$2:$I12,"M"),IF(Table156[[#This Row],[Category]]="F",COUNTIF($I$2:$I12,"F"),0)))</f>
        <v>2</v>
      </c>
      <c r="E12" s="26">
        <v>84</v>
      </c>
      <c r="F12" s="48">
        <v>2.6562499999999999E-2</v>
      </c>
      <c r="G12" s="28" t="s">
        <v>249</v>
      </c>
      <c r="H12" s="28" t="s">
        <v>49</v>
      </c>
      <c r="I12" s="29" t="s">
        <v>173</v>
      </c>
      <c r="J12" s="65">
        <v>-13</v>
      </c>
      <c r="K12" s="65" t="s">
        <v>163</v>
      </c>
      <c r="L12" s="65" t="s">
        <v>185</v>
      </c>
      <c r="M12" s="65"/>
      <c r="N12" s="65"/>
    </row>
    <row r="13" spans="1:14" ht="28.2" x14ac:dyDescent="0.3">
      <c r="A13" s="19" t="str">
        <f>Table156[[#This Row],[Full Name]]</f>
        <v>SIDANI, Bethany</v>
      </c>
      <c r="B13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3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28</v>
      </c>
      <c r="D13" s="4">
        <f>IF(Table156[[#This Row],[Category]]="","",IF(Table156[[#This Row],[Category]]="M",COUNTIF($I$2:$I13,"M"),IF(Table156[[#This Row],[Category]]="F",COUNTIF($I$2:$I13,"F"),0)))</f>
        <v>3</v>
      </c>
      <c r="E13" s="30">
        <v>99</v>
      </c>
      <c r="F13" s="48">
        <v>2.7210648148148147E-2</v>
      </c>
      <c r="G13" s="32" t="s">
        <v>250</v>
      </c>
      <c r="H13" s="32" t="s">
        <v>136</v>
      </c>
      <c r="I13" s="33" t="s">
        <v>173</v>
      </c>
      <c r="J13" s="65">
        <v>-22</v>
      </c>
      <c r="K13" s="65" t="s">
        <v>163</v>
      </c>
      <c r="L13" s="65" t="s">
        <v>200</v>
      </c>
      <c r="M13" s="65" t="s">
        <v>251</v>
      </c>
      <c r="N13" s="65"/>
    </row>
    <row r="14" spans="1:14" ht="28.2" x14ac:dyDescent="0.3">
      <c r="A14" s="19" t="str">
        <f>Table156[[#This Row],[Full Name]]</f>
        <v>POWDRILL, Neil</v>
      </c>
      <c r="B14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4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21</v>
      </c>
      <c r="D14" s="4">
        <f>IF(Table156[[#This Row],[Category]]="","",IF(Table156[[#This Row],[Category]]="M",COUNTIF($I$2:$I14,"M"),IF(Table156[[#This Row],[Category]]="F",COUNTIF($I$2:$I14,"F"),0)))</f>
        <v>10</v>
      </c>
      <c r="E14" s="26">
        <v>103</v>
      </c>
      <c r="F14" s="48">
        <v>2.7476851851851853E-2</v>
      </c>
      <c r="G14" s="28" t="s">
        <v>252</v>
      </c>
      <c r="H14" s="28" t="s">
        <v>134</v>
      </c>
      <c r="I14" s="29" t="s">
        <v>162</v>
      </c>
      <c r="J14" s="65">
        <v>-78</v>
      </c>
      <c r="K14" s="65" t="s">
        <v>163</v>
      </c>
      <c r="L14" s="65" t="s">
        <v>164</v>
      </c>
      <c r="M14" s="65" t="s">
        <v>253</v>
      </c>
      <c r="N14" s="65"/>
    </row>
    <row r="15" spans="1:14" ht="28.2" x14ac:dyDescent="0.3">
      <c r="A15" s="19" t="str">
        <f>Table156[[#This Row],[Full Name]]</f>
        <v>BULLOCK, Louis</v>
      </c>
      <c r="B15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5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20</v>
      </c>
      <c r="D15" s="4">
        <f>IF(Table156[[#This Row],[Category]]="","",IF(Table156[[#This Row],[Category]]="M",COUNTIF($I$2:$I15,"M"),IF(Table156[[#This Row],[Category]]="F",COUNTIF($I$2:$I15,"F"),0)))</f>
        <v>11</v>
      </c>
      <c r="E15" s="26">
        <v>114</v>
      </c>
      <c r="F15" s="48">
        <v>2.8101851851851854E-2</v>
      </c>
      <c r="G15" s="28" t="s">
        <v>175</v>
      </c>
      <c r="H15" s="28" t="s">
        <v>181</v>
      </c>
      <c r="I15" s="29" t="s">
        <v>162</v>
      </c>
      <c r="J15" s="65">
        <v>-85</v>
      </c>
      <c r="K15" s="65" t="s">
        <v>163</v>
      </c>
      <c r="L15" s="65" t="s">
        <v>168</v>
      </c>
      <c r="M15" s="65"/>
      <c r="N15" s="65"/>
    </row>
    <row r="16" spans="1:14" ht="28.2" x14ac:dyDescent="0.3">
      <c r="A16" s="19" t="str">
        <f>Table156[[#This Row],[Full Name]]</f>
        <v>YEOMANS, Martin</v>
      </c>
      <c r="B16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6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19</v>
      </c>
      <c r="D16" s="4">
        <f>IF(Table156[[#This Row],[Category]]="","",IF(Table156[[#This Row],[Category]]="M",COUNTIF($I$2:$I16,"M"),IF(Table156[[#This Row],[Category]]="F",COUNTIF($I$2:$I16,"F"),0)))</f>
        <v>12</v>
      </c>
      <c r="E16" s="26">
        <v>125</v>
      </c>
      <c r="F16" s="48">
        <v>2.8668981481481483E-2</v>
      </c>
      <c r="G16" s="28" t="s">
        <v>254</v>
      </c>
      <c r="H16" s="28" t="s">
        <v>10</v>
      </c>
      <c r="I16" s="29" t="s">
        <v>162</v>
      </c>
      <c r="J16" s="65">
        <v>-92</v>
      </c>
      <c r="K16" s="65" t="s">
        <v>163</v>
      </c>
      <c r="L16" s="65" t="s">
        <v>189</v>
      </c>
      <c r="M16" s="65"/>
      <c r="N16" s="65"/>
    </row>
    <row r="17" spans="1:14" ht="28.2" x14ac:dyDescent="0.3">
      <c r="A17" s="19" t="str">
        <f>Table156[[#This Row],[Full Name]]</f>
        <v>OSBORNE, Carolyn</v>
      </c>
      <c r="B17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7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27</v>
      </c>
      <c r="D17" s="4">
        <f>IF(Table156[[#This Row],[Category]]="","",IF(Table156[[#This Row],[Category]]="M",COUNTIF($I$2:$I17,"M"),IF(Table156[[#This Row],[Category]]="F",COUNTIF($I$2:$I17,"F"),0)))</f>
        <v>4</v>
      </c>
      <c r="E17" s="26">
        <v>126</v>
      </c>
      <c r="F17" s="48">
        <v>2.8761574074074075E-2</v>
      </c>
      <c r="G17" s="28" t="s">
        <v>255</v>
      </c>
      <c r="H17" s="28" t="s">
        <v>12</v>
      </c>
      <c r="I17" s="29" t="s">
        <v>173</v>
      </c>
      <c r="J17" s="65">
        <v>-33</v>
      </c>
      <c r="K17" s="65" t="s">
        <v>163</v>
      </c>
      <c r="L17" s="65" t="s">
        <v>187</v>
      </c>
      <c r="M17" s="65"/>
      <c r="N17" s="65"/>
    </row>
    <row r="18" spans="1:14" ht="28.2" x14ac:dyDescent="0.3">
      <c r="A18" s="19" t="str">
        <f>Table156[[#This Row],[Full Name]]</f>
        <v>COATES, Michelle</v>
      </c>
      <c r="B18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8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26</v>
      </c>
      <c r="D18" s="4">
        <f>IF(Table156[[#This Row],[Category]]="","",IF(Table156[[#This Row],[Category]]="M",COUNTIF($I$2:$I18,"M"),IF(Table156[[#This Row],[Category]]="F",COUNTIF($I$2:$I18,"F"),0)))</f>
        <v>5</v>
      </c>
      <c r="E18" s="26">
        <v>128</v>
      </c>
      <c r="F18" s="48">
        <v>2.8888888888888888E-2</v>
      </c>
      <c r="G18" s="28" t="s">
        <v>256</v>
      </c>
      <c r="H18" s="28" t="s">
        <v>257</v>
      </c>
      <c r="I18" s="29" t="s">
        <v>173</v>
      </c>
      <c r="J18" s="65">
        <v>-35</v>
      </c>
      <c r="K18" s="65" t="s">
        <v>163</v>
      </c>
      <c r="L18" s="65" t="s">
        <v>174</v>
      </c>
      <c r="M18" s="65"/>
      <c r="N18" s="65"/>
    </row>
    <row r="19" spans="1:14" ht="28.2" x14ac:dyDescent="0.3">
      <c r="A19" s="19" t="str">
        <f>Table156[[#This Row],[Full Name]]</f>
        <v>SMITH, Victoria</v>
      </c>
      <c r="B19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9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25</v>
      </c>
      <c r="D19" s="4">
        <f>IF(Table156[[#This Row],[Category]]="","",IF(Table156[[#This Row],[Category]]="M",COUNTIF($I$2:$I19,"M"),IF(Table156[[#This Row],[Category]]="F",COUNTIF($I$2:$I19,"F"),0)))</f>
        <v>6</v>
      </c>
      <c r="E19" s="26">
        <v>136</v>
      </c>
      <c r="F19" s="48">
        <v>2.9571759259259259E-2</v>
      </c>
      <c r="G19" s="28" t="s">
        <v>258</v>
      </c>
      <c r="H19" s="28" t="s">
        <v>38</v>
      </c>
      <c r="I19" s="29" t="s">
        <v>173</v>
      </c>
      <c r="J19" s="65">
        <v>-40</v>
      </c>
      <c r="K19" s="65" t="s">
        <v>163</v>
      </c>
      <c r="L19" s="65" t="s">
        <v>185</v>
      </c>
      <c r="M19" s="65"/>
      <c r="N19" s="65"/>
    </row>
    <row r="20" spans="1:14" ht="28.2" x14ac:dyDescent="0.3">
      <c r="A20" s="19" t="str">
        <f>Table156[[#This Row],[Full Name]]</f>
        <v>BENNION, Nancy</v>
      </c>
      <c r="B20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0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24</v>
      </c>
      <c r="D20" s="4">
        <f>IF(Table156[[#This Row],[Category]]="","",IF(Table156[[#This Row],[Category]]="M",COUNTIF($I$2:$I20,"M"),IF(Table156[[#This Row],[Category]]="F",COUNTIF($I$2:$I20,"F"),0)))</f>
        <v>7</v>
      </c>
      <c r="E20" s="26">
        <v>147</v>
      </c>
      <c r="F20" s="48">
        <v>3.0381944444444444E-2</v>
      </c>
      <c r="G20" s="28" t="s">
        <v>177</v>
      </c>
      <c r="H20" s="28" t="s">
        <v>47</v>
      </c>
      <c r="I20" s="29" t="s">
        <v>173</v>
      </c>
      <c r="J20" s="65">
        <v>-48</v>
      </c>
      <c r="K20" s="65" t="s">
        <v>163</v>
      </c>
      <c r="L20" s="65" t="s">
        <v>185</v>
      </c>
      <c r="M20" s="65"/>
      <c r="N20" s="65"/>
    </row>
    <row r="21" spans="1:14" ht="28.2" x14ac:dyDescent="0.3">
      <c r="A21" s="19" t="str">
        <f>Table156[[#This Row],[Full Name]]</f>
        <v>SMITH, Georgina</v>
      </c>
      <c r="B21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1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23</v>
      </c>
      <c r="D21" s="4">
        <f>IF(Table156[[#This Row],[Category]]="","",IF(Table156[[#This Row],[Category]]="M",COUNTIF($I$2:$I21,"M"),IF(Table156[[#This Row],[Category]]="F",COUNTIF($I$2:$I21,"F"),0)))</f>
        <v>8</v>
      </c>
      <c r="E21" s="26">
        <v>148</v>
      </c>
      <c r="F21" s="48">
        <v>3.050925925925926E-2</v>
      </c>
      <c r="G21" s="28" t="s">
        <v>259</v>
      </c>
      <c r="H21" s="28" t="s">
        <v>88</v>
      </c>
      <c r="I21" s="29" t="s">
        <v>173</v>
      </c>
      <c r="J21" s="65">
        <v>-49</v>
      </c>
      <c r="K21" s="65" t="s">
        <v>163</v>
      </c>
      <c r="L21" s="65" t="s">
        <v>200</v>
      </c>
      <c r="M21" s="65"/>
      <c r="N21" s="65"/>
    </row>
    <row r="22" spans="1:14" ht="28.2" x14ac:dyDescent="0.3">
      <c r="A22" s="19" t="str">
        <f>Table156[[#This Row],[Full Name]]</f>
        <v>BARNES, Louis</v>
      </c>
      <c r="B22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2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18</v>
      </c>
      <c r="D22" s="4">
        <f>IF(Table156[[#This Row],[Category]]="","",IF(Table156[[#This Row],[Category]]="M",COUNTIF($I$2:$I22,"M"),IF(Table156[[#This Row],[Category]]="F",COUNTIF($I$2:$I22,"F"),0)))</f>
        <v>13</v>
      </c>
      <c r="E22" s="26">
        <v>149</v>
      </c>
      <c r="F22" s="48">
        <v>3.050925925925926E-2</v>
      </c>
      <c r="G22" s="28" t="s">
        <v>259</v>
      </c>
      <c r="H22" s="28" t="s">
        <v>4</v>
      </c>
      <c r="I22" s="29" t="s">
        <v>162</v>
      </c>
      <c r="J22" s="65">
        <v>-99</v>
      </c>
      <c r="K22" s="65" t="s">
        <v>163</v>
      </c>
      <c r="L22" s="65" t="s">
        <v>164</v>
      </c>
      <c r="M22" s="65"/>
      <c r="N22" s="65"/>
    </row>
    <row r="23" spans="1:14" ht="28.2" x14ac:dyDescent="0.3">
      <c r="A23" s="19" t="str">
        <f>Table156[[#This Row],[Full Name]]</f>
        <v>ALLSOP, Lucy</v>
      </c>
      <c r="B23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3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22</v>
      </c>
      <c r="D23" s="4">
        <f>IF(Table156[[#This Row],[Category]]="","",IF(Table156[[#This Row],[Category]]="M",COUNTIF($I$2:$I23,"M"),IF(Table156[[#This Row],[Category]]="F",COUNTIF($I$2:$I23,"F"),0)))</f>
        <v>9</v>
      </c>
      <c r="E23" s="26">
        <v>151</v>
      </c>
      <c r="F23" s="48">
        <v>3.1157407407407408E-2</v>
      </c>
      <c r="G23" s="28" t="s">
        <v>260</v>
      </c>
      <c r="H23" s="28" t="s">
        <v>40</v>
      </c>
      <c r="I23" s="29" t="s">
        <v>173</v>
      </c>
      <c r="J23" s="65">
        <v>-50</v>
      </c>
      <c r="K23" s="65" t="s">
        <v>163</v>
      </c>
      <c r="L23" s="65" t="s">
        <v>183</v>
      </c>
      <c r="M23" s="65"/>
      <c r="N23" s="65"/>
    </row>
    <row r="24" spans="1:14" ht="28.2" x14ac:dyDescent="0.3">
      <c r="A24" s="19" t="str">
        <f>Table156[[#This Row],[Full Name]]</f>
        <v>BOLTON, Ellen</v>
      </c>
      <c r="B24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4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21</v>
      </c>
      <c r="D24" s="4">
        <f>IF(Table156[[#This Row],[Category]]="","",IF(Table156[[#This Row],[Category]]="M",COUNTIF($I$2:$I24,"M"),IF(Table156[[#This Row],[Category]]="F",COUNTIF($I$2:$I24,"F"),0)))</f>
        <v>10</v>
      </c>
      <c r="E24" s="26">
        <v>168</v>
      </c>
      <c r="F24" s="48">
        <v>3.3391203703703701E-2</v>
      </c>
      <c r="G24" s="28" t="s">
        <v>184</v>
      </c>
      <c r="H24" s="28" t="s">
        <v>121</v>
      </c>
      <c r="I24" s="29" t="s">
        <v>173</v>
      </c>
      <c r="J24" s="65">
        <v>-62</v>
      </c>
      <c r="K24" s="65" t="s">
        <v>163</v>
      </c>
      <c r="L24" s="65" t="s">
        <v>183</v>
      </c>
      <c r="M24" s="65"/>
      <c r="N24" s="65"/>
    </row>
    <row r="25" spans="1:14" ht="28.2" x14ac:dyDescent="0.3">
      <c r="A25" s="19" t="str">
        <f>Table156[[#This Row],[Full Name]]</f>
        <v>GILLON, Alex</v>
      </c>
      <c r="B25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5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20</v>
      </c>
      <c r="D25" s="4">
        <f>IF(Table156[[#This Row],[Category]]="","",IF(Table156[[#This Row],[Category]]="M",COUNTIF($I$2:$I25,"M"),IF(Table156[[#This Row],[Category]]="F",COUNTIF($I$2:$I25,"F"),0)))</f>
        <v>11</v>
      </c>
      <c r="E25" s="26">
        <v>175</v>
      </c>
      <c r="F25" s="48">
        <v>3.3935185185185186E-2</v>
      </c>
      <c r="G25" s="28" t="s">
        <v>186</v>
      </c>
      <c r="H25" s="28" t="s">
        <v>90</v>
      </c>
      <c r="I25" s="29" t="s">
        <v>173</v>
      </c>
      <c r="J25" s="65">
        <v>-68</v>
      </c>
      <c r="K25" s="65" t="s">
        <v>163</v>
      </c>
      <c r="L25" s="65" t="s">
        <v>183</v>
      </c>
      <c r="M25" s="65"/>
      <c r="N25" s="65"/>
    </row>
    <row r="26" spans="1:14" ht="28.2" x14ac:dyDescent="0.3">
      <c r="A26" s="19" t="str">
        <f>Table156[[#This Row],[Full Name]]</f>
        <v>CROSS, Jeff</v>
      </c>
      <c r="B26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6" s="21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17</v>
      </c>
      <c r="D26" s="4">
        <f>IF(Table156[[#This Row],[Category]]="","",IF(Table156[[#This Row],[Category]]="M",COUNTIF($I$2:$I26,"M"),IF(Table156[[#This Row],[Category]]="F",COUNTIF($I$2:$I26,"F"),0)))</f>
        <v>14</v>
      </c>
      <c r="E26" s="26">
        <v>224</v>
      </c>
      <c r="F26" s="48">
        <v>3.8969907407407404E-2</v>
      </c>
      <c r="G26" s="28" t="s">
        <v>261</v>
      </c>
      <c r="H26" s="28" t="s">
        <v>94</v>
      </c>
      <c r="I26" s="29" t="s">
        <v>162</v>
      </c>
      <c r="J26" s="65"/>
      <c r="K26" s="65" t="s">
        <v>163</v>
      </c>
      <c r="L26" s="65" t="s">
        <v>189</v>
      </c>
      <c r="M26" s="65"/>
      <c r="N26" s="65"/>
    </row>
    <row r="27" spans="1:14" x14ac:dyDescent="0.3">
      <c r="A27" s="19">
        <f>Table156[[#This Row],[Full Name]]</f>
        <v>0</v>
      </c>
      <c r="B27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27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27" s="4" t="str">
        <f>IF(Table156[[#This Row],[Category]]="","",IF(Table156[[#This Row],[Category]]="M",COUNTIF($I$2:$I27,"M"),IF(Table156[[#This Row],[Category]]="F",COUNTIF($I$2:$I27,"F"),0)))</f>
        <v/>
      </c>
      <c r="E27" s="26"/>
      <c r="F27" s="48"/>
      <c r="G27" s="28"/>
      <c r="H27" s="28"/>
      <c r="I27" s="29"/>
      <c r="J27" s="65"/>
      <c r="K27" s="65"/>
      <c r="L27" s="65"/>
      <c r="M27" s="65"/>
      <c r="N27" s="65"/>
    </row>
    <row r="28" spans="1:14" x14ac:dyDescent="0.3">
      <c r="A28" s="19">
        <f>Table156[[#This Row],[Full Name]]</f>
        <v>0</v>
      </c>
      <c r="B28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28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28" s="4" t="str">
        <f>IF(Table156[[#This Row],[Category]]="","",IF(Table156[[#This Row],[Category]]="M",COUNTIF($I$2:$I28,"M"),IF(Table156[[#This Row],[Category]]="F",COUNTIF($I$2:$I28,"F"),0)))</f>
        <v/>
      </c>
      <c r="E28" s="26"/>
      <c r="F28" s="48"/>
      <c r="G28" s="28"/>
      <c r="H28" s="28"/>
      <c r="I28" s="29"/>
      <c r="J28" s="65"/>
      <c r="K28" s="65"/>
      <c r="L28" s="65"/>
      <c r="M28" s="65"/>
      <c r="N28" s="65"/>
    </row>
    <row r="29" spans="1:14" x14ac:dyDescent="0.3">
      <c r="A29" s="19">
        <f>Table156[[#This Row],[Full Name]]</f>
        <v>0</v>
      </c>
      <c r="B29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29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29" s="4" t="str">
        <f>IF(Table156[[#This Row],[Category]]="","",IF(Table156[[#This Row],[Category]]="M",COUNTIF($I$2:$I29,"M"),IF(Table156[[#This Row],[Category]]="F",COUNTIF($I$2:$I29,"F"),0)))</f>
        <v/>
      </c>
      <c r="E29" s="26"/>
      <c r="F29" s="48"/>
      <c r="G29" s="28"/>
      <c r="H29" s="28"/>
      <c r="I29" s="29"/>
      <c r="J29" s="65"/>
      <c r="K29" s="65"/>
      <c r="L29" s="65"/>
      <c r="M29" s="65"/>
      <c r="N29" s="65"/>
    </row>
    <row r="30" spans="1:14" x14ac:dyDescent="0.3">
      <c r="A30" s="19">
        <f>Table156[[#This Row],[Full Name]]</f>
        <v>0</v>
      </c>
      <c r="B30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0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0" s="4" t="str">
        <f>IF(Table156[[#This Row],[Category]]="","",IF(Table156[[#This Row],[Category]]="M",COUNTIF($I$2:$I30,"M"),IF(Table156[[#This Row],[Category]]="F",COUNTIF($I$2:$I30,"F"),0)))</f>
        <v/>
      </c>
      <c r="E30" s="26"/>
      <c r="F30" s="48"/>
      <c r="G30" s="28"/>
      <c r="H30" s="28"/>
      <c r="I30" s="29"/>
      <c r="J30" s="65"/>
      <c r="K30" s="65"/>
      <c r="L30" s="65"/>
      <c r="M30" s="65"/>
      <c r="N30" s="65"/>
    </row>
    <row r="31" spans="1:14" x14ac:dyDescent="0.3">
      <c r="A31" s="19">
        <f>Table156[[#This Row],[Full Name]]</f>
        <v>0</v>
      </c>
      <c r="B31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1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1" s="4" t="str">
        <f>IF(Table156[[#This Row],[Category]]="","",IF(Table156[[#This Row],[Category]]="M",COUNTIF($I$2:$I31,"M"),IF(Table156[[#This Row],[Category]]="F",COUNTIF($I$2:$I31,"F"),0)))</f>
        <v/>
      </c>
      <c r="E31" s="26"/>
      <c r="F31" s="48"/>
      <c r="G31" s="28"/>
      <c r="H31" s="28"/>
      <c r="I31" s="29"/>
      <c r="J31" s="65"/>
      <c r="K31" s="65"/>
      <c r="L31" s="65"/>
      <c r="M31" s="65"/>
      <c r="N31" s="65"/>
    </row>
    <row r="32" spans="1:14" x14ac:dyDescent="0.3">
      <c r="A32" s="19">
        <f>Table156[[#This Row],[Full Name]]</f>
        <v>0</v>
      </c>
      <c r="B32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2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2" s="4" t="str">
        <f>IF(Table156[[#This Row],[Category]]="","",IF(Table156[[#This Row],[Category]]="M",COUNTIF($I$2:$I32,"M"),IF(Table156[[#This Row],[Category]]="F",COUNTIF($I$2:$I32,"F"),0)))</f>
        <v/>
      </c>
      <c r="E32" s="26"/>
      <c r="F32" s="48"/>
      <c r="G32" s="28"/>
      <c r="H32" s="28"/>
      <c r="I32" s="29"/>
      <c r="J32" s="65"/>
      <c r="K32" s="65"/>
      <c r="L32" s="65"/>
      <c r="M32" s="65"/>
      <c r="N32" s="65"/>
    </row>
    <row r="33" spans="1:14" x14ac:dyDescent="0.3">
      <c r="A33" s="19">
        <f>Table156[[#This Row],[Full Name]]</f>
        <v>0</v>
      </c>
      <c r="B33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3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3" s="4" t="str">
        <f>IF(Table156[[#This Row],[Category]]="","",IF(Table156[[#This Row],[Category]]="M",COUNTIF($I$2:$I33,"M"),IF(Table156[[#This Row],[Category]]="F",COUNTIF($I$2:$I33,"F"),0)))</f>
        <v/>
      </c>
      <c r="E33" s="26"/>
      <c r="F33" s="48"/>
      <c r="G33" s="28"/>
      <c r="H33" s="28"/>
      <c r="I33" s="29"/>
      <c r="J33" s="65"/>
      <c r="K33" s="65"/>
      <c r="L33" s="65"/>
      <c r="M33" s="65"/>
      <c r="N33" s="65"/>
    </row>
    <row r="34" spans="1:14" x14ac:dyDescent="0.3">
      <c r="A34" s="19">
        <f>Table156[[#This Row],[Full Name]]</f>
        <v>0</v>
      </c>
      <c r="B34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4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4" s="4" t="str">
        <f>IF(Table156[[#This Row],[Category]]="","",IF(Table156[[#This Row],[Category]]="M",COUNTIF($I$2:$I34,"M"),IF(Table156[[#This Row],[Category]]="F",COUNTIF($I$2:$I34,"F"),0)))</f>
        <v/>
      </c>
      <c r="E34" s="26"/>
      <c r="F34" s="48"/>
      <c r="G34" s="28"/>
      <c r="H34" s="28"/>
      <c r="I34" s="29"/>
      <c r="J34" s="65"/>
      <c r="K34" s="65"/>
      <c r="L34" s="65"/>
      <c r="M34" s="65"/>
      <c r="N34" s="65"/>
    </row>
    <row r="35" spans="1:14" x14ac:dyDescent="0.3">
      <c r="A35" s="19">
        <f>Table156[[#This Row],[Full Name]]</f>
        <v>0</v>
      </c>
      <c r="B35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5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5" s="4" t="str">
        <f>IF(Table156[[#This Row],[Category]]="","",IF(Table156[[#This Row],[Category]]="M",COUNTIF($I$2:$I35,"M"),IF(Table156[[#This Row],[Category]]="F",COUNTIF($I$2:$I35,"F"),0)))</f>
        <v/>
      </c>
      <c r="E35" s="26"/>
      <c r="F35" s="48"/>
      <c r="G35" s="28"/>
      <c r="H35" s="28"/>
      <c r="I35" s="29"/>
      <c r="J35" s="65"/>
      <c r="K35" s="65"/>
      <c r="L35" s="65"/>
      <c r="M35" s="65"/>
      <c r="N35" s="65"/>
    </row>
    <row r="36" spans="1:14" x14ac:dyDescent="0.3">
      <c r="A36" s="19">
        <f>Table156[[#This Row],[Full Name]]</f>
        <v>0</v>
      </c>
      <c r="B36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6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6" s="4" t="str">
        <f>IF(Table156[[#This Row],[Category]]="","",IF(Table156[[#This Row],[Category]]="M",COUNTIF($I$2:$I36,"M"),IF(Table156[[#This Row],[Category]]="F",COUNTIF($I$2:$I36,"F"),0)))</f>
        <v/>
      </c>
      <c r="E36" s="26"/>
      <c r="F36" s="48"/>
      <c r="G36" s="28"/>
      <c r="H36" s="28"/>
      <c r="I36" s="29"/>
      <c r="J36" s="65"/>
      <c r="K36" s="65"/>
      <c r="L36" s="65"/>
      <c r="M36" s="65"/>
      <c r="N36" s="65"/>
    </row>
    <row r="37" spans="1:14" x14ac:dyDescent="0.3">
      <c r="A37" s="19">
        <f>Table156[[#This Row],[Full Name]]</f>
        <v>0</v>
      </c>
      <c r="B37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7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7" s="4" t="str">
        <f>IF(Table156[[#This Row],[Category]]="","",IF(Table156[[#This Row],[Category]]="M",COUNTIF($I$2:$I37,"M"),IF(Table156[[#This Row],[Category]]="F",COUNTIF($I$2:$I37,"F"),0)))</f>
        <v/>
      </c>
      <c r="E37" s="26"/>
      <c r="F37" s="48"/>
      <c r="G37" s="28"/>
      <c r="H37" s="28"/>
      <c r="I37" s="29"/>
      <c r="J37" s="65"/>
      <c r="K37" s="65"/>
      <c r="L37" s="65"/>
      <c r="M37" s="65"/>
      <c r="N37" s="65"/>
    </row>
    <row r="38" spans="1:14" x14ac:dyDescent="0.3">
      <c r="A38" s="19">
        <f>Table156[[#This Row],[Full Name]]</f>
        <v>0</v>
      </c>
      <c r="B38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8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8" s="4" t="str">
        <f>IF(Table156[[#This Row],[Category]]="","",IF(Table156[[#This Row],[Category]]="M",COUNTIF($I$2:$I38,"M"),IF(Table156[[#This Row],[Category]]="F",COUNTIF($I$2:$I38,"F"),0)))</f>
        <v/>
      </c>
      <c r="E38" s="26"/>
      <c r="F38" s="48"/>
      <c r="G38" s="28"/>
      <c r="H38" s="28"/>
      <c r="I38" s="29"/>
      <c r="J38" s="65"/>
      <c r="K38" s="65"/>
      <c r="L38" s="65"/>
      <c r="M38" s="65"/>
      <c r="N38" s="65"/>
    </row>
    <row r="39" spans="1:14" x14ac:dyDescent="0.3">
      <c r="A39" s="19">
        <f>Table156[[#This Row],[Full Name]]</f>
        <v>0</v>
      </c>
      <c r="B39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9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9" s="4" t="str">
        <f>IF(Table156[[#This Row],[Category]]="","",IF(Table156[[#This Row],[Category]]="M",COUNTIF($I$2:$I39,"M"),IF(Table156[[#This Row],[Category]]="F",COUNTIF($I$2:$I39,"F"),0)))</f>
        <v/>
      </c>
      <c r="E39" s="26"/>
      <c r="F39" s="48"/>
      <c r="G39" s="28"/>
      <c r="H39" s="28"/>
      <c r="I39" s="29"/>
      <c r="J39" s="65"/>
      <c r="K39" s="65"/>
      <c r="L39" s="65"/>
      <c r="M39" s="65"/>
      <c r="N39" s="65"/>
    </row>
    <row r="40" spans="1:14" x14ac:dyDescent="0.3">
      <c r="A40" s="19">
        <f>Table156[[#This Row],[Full Name]]</f>
        <v>0</v>
      </c>
      <c r="B40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0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0" s="4" t="str">
        <f>IF(Table156[[#This Row],[Category]]="","",IF(Table156[[#This Row],[Category]]="M",COUNTIF($I$2:$I40,"M"),IF(Table156[[#This Row],[Category]]="F",COUNTIF($I$2:$I40,"F"),0)))</f>
        <v/>
      </c>
      <c r="E40" s="26"/>
      <c r="F40" s="48"/>
      <c r="G40" s="28"/>
      <c r="H40" s="28"/>
      <c r="I40" s="29"/>
      <c r="J40" s="65"/>
      <c r="K40" s="65"/>
      <c r="L40" s="65"/>
      <c r="M40" s="65"/>
      <c r="N40" s="65"/>
    </row>
    <row r="41" spans="1:14" x14ac:dyDescent="0.3">
      <c r="A41" s="19">
        <f>Table156[[#This Row],[Full Name]]</f>
        <v>0</v>
      </c>
      <c r="B41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1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1" s="4" t="str">
        <f>IF(Table156[[#This Row],[Category]]="","",IF(Table156[[#This Row],[Category]]="M",COUNTIF($I$2:$I41,"M"),IF(Table156[[#This Row],[Category]]="F",COUNTIF($I$2:$I41,"F"),0)))</f>
        <v/>
      </c>
      <c r="E41" s="26"/>
      <c r="F41" s="48"/>
      <c r="G41" s="28"/>
      <c r="H41" s="28"/>
      <c r="I41" s="29"/>
      <c r="J41" s="65"/>
      <c r="K41" s="65"/>
      <c r="L41" s="65"/>
      <c r="M41" s="65"/>
      <c r="N41" s="65"/>
    </row>
    <row r="42" spans="1:14" x14ac:dyDescent="0.3">
      <c r="A42" s="19">
        <f>Table156[[#This Row],[Full Name]]</f>
        <v>0</v>
      </c>
      <c r="B42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2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2" s="4" t="str">
        <f>IF(Table156[[#This Row],[Category]]="","",IF(Table156[[#This Row],[Category]]="M",COUNTIF($I$2:$I42,"M"),IF(Table156[[#This Row],[Category]]="F",COUNTIF($I$2:$I42,"F"),0)))</f>
        <v/>
      </c>
      <c r="E42" s="26"/>
      <c r="F42" s="48"/>
      <c r="G42" s="28"/>
      <c r="H42" s="28"/>
      <c r="I42" s="29"/>
      <c r="J42" s="65"/>
      <c r="K42" s="65"/>
      <c r="L42" s="65"/>
      <c r="M42" s="65"/>
      <c r="N42" s="65"/>
    </row>
    <row r="43" spans="1:14" x14ac:dyDescent="0.3">
      <c r="A43" s="19">
        <f>Table156[[#This Row],[Full Name]]</f>
        <v>0</v>
      </c>
      <c r="B43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3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3" s="4" t="str">
        <f>IF(Table156[[#This Row],[Category]]="","",IF(Table156[[#This Row],[Category]]="M",COUNTIF($I$2:$I43,"M"),IF(Table156[[#This Row],[Category]]="F",COUNTIF($I$2:$I43,"F"),0)))</f>
        <v/>
      </c>
      <c r="E43" s="26"/>
      <c r="F43" s="48"/>
      <c r="G43" s="28"/>
      <c r="H43" s="28"/>
      <c r="I43" s="29"/>
      <c r="J43" s="65"/>
      <c r="K43" s="65"/>
      <c r="L43" s="65"/>
      <c r="M43" s="65"/>
      <c r="N43" s="65"/>
    </row>
    <row r="44" spans="1:14" x14ac:dyDescent="0.3">
      <c r="A44" s="19">
        <f>Table156[[#This Row],[Full Name]]</f>
        <v>0</v>
      </c>
      <c r="B44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4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4" s="4" t="str">
        <f>IF(Table156[[#This Row],[Category]]="","",IF(Table156[[#This Row],[Category]]="M",COUNTIF($I$2:$I44,"M"),IF(Table156[[#This Row],[Category]]="F",COUNTIF($I$2:$I44,"F"),0)))</f>
        <v/>
      </c>
      <c r="E44" s="26"/>
      <c r="F44" s="48"/>
      <c r="G44" s="28"/>
      <c r="H44" s="28"/>
      <c r="I44" s="29"/>
      <c r="J44" s="65"/>
      <c r="K44" s="65"/>
      <c r="L44" s="65"/>
      <c r="M44" s="65"/>
      <c r="N44" s="65"/>
    </row>
    <row r="45" spans="1:14" x14ac:dyDescent="0.3">
      <c r="A45" s="19">
        <f>Table156[[#This Row],[Full Name]]</f>
        <v>0</v>
      </c>
      <c r="B45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5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5" s="4" t="str">
        <f>IF(Table156[[#This Row],[Category]]="","",IF(Table156[[#This Row],[Category]]="M",COUNTIF($I$2:$I45,"M"),IF(Table156[[#This Row],[Category]]="F",COUNTIF($I$2:$I45,"F"),0)))</f>
        <v/>
      </c>
      <c r="E45" s="26"/>
      <c r="F45" s="48"/>
      <c r="G45" s="28"/>
      <c r="H45" s="28"/>
      <c r="I45" s="29"/>
      <c r="J45" s="65"/>
      <c r="K45" s="65"/>
      <c r="L45" s="65"/>
      <c r="M45" s="65"/>
      <c r="N45" s="65"/>
    </row>
    <row r="46" spans="1:14" x14ac:dyDescent="0.3">
      <c r="A46" s="19">
        <f>Table156[[#This Row],[Full Name]]</f>
        <v>0</v>
      </c>
      <c r="B46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6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6" s="4" t="str">
        <f>IF(Table156[[#This Row],[Category]]="","",IF(Table156[[#This Row],[Category]]="M",COUNTIF($I$2:$I46,"M"),IF(Table156[[#This Row],[Category]]="F",COUNTIF($I$2:$I46,"F"),0)))</f>
        <v/>
      </c>
      <c r="E46" s="26"/>
      <c r="F46" s="48"/>
      <c r="G46" s="28"/>
      <c r="H46" s="28"/>
      <c r="I46" s="29"/>
      <c r="J46" s="65"/>
      <c r="K46" s="65"/>
      <c r="L46" s="65"/>
      <c r="M46" s="65"/>
      <c r="N46" s="65"/>
    </row>
    <row r="47" spans="1:14" x14ac:dyDescent="0.3">
      <c r="A47" s="19">
        <f>Table156[[#This Row],[Full Name]]</f>
        <v>0</v>
      </c>
      <c r="B47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7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7" s="4" t="str">
        <f>IF(Table156[[#This Row],[Category]]="","",IF(Table156[[#This Row],[Category]]="M",COUNTIF($I$2:$I47,"M"),IF(Table156[[#This Row],[Category]]="F",COUNTIF($I$2:$I47,"F"),0)))</f>
        <v/>
      </c>
      <c r="E47" s="26"/>
      <c r="F47" s="48"/>
      <c r="G47" s="28"/>
      <c r="H47" s="28"/>
      <c r="I47" s="29"/>
      <c r="J47" s="65"/>
      <c r="K47" s="65"/>
      <c r="L47" s="65"/>
      <c r="M47" s="65"/>
      <c r="N47" s="65"/>
    </row>
    <row r="48" spans="1:14" x14ac:dyDescent="0.3">
      <c r="A48" s="19">
        <f>Table156[[#This Row],[Full Name]]</f>
        <v>0</v>
      </c>
      <c r="B48" s="21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8" s="21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8" s="4" t="str">
        <f>IF(Table156[[#This Row],[Category]]="","",IF(Table156[[#This Row],[Category]]="M",COUNTIF($I$2:$I48,"M"),IF(Table156[[#This Row],[Category]]="F",COUNTIF($I$2:$I48,"F"),0)))</f>
        <v/>
      </c>
      <c r="E48" s="26"/>
      <c r="F48" s="48"/>
      <c r="G48" s="28"/>
      <c r="H48" s="28"/>
      <c r="I48" s="29"/>
      <c r="J48" s="65"/>
      <c r="K48" s="65"/>
      <c r="L48" s="65"/>
      <c r="M48" s="65"/>
      <c r="N48" s="65"/>
    </row>
  </sheetData>
  <phoneticPr fontId="5" type="noConversion"/>
  <conditionalFormatting sqref="B2:B48">
    <cfRule type="containsText" dxfId="37" priority="1" operator="containsText" text="OK">
      <formula>NOT(ISERROR(SEARCH("OK",B2)))</formula>
    </cfRule>
    <cfRule type="containsText" dxfId="36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98D10-C849-4D73-A67F-48B4A0AAAB96}">
  <sheetPr>
    <tabColor rgb="FF00B0F0"/>
  </sheetPr>
  <dimension ref="A1:I49"/>
  <sheetViews>
    <sheetView topLeftCell="B1" workbookViewId="0">
      <selection activeCell="E2" sqref="E2:I27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Table1567[[#This Row],[Full Name]]</f>
        <v>0</v>
      </c>
      <c r="B2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" s="4" t="str">
        <f>IF(Table1567[[#This Row],[Category]]="","",IF(Table1567[[#This Row],[Category]]="M",COUNTIF($I$2:$I2,"M"),IF(Table1567[[#This Row],[Category]]="F",COUNTIF($I$2:$I2,"F"),0)))</f>
        <v/>
      </c>
      <c r="E2" s="26"/>
      <c r="F2" s="48"/>
      <c r="G2" s="28"/>
      <c r="H2" s="28"/>
      <c r="I2" s="29"/>
    </row>
    <row r="3" spans="1:9" x14ac:dyDescent="0.3">
      <c r="A3" s="18">
        <f>Table1567[[#This Row],[Full Name]]</f>
        <v>0</v>
      </c>
      <c r="B3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" s="4" t="str">
        <f>IF(Table1567[[#This Row],[Category]]="","",IF(Table1567[[#This Row],[Category]]="M",COUNTIF($I$2:$I3,"M"),IF(Table1567[[#This Row],[Category]]="F",COUNTIF($I$2:$I3,"F"),0)))</f>
        <v/>
      </c>
      <c r="E3" s="26"/>
      <c r="F3" s="48"/>
      <c r="G3" s="28"/>
      <c r="H3" s="28"/>
      <c r="I3" s="29"/>
    </row>
    <row r="4" spans="1:9" x14ac:dyDescent="0.3">
      <c r="A4" s="18">
        <f>Table1567[[#This Row],[Full Name]]</f>
        <v>0</v>
      </c>
      <c r="B4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" s="4" t="str">
        <f>IF(Table1567[[#This Row],[Category]]="","",IF(Table1567[[#This Row],[Category]]="M",COUNTIF($I$2:$I4,"M"),IF(Table1567[[#This Row],[Category]]="F",COUNTIF($I$2:$I4,"F"),0)))</f>
        <v/>
      </c>
      <c r="E4" s="26"/>
      <c r="F4" s="48"/>
      <c r="G4" s="28"/>
      <c r="H4" s="28"/>
      <c r="I4" s="29"/>
    </row>
    <row r="5" spans="1:9" x14ac:dyDescent="0.3">
      <c r="A5" s="18">
        <f>Table1567[[#This Row],[Full Name]]</f>
        <v>0</v>
      </c>
      <c r="B5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5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5" s="4" t="str">
        <f>IF(Table1567[[#This Row],[Category]]="","",IF(Table1567[[#This Row],[Category]]="M",COUNTIF($I$2:$I5,"M"),IF(Table1567[[#This Row],[Category]]="F",COUNTIF($I$2:$I5,"F"),0)))</f>
        <v/>
      </c>
      <c r="E5" s="26"/>
      <c r="F5" s="48"/>
      <c r="G5" s="28"/>
      <c r="H5" s="28"/>
      <c r="I5" s="29"/>
    </row>
    <row r="6" spans="1:9" x14ac:dyDescent="0.3">
      <c r="A6" s="18">
        <f>Table1567[[#This Row],[Full Name]]</f>
        <v>0</v>
      </c>
      <c r="B6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6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6" s="4" t="str">
        <f>IF(Table1567[[#This Row],[Category]]="","",IF(Table1567[[#This Row],[Category]]="M",COUNTIF($I$2:$I6,"M"),IF(Table1567[[#This Row],[Category]]="F",COUNTIF($I$2:$I6,"F"),0)))</f>
        <v/>
      </c>
      <c r="E6" s="26"/>
      <c r="F6" s="48"/>
      <c r="G6" s="28"/>
      <c r="H6" s="28"/>
      <c r="I6" s="29"/>
    </row>
    <row r="7" spans="1:9" x14ac:dyDescent="0.3">
      <c r="A7" s="18">
        <f>Table1567[[#This Row],[Full Name]]</f>
        <v>0</v>
      </c>
      <c r="B7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7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7" s="4" t="str">
        <f>IF(Table1567[[#This Row],[Category]]="","",IF(Table1567[[#This Row],[Category]]="M",COUNTIF($I$2:$I7,"M"),IF(Table1567[[#This Row],[Category]]="F",COUNTIF($I$2:$I7,"F"),0)))</f>
        <v/>
      </c>
      <c r="E7" s="26"/>
      <c r="F7" s="48"/>
      <c r="G7" s="28"/>
      <c r="H7" s="28"/>
      <c r="I7" s="29"/>
    </row>
    <row r="8" spans="1:9" x14ac:dyDescent="0.3">
      <c r="A8" s="18">
        <f>Table1567[[#This Row],[Full Name]]</f>
        <v>0</v>
      </c>
      <c r="B8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8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8" s="4" t="str">
        <f>IF(Table1567[[#This Row],[Category]]="","",IF(Table1567[[#This Row],[Category]]="M",COUNTIF($I$2:$I8,"M"),IF(Table1567[[#This Row],[Category]]="F",COUNTIF($I$2:$I8,"F"),0)))</f>
        <v/>
      </c>
      <c r="E8" s="26"/>
      <c r="F8" s="48"/>
      <c r="G8" s="28"/>
      <c r="H8" s="28"/>
      <c r="I8" s="29"/>
    </row>
    <row r="9" spans="1:9" x14ac:dyDescent="0.3">
      <c r="A9" s="18">
        <f>Table1567[[#This Row],[Full Name]]</f>
        <v>0</v>
      </c>
      <c r="B9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9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9" s="4" t="str">
        <f>IF(Table1567[[#This Row],[Category]]="","",IF(Table1567[[#This Row],[Category]]="M",COUNTIF($I$2:$I9,"M"),IF(Table1567[[#This Row],[Category]]="F",COUNTIF($I$2:$I9,"F"),0)))</f>
        <v/>
      </c>
      <c r="E9" s="26"/>
      <c r="F9" s="48"/>
      <c r="G9" s="28"/>
      <c r="H9" s="28"/>
      <c r="I9" s="29"/>
    </row>
    <row r="10" spans="1:9" x14ac:dyDescent="0.3">
      <c r="A10" s="18">
        <f>Table1567[[#This Row],[Full Name]]</f>
        <v>0</v>
      </c>
      <c r="B10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0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0" s="4" t="str">
        <f>IF(Table1567[[#This Row],[Category]]="","",IF(Table1567[[#This Row],[Category]]="M",COUNTIF($I$2:$I10,"M"),IF(Table1567[[#This Row],[Category]]="F",COUNTIF($I$2:$I10,"F"),0)))</f>
        <v/>
      </c>
      <c r="E10" s="26"/>
      <c r="F10" s="48"/>
      <c r="G10" s="28"/>
      <c r="H10" s="28"/>
      <c r="I10" s="29"/>
    </row>
    <row r="11" spans="1:9" x14ac:dyDescent="0.3">
      <c r="A11" s="18">
        <f>Table1567[[#This Row],[Full Name]]</f>
        <v>0</v>
      </c>
      <c r="B11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1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1" s="4" t="str">
        <f>IF(Table1567[[#This Row],[Category]]="","",IF(Table1567[[#This Row],[Category]]="M",COUNTIF($I$2:$I11,"M"),IF(Table1567[[#This Row],[Category]]="F",COUNTIF($I$2:$I11,"F"),0)))</f>
        <v/>
      </c>
      <c r="E11" s="26"/>
      <c r="F11" s="48"/>
      <c r="G11" s="28"/>
      <c r="H11" s="28"/>
      <c r="I11" s="29"/>
    </row>
    <row r="12" spans="1:9" x14ac:dyDescent="0.3">
      <c r="A12" s="18">
        <f>Table1567[[#This Row],[Full Name]]</f>
        <v>0</v>
      </c>
      <c r="B12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2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2" s="4" t="str">
        <f>IF(Table1567[[#This Row],[Category]]="","",IF(Table1567[[#This Row],[Category]]="M",COUNTIF($I$2:$I12,"M"),IF(Table1567[[#This Row],[Category]]="F",COUNTIF($I$2:$I12,"F"),0)))</f>
        <v/>
      </c>
      <c r="E12" s="26"/>
      <c r="F12" s="48"/>
      <c r="G12" s="28"/>
      <c r="H12" s="28"/>
      <c r="I12" s="29"/>
    </row>
    <row r="13" spans="1:9" x14ac:dyDescent="0.3">
      <c r="A13" s="18">
        <f>Table1567[[#This Row],[Full Name]]</f>
        <v>0</v>
      </c>
      <c r="B13" s="20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3" s="20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3" s="4" t="str">
        <f>IF(Table1567[[#This Row],[Category]]="","",IF(Table1567[[#This Row],[Category]]="M",COUNTIF($I$2:$I13,"M"),IF(Table1567[[#This Row],[Category]]="F",COUNTIF($I$2:$I13,"F"),0)))</f>
        <v/>
      </c>
      <c r="E13" s="26"/>
      <c r="F13" s="48"/>
      <c r="G13" s="28"/>
      <c r="H13" s="28"/>
      <c r="I13" s="29"/>
    </row>
    <row r="14" spans="1:9" x14ac:dyDescent="0.3">
      <c r="A14" s="19">
        <f>Table1567[[#This Row],[Full Name]]</f>
        <v>0</v>
      </c>
      <c r="B14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4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4" s="4" t="str">
        <f>IF(Table1567[[#This Row],[Category]]="","",IF(Table1567[[#This Row],[Category]]="M",COUNTIF($I$2:$I14,"M"),IF(Table1567[[#This Row],[Category]]="F",COUNTIF($I$2:$I14,"F"),0)))</f>
        <v/>
      </c>
      <c r="E14" s="30"/>
      <c r="F14" s="48"/>
      <c r="G14" s="32"/>
      <c r="H14" s="32"/>
      <c r="I14" s="33"/>
    </row>
    <row r="15" spans="1:9" x14ac:dyDescent="0.3">
      <c r="A15" s="19">
        <f>Table1567[[#This Row],[Full Name]]</f>
        <v>0</v>
      </c>
      <c r="B15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5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5" s="4" t="str">
        <f>IF(Table1567[[#This Row],[Category]]="","",IF(Table1567[[#This Row],[Category]]="M",COUNTIF($I$2:$I15,"M"),IF(Table1567[[#This Row],[Category]]="F",COUNTIF($I$2:$I15,"F"),0)))</f>
        <v/>
      </c>
      <c r="E15" s="26"/>
      <c r="F15" s="48"/>
      <c r="G15" s="28"/>
      <c r="H15" s="28"/>
      <c r="I15" s="29"/>
    </row>
    <row r="16" spans="1:9" x14ac:dyDescent="0.3">
      <c r="A16" s="19">
        <f>Table1567[[#This Row],[Full Name]]</f>
        <v>0</v>
      </c>
      <c r="B16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6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6" s="4" t="str">
        <f>IF(Table1567[[#This Row],[Category]]="","",IF(Table1567[[#This Row],[Category]]="M",COUNTIF($I$2:$I16,"M"),IF(Table1567[[#This Row],[Category]]="F",COUNTIF($I$2:$I16,"F"),0)))</f>
        <v/>
      </c>
      <c r="E16" s="26"/>
      <c r="F16" s="48"/>
      <c r="G16" s="28"/>
      <c r="H16" s="28"/>
      <c r="I16" s="29"/>
    </row>
    <row r="17" spans="1:9" x14ac:dyDescent="0.3">
      <c r="A17" s="19">
        <f>Table1567[[#This Row],[Full Name]]</f>
        <v>0</v>
      </c>
      <c r="B17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7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7" s="4" t="str">
        <f>IF(Table1567[[#This Row],[Category]]="","",IF(Table1567[[#This Row],[Category]]="M",COUNTIF($I$2:$I17,"M"),IF(Table1567[[#This Row],[Category]]="F",COUNTIF($I$2:$I17,"F"),0)))</f>
        <v/>
      </c>
      <c r="E17" s="26"/>
      <c r="F17" s="48"/>
      <c r="G17" s="28"/>
      <c r="H17" s="28"/>
      <c r="I17" s="29"/>
    </row>
    <row r="18" spans="1:9" x14ac:dyDescent="0.3">
      <c r="A18" s="19">
        <f>Table1567[[#This Row],[Full Name]]</f>
        <v>0</v>
      </c>
      <c r="B18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8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8" s="4" t="str">
        <f>IF(Table1567[[#This Row],[Category]]="","",IF(Table1567[[#This Row],[Category]]="M",COUNTIF($I$2:$I18,"M"),IF(Table1567[[#This Row],[Category]]="F",COUNTIF($I$2:$I18,"F"),0)))</f>
        <v/>
      </c>
      <c r="E18" s="26"/>
      <c r="F18" s="48"/>
      <c r="G18" s="28"/>
      <c r="H18" s="28"/>
      <c r="I18" s="29"/>
    </row>
    <row r="19" spans="1:9" x14ac:dyDescent="0.3">
      <c r="A19" s="19">
        <f>Table1567[[#This Row],[Full Name]]</f>
        <v>0</v>
      </c>
      <c r="B19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19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19" s="4" t="str">
        <f>IF(Table1567[[#This Row],[Category]]="","",IF(Table1567[[#This Row],[Category]]="M",COUNTIF($I$2:$I19,"M"),IF(Table1567[[#This Row],[Category]]="F",COUNTIF($I$2:$I19,"F"),0)))</f>
        <v/>
      </c>
      <c r="E19" s="26"/>
      <c r="F19" s="48"/>
      <c r="G19" s="28"/>
      <c r="H19" s="28"/>
      <c r="I19" s="29"/>
    </row>
    <row r="20" spans="1:9" x14ac:dyDescent="0.3">
      <c r="A20" s="19">
        <f>Table1567[[#This Row],[Full Name]]</f>
        <v>0</v>
      </c>
      <c r="B20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0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0" s="4" t="str">
        <f>IF(Table1567[[#This Row],[Category]]="","",IF(Table1567[[#This Row],[Category]]="M",COUNTIF($I$2:$I20,"M"),IF(Table1567[[#This Row],[Category]]="F",COUNTIF($I$2:$I20,"F"),0)))</f>
        <v/>
      </c>
      <c r="E20" s="26"/>
      <c r="F20" s="48"/>
      <c r="G20" s="28"/>
      <c r="H20" s="28"/>
      <c r="I20" s="29"/>
    </row>
    <row r="21" spans="1:9" x14ac:dyDescent="0.3">
      <c r="A21" s="19">
        <f>Table1567[[#This Row],[Full Name]]</f>
        <v>0</v>
      </c>
      <c r="B21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1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1" s="4" t="str">
        <f>IF(Table1567[[#This Row],[Category]]="","",IF(Table1567[[#This Row],[Category]]="M",COUNTIF($I$2:$I21,"M"),IF(Table1567[[#This Row],[Category]]="F",COUNTIF($I$2:$I21,"F"),0)))</f>
        <v/>
      </c>
      <c r="E21" s="26"/>
      <c r="F21" s="48"/>
      <c r="G21" s="28"/>
      <c r="H21" s="28"/>
      <c r="I21" s="29"/>
    </row>
    <row r="22" spans="1:9" x14ac:dyDescent="0.3">
      <c r="A22" s="19">
        <f>Table1567[[#This Row],[Full Name]]</f>
        <v>0</v>
      </c>
      <c r="B22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2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2" s="4" t="str">
        <f>IF(Table1567[[#This Row],[Category]]="","",IF(Table1567[[#This Row],[Category]]="M",COUNTIF($I$2:$I22,"M"),IF(Table1567[[#This Row],[Category]]="F",COUNTIF($I$2:$I22,"F"),0)))</f>
        <v/>
      </c>
      <c r="E22" s="26"/>
      <c r="F22" s="48"/>
      <c r="G22" s="28"/>
      <c r="H22" s="28"/>
      <c r="I22" s="29"/>
    </row>
    <row r="23" spans="1:9" x14ac:dyDescent="0.3">
      <c r="A23" s="19">
        <f>Table1567[[#This Row],[Full Name]]</f>
        <v>0</v>
      </c>
      <c r="B23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3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3" s="4" t="str">
        <f>IF(Table1567[[#This Row],[Category]]="","",IF(Table1567[[#This Row],[Category]]="M",COUNTIF($I$2:$I23,"M"),IF(Table1567[[#This Row],[Category]]="F",COUNTIF($I$2:$I23,"F"),0)))</f>
        <v/>
      </c>
      <c r="E23" s="26"/>
      <c r="F23" s="48"/>
      <c r="G23" s="28"/>
      <c r="H23" s="28"/>
      <c r="I23" s="29"/>
    </row>
    <row r="24" spans="1:9" x14ac:dyDescent="0.3">
      <c r="A24" s="19">
        <f>Table1567[[#This Row],[Full Name]]</f>
        <v>0</v>
      </c>
      <c r="B24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4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4" s="4" t="str">
        <f>IF(Table1567[[#This Row],[Category]]="","",IF(Table1567[[#This Row],[Category]]="M",COUNTIF($I$2:$I24,"M"),IF(Table1567[[#This Row],[Category]]="F",COUNTIF($I$2:$I24,"F"),0)))</f>
        <v/>
      </c>
      <c r="E24" s="26"/>
      <c r="F24" s="48"/>
      <c r="G24" s="28"/>
      <c r="H24" s="28"/>
      <c r="I24" s="29"/>
    </row>
    <row r="25" spans="1:9" x14ac:dyDescent="0.3">
      <c r="A25" s="19">
        <f>Table1567[[#This Row],[Full Name]]</f>
        <v>0</v>
      </c>
      <c r="B25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5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5" s="4" t="str">
        <f>IF(Table1567[[#This Row],[Category]]="","",IF(Table1567[[#This Row],[Category]]="M",COUNTIF($I$2:$I25,"M"),IF(Table1567[[#This Row],[Category]]="F",COUNTIF($I$2:$I25,"F"),0)))</f>
        <v/>
      </c>
      <c r="E25" s="26"/>
      <c r="F25" s="48"/>
      <c r="G25" s="28"/>
      <c r="H25" s="28"/>
      <c r="I25" s="29"/>
    </row>
    <row r="26" spans="1:9" x14ac:dyDescent="0.3">
      <c r="A26" s="19">
        <f>Table1567[[#This Row],[Full Name]]</f>
        <v>0</v>
      </c>
      <c r="B26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6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6" s="4" t="str">
        <f>IF(Table1567[[#This Row],[Category]]="","",IF(Table1567[[#This Row],[Category]]="M",COUNTIF($I$2:$I26,"M"),IF(Table1567[[#This Row],[Category]]="F",COUNTIF($I$2:$I26,"F"),0)))</f>
        <v/>
      </c>
      <c r="E26" s="26"/>
      <c r="F26" s="48"/>
      <c r="G26" s="28"/>
      <c r="H26" s="28"/>
      <c r="I26" s="29"/>
    </row>
    <row r="27" spans="1:9" x14ac:dyDescent="0.3">
      <c r="A27" s="19">
        <f>Table1567[[#This Row],[Full Name]]</f>
        <v>0</v>
      </c>
      <c r="B27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7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7" s="4" t="str">
        <f>IF(Table1567[[#This Row],[Category]]="","",IF(Table1567[[#This Row],[Category]]="M",COUNTIF($I$2:$I27,"M"),IF(Table1567[[#This Row],[Category]]="F",COUNTIF($I$2:$I27,"F"),0)))</f>
        <v/>
      </c>
      <c r="E27" s="26"/>
      <c r="F27" s="48"/>
      <c r="G27" s="28"/>
      <c r="H27" s="28"/>
      <c r="I27" s="29"/>
    </row>
    <row r="28" spans="1:9" x14ac:dyDescent="0.3">
      <c r="A28" s="19">
        <f>Table1567[[#This Row],[Full Name]]</f>
        <v>0</v>
      </c>
      <c r="B28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8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8" s="4" t="str">
        <f>IF(Table1567[[#This Row],[Category]]="","",IF(Table1567[[#This Row],[Category]]="M",COUNTIF($I$2:$I28,"M"),IF(Table1567[[#This Row],[Category]]="F",COUNTIF($I$2:$I28,"F"),0)))</f>
        <v/>
      </c>
      <c r="E28" s="26"/>
      <c r="F28" s="48"/>
      <c r="G28" s="28"/>
      <c r="H28" s="28"/>
      <c r="I28" s="29"/>
    </row>
    <row r="29" spans="1:9" x14ac:dyDescent="0.3">
      <c r="A29" s="19">
        <f>Table1567[[#This Row],[Full Name]]</f>
        <v>0</v>
      </c>
      <c r="B29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9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9" s="4" t="str">
        <f>IF(Table1567[[#This Row],[Category]]="","",IF(Table1567[[#This Row],[Category]]="M",COUNTIF($I$2:$I29,"M"),IF(Table1567[[#This Row],[Category]]="F",COUNTIF($I$2:$I29,"F"),0)))</f>
        <v/>
      </c>
      <c r="E29" s="26"/>
      <c r="F29" s="48"/>
      <c r="G29" s="28"/>
      <c r="H29" s="28"/>
      <c r="I29" s="29"/>
    </row>
    <row r="30" spans="1:9" x14ac:dyDescent="0.3">
      <c r="A30" s="19">
        <f>Table1567[[#This Row],[Full Name]]</f>
        <v>0</v>
      </c>
      <c r="B30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0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0" s="4" t="str">
        <f>IF(Table1567[[#This Row],[Category]]="","",IF(Table1567[[#This Row],[Category]]="M",COUNTIF($I$2:$I30,"M"),IF(Table1567[[#This Row],[Category]]="F",COUNTIF($I$2:$I30,"F"),0)))</f>
        <v/>
      </c>
      <c r="E30" s="26"/>
      <c r="F30" s="48"/>
      <c r="G30" s="28"/>
      <c r="H30" s="28"/>
      <c r="I30" s="29"/>
    </row>
    <row r="31" spans="1:9" x14ac:dyDescent="0.3">
      <c r="A31" s="19">
        <f>Table1567[[#This Row],[Full Name]]</f>
        <v>0</v>
      </c>
      <c r="B31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1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1" s="4" t="str">
        <f>IF(Table1567[[#This Row],[Category]]="","",IF(Table1567[[#This Row],[Category]]="M",COUNTIF($I$2:$I31,"M"),IF(Table1567[[#This Row],[Category]]="F",COUNTIF($I$2:$I31,"F"),0)))</f>
        <v/>
      </c>
      <c r="E31" s="26"/>
      <c r="F31" s="48"/>
      <c r="G31" s="28"/>
      <c r="H31" s="28"/>
      <c r="I31" s="29"/>
    </row>
    <row r="32" spans="1:9" x14ac:dyDescent="0.3">
      <c r="A32" s="19">
        <f>Table1567[[#This Row],[Full Name]]</f>
        <v>0</v>
      </c>
      <c r="B32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2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2" s="4" t="str">
        <f>IF(Table1567[[#This Row],[Category]]="","",IF(Table1567[[#This Row],[Category]]="M",COUNTIF($I$2:$I32,"M"),IF(Table1567[[#This Row],[Category]]="F",COUNTIF($I$2:$I32,"F"),0)))</f>
        <v/>
      </c>
      <c r="E32" s="26"/>
      <c r="F32" s="48"/>
      <c r="G32" s="28"/>
      <c r="H32" s="28"/>
      <c r="I32" s="29"/>
    </row>
    <row r="33" spans="1:9" x14ac:dyDescent="0.3">
      <c r="A33" s="19">
        <f>Table1567[[#This Row],[Full Name]]</f>
        <v>0</v>
      </c>
      <c r="B33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3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3" s="4" t="str">
        <f>IF(Table1567[[#This Row],[Category]]="","",IF(Table1567[[#This Row],[Category]]="M",COUNTIF($I$2:$I33,"M"),IF(Table1567[[#This Row],[Category]]="F",COUNTIF($I$2:$I33,"F"),0)))</f>
        <v/>
      </c>
      <c r="E33" s="26"/>
      <c r="F33" s="48"/>
      <c r="G33" s="28"/>
      <c r="H33" s="28"/>
      <c r="I33" s="29"/>
    </row>
    <row r="34" spans="1:9" x14ac:dyDescent="0.3">
      <c r="A34" s="19">
        <f>Table1567[[#This Row],[Full Name]]</f>
        <v>0</v>
      </c>
      <c r="B34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4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4" s="4" t="str">
        <f>IF(Table1567[[#This Row],[Category]]="","",IF(Table1567[[#This Row],[Category]]="M",COUNTIF($I$2:$I34,"M"),IF(Table1567[[#This Row],[Category]]="F",COUNTIF($I$2:$I34,"F"),0)))</f>
        <v/>
      </c>
      <c r="E34" s="26"/>
      <c r="F34" s="48"/>
      <c r="G34" s="28"/>
      <c r="H34" s="28"/>
      <c r="I34" s="29"/>
    </row>
    <row r="35" spans="1:9" x14ac:dyDescent="0.3">
      <c r="A35" s="19">
        <f>Table1567[[#This Row],[Full Name]]</f>
        <v>0</v>
      </c>
      <c r="B35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5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5" s="4" t="str">
        <f>IF(Table1567[[#This Row],[Category]]="","",IF(Table1567[[#This Row],[Category]]="M",COUNTIF($I$2:$I35,"M"),IF(Table1567[[#This Row],[Category]]="F",COUNTIF($I$2:$I35,"F"),0)))</f>
        <v/>
      </c>
      <c r="E35" s="26"/>
      <c r="F35" s="48"/>
      <c r="G35" s="28"/>
      <c r="H35" s="28"/>
      <c r="I35" s="29"/>
    </row>
    <row r="36" spans="1:9" x14ac:dyDescent="0.3">
      <c r="A36" s="19">
        <f>Table1567[[#This Row],[Full Name]]</f>
        <v>0</v>
      </c>
      <c r="B36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6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6" s="4" t="str">
        <f>IF(Table1567[[#This Row],[Category]]="","",IF(Table1567[[#This Row],[Category]]="M",COUNTIF($I$2:$I36,"M"),IF(Table1567[[#This Row],[Category]]="F",COUNTIF($I$2:$I36,"F"),0)))</f>
        <v/>
      </c>
      <c r="E36" s="26"/>
      <c r="F36" s="48"/>
      <c r="G36" s="28"/>
      <c r="H36" s="28"/>
      <c r="I36" s="29"/>
    </row>
    <row r="37" spans="1:9" x14ac:dyDescent="0.3">
      <c r="A37" s="19">
        <f>Table1567[[#This Row],[Full Name]]</f>
        <v>0</v>
      </c>
      <c r="B37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7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7" s="4" t="str">
        <f>IF(Table1567[[#This Row],[Category]]="","",IF(Table1567[[#This Row],[Category]]="M",COUNTIF($I$2:$I37,"M"),IF(Table1567[[#This Row],[Category]]="F",COUNTIF($I$2:$I37,"F"),0)))</f>
        <v/>
      </c>
      <c r="E37" s="26"/>
      <c r="F37" s="48"/>
      <c r="G37" s="28"/>
      <c r="H37" s="28"/>
      <c r="I37" s="29"/>
    </row>
    <row r="38" spans="1:9" x14ac:dyDescent="0.3">
      <c r="A38" s="19">
        <f>Table1567[[#This Row],[Full Name]]</f>
        <v>0</v>
      </c>
      <c r="B38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8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8" s="4" t="str">
        <f>IF(Table1567[[#This Row],[Category]]="","",IF(Table1567[[#This Row],[Category]]="M",COUNTIF($I$2:$I38,"M"),IF(Table1567[[#This Row],[Category]]="F",COUNTIF($I$2:$I38,"F"),0)))</f>
        <v/>
      </c>
      <c r="E38" s="26"/>
      <c r="F38" s="48"/>
      <c r="G38" s="28"/>
      <c r="H38" s="28"/>
      <c r="I38" s="29"/>
    </row>
    <row r="39" spans="1:9" x14ac:dyDescent="0.3">
      <c r="A39" s="19">
        <f>Table1567[[#This Row],[Full Name]]</f>
        <v>0</v>
      </c>
      <c r="B39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9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9" s="4" t="str">
        <f>IF(Table1567[[#This Row],[Category]]="","",IF(Table1567[[#This Row],[Category]]="M",COUNTIF($I$2:$I39,"M"),IF(Table1567[[#This Row],[Category]]="F",COUNTIF($I$2:$I39,"F"),0)))</f>
        <v/>
      </c>
      <c r="E39" s="26"/>
      <c r="F39" s="48"/>
      <c r="G39" s="28"/>
      <c r="H39" s="28"/>
      <c r="I39" s="29"/>
    </row>
    <row r="40" spans="1:9" x14ac:dyDescent="0.3">
      <c r="A40" s="19">
        <f>Table1567[[#This Row],[Full Name]]</f>
        <v>0</v>
      </c>
      <c r="B40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0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0" s="4" t="str">
        <f>IF(Table1567[[#This Row],[Category]]="","",IF(Table1567[[#This Row],[Category]]="M",COUNTIF($I$2:$I40,"M"),IF(Table1567[[#This Row],[Category]]="F",COUNTIF($I$2:$I40,"F"),0)))</f>
        <v/>
      </c>
      <c r="E40" s="26"/>
      <c r="F40" s="48"/>
      <c r="G40" s="28"/>
      <c r="H40" s="28"/>
      <c r="I40" s="29"/>
    </row>
    <row r="41" spans="1:9" x14ac:dyDescent="0.3">
      <c r="A41" s="19">
        <f>Table1567[[#This Row],[Full Name]]</f>
        <v>0</v>
      </c>
      <c r="B41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1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1" s="4" t="str">
        <f>IF(Table1567[[#This Row],[Category]]="","",IF(Table1567[[#This Row],[Category]]="M",COUNTIF($I$2:$I41,"M"),IF(Table1567[[#This Row],[Category]]="F",COUNTIF($I$2:$I41,"F"),0)))</f>
        <v/>
      </c>
      <c r="E41" s="26"/>
      <c r="F41" s="48"/>
      <c r="G41" s="28"/>
      <c r="H41" s="28"/>
      <c r="I41" s="29"/>
    </row>
    <row r="42" spans="1:9" x14ac:dyDescent="0.3">
      <c r="A42" s="19">
        <f>Table1567[[#This Row],[Full Name]]</f>
        <v>0</v>
      </c>
      <c r="B42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2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2" s="4" t="str">
        <f>IF(Table1567[[#This Row],[Category]]="","",IF(Table1567[[#This Row],[Category]]="M",COUNTIF($I$2:$I42,"M"),IF(Table1567[[#This Row],[Category]]="F",COUNTIF($I$2:$I42,"F"),0)))</f>
        <v/>
      </c>
      <c r="E42" s="26"/>
      <c r="F42" s="48"/>
      <c r="G42" s="28"/>
      <c r="H42" s="28"/>
      <c r="I42" s="29"/>
    </row>
    <row r="43" spans="1:9" x14ac:dyDescent="0.3">
      <c r="A43" s="19">
        <f>Table1567[[#This Row],[Full Name]]</f>
        <v>0</v>
      </c>
      <c r="B43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3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3" s="4" t="str">
        <f>IF(Table1567[[#This Row],[Category]]="","",IF(Table1567[[#This Row],[Category]]="M",COUNTIF($I$2:$I43,"M"),IF(Table1567[[#This Row],[Category]]="F",COUNTIF($I$2:$I43,"F"),0)))</f>
        <v/>
      </c>
      <c r="E43" s="26"/>
      <c r="F43" s="48"/>
      <c r="G43" s="28"/>
      <c r="H43" s="28"/>
      <c r="I43" s="29"/>
    </row>
    <row r="44" spans="1:9" x14ac:dyDescent="0.3">
      <c r="A44" s="19">
        <f>Table1567[[#This Row],[Full Name]]</f>
        <v>0</v>
      </c>
      <c r="B44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4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4" s="4" t="str">
        <f>IF(Table1567[[#This Row],[Category]]="","",IF(Table1567[[#This Row],[Category]]="M",COUNTIF($I$2:$I44,"M"),IF(Table1567[[#This Row],[Category]]="F",COUNTIF($I$2:$I44,"F"),0)))</f>
        <v/>
      </c>
      <c r="E44" s="26"/>
      <c r="F44" s="48"/>
      <c r="G44" s="28"/>
      <c r="H44" s="28"/>
      <c r="I44" s="29"/>
    </row>
    <row r="45" spans="1:9" x14ac:dyDescent="0.3">
      <c r="A45" s="19">
        <f>Table1567[[#This Row],[Full Name]]</f>
        <v>0</v>
      </c>
      <c r="B45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5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5" s="4" t="str">
        <f>IF(Table1567[[#This Row],[Category]]="","",IF(Table1567[[#This Row],[Category]]="M",COUNTIF($I$2:$I45,"M"),IF(Table1567[[#This Row],[Category]]="F",COUNTIF($I$2:$I45,"F"),0)))</f>
        <v/>
      </c>
      <c r="E45" s="26"/>
      <c r="F45" s="48"/>
      <c r="G45" s="28"/>
      <c r="H45" s="28"/>
      <c r="I45" s="29"/>
    </row>
    <row r="46" spans="1:9" x14ac:dyDescent="0.3">
      <c r="A46" s="19">
        <f>Table1567[[#This Row],[Full Name]]</f>
        <v>0</v>
      </c>
      <c r="B46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6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6" s="4" t="str">
        <f>IF(Table1567[[#This Row],[Category]]="","",IF(Table1567[[#This Row],[Category]]="M",COUNTIF($I$2:$I46,"M"),IF(Table1567[[#This Row],[Category]]="F",COUNTIF($I$2:$I46,"F"),0)))</f>
        <v/>
      </c>
      <c r="E46" s="26"/>
      <c r="F46" s="48"/>
      <c r="G46" s="28"/>
      <c r="H46" s="28"/>
      <c r="I46" s="29"/>
    </row>
    <row r="47" spans="1:9" x14ac:dyDescent="0.3">
      <c r="A47" s="19">
        <f>Table1567[[#This Row],[Full Name]]</f>
        <v>0</v>
      </c>
      <c r="B47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7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7" s="4" t="str">
        <f>IF(Table1567[[#This Row],[Category]]="","",IF(Table1567[[#This Row],[Category]]="M",COUNTIF($I$2:$I47,"M"),IF(Table1567[[#This Row],[Category]]="F",COUNTIF($I$2:$I47,"F"),0)))</f>
        <v/>
      </c>
      <c r="E47" s="26"/>
      <c r="F47" s="48"/>
      <c r="G47" s="28"/>
      <c r="H47" s="28"/>
      <c r="I47" s="29"/>
    </row>
    <row r="48" spans="1:9" x14ac:dyDescent="0.3">
      <c r="A48" s="19">
        <f>Table1567[[#This Row],[Full Name]]</f>
        <v>0</v>
      </c>
      <c r="B48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8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8" s="4" t="str">
        <f>IF(Table1567[[#This Row],[Category]]="","",IF(Table1567[[#This Row],[Category]]="M",COUNTIF($I$2:$I48,"M"),IF(Table1567[[#This Row],[Category]]="F",COUNTIF($I$2:$I48,"F"),0)))</f>
        <v/>
      </c>
      <c r="E48" s="26"/>
      <c r="F48" s="48"/>
      <c r="G48" s="28"/>
      <c r="H48" s="28"/>
      <c r="I48" s="29"/>
    </row>
    <row r="49" spans="1:9" x14ac:dyDescent="0.3">
      <c r="A49" s="19">
        <f>Table1567[[#This Row],[Full Name]]</f>
        <v>0</v>
      </c>
      <c r="B49" s="21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9" s="21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9" s="4" t="str">
        <f>IF(Table1567[[#This Row],[Category]]="","",IF(Table1567[[#This Row],[Category]]="M",COUNTIF($I$2:$I49,"M"),IF(Table1567[[#This Row],[Category]]="F",COUNTIF($I$2:$I49,"F"),0)))</f>
        <v/>
      </c>
      <c r="E49" s="26"/>
      <c r="F49" s="48"/>
      <c r="G49" s="28"/>
      <c r="H49" s="28"/>
      <c r="I49" s="29"/>
    </row>
  </sheetData>
  <phoneticPr fontId="5" type="noConversion"/>
  <conditionalFormatting sqref="B2:B49">
    <cfRule type="containsText" dxfId="35" priority="1" operator="containsText" text="OK">
      <formula>NOT(ISERROR(SEARCH("OK",B2)))</formula>
    </cfRule>
    <cfRule type="containsText" dxfId="34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7FBC-3807-474B-ACE7-98A530141063}">
  <sheetPr>
    <tabColor rgb="FF00B0F0"/>
  </sheetPr>
  <dimension ref="A1:I48"/>
  <sheetViews>
    <sheetView topLeftCell="B1" workbookViewId="0">
      <selection activeCell="E2" sqref="E2:I13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Table125[[#This Row],[Full Name]]</f>
        <v>0</v>
      </c>
      <c r="B2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" s="4" t="str">
        <f>IF(Table125[[#This Row],[Category]]="","",IF(Table125[[#This Row],[Category]]="M",COUNTIF($I$2:$I2,"M"),IF(Table125[[#This Row],[Category]]="F",COUNTIF($I$2:$I2,"F"),0)))</f>
        <v/>
      </c>
      <c r="E2" s="26"/>
      <c r="F2" s="48"/>
      <c r="G2" s="28"/>
      <c r="H2" s="28"/>
      <c r="I2" s="29"/>
    </row>
    <row r="3" spans="1:9" x14ac:dyDescent="0.3">
      <c r="A3" s="18">
        <f>Table125[[#This Row],[Full Name]]</f>
        <v>0</v>
      </c>
      <c r="B3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" s="4" t="str">
        <f>IF(Table125[[#This Row],[Category]]="","",IF(Table125[[#This Row],[Category]]="M",COUNTIF($I$2:$I3,"M"),IF(Table125[[#This Row],[Category]]="F",COUNTIF($I$2:$I3,"F"),0)))</f>
        <v/>
      </c>
      <c r="E3" s="26"/>
      <c r="F3" s="48"/>
      <c r="G3" s="28"/>
      <c r="H3" s="28"/>
      <c r="I3" s="29"/>
    </row>
    <row r="4" spans="1:9" x14ac:dyDescent="0.3">
      <c r="A4" s="18">
        <f>Table125[[#This Row],[Full Name]]</f>
        <v>0</v>
      </c>
      <c r="B4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" s="4" t="str">
        <f>IF(Table125[[#This Row],[Category]]="","",IF(Table125[[#This Row],[Category]]="M",COUNTIF($I$2:$I4,"M"),IF(Table125[[#This Row],[Category]]="F",COUNTIF($I$2:$I4,"F"),0)))</f>
        <v/>
      </c>
      <c r="E4" s="26"/>
      <c r="F4" s="48"/>
      <c r="G4" s="28"/>
      <c r="H4" s="28"/>
      <c r="I4" s="29"/>
    </row>
    <row r="5" spans="1:9" x14ac:dyDescent="0.3">
      <c r="A5" s="18">
        <f>Table125[[#This Row],[Full Name]]</f>
        <v>0</v>
      </c>
      <c r="B5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5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5" s="4" t="str">
        <f>IF(Table125[[#This Row],[Category]]="","",IF(Table125[[#This Row],[Category]]="M",COUNTIF($I$2:$I5,"M"),IF(Table125[[#This Row],[Category]]="F",COUNTIF($I$2:$I5,"F"),0)))</f>
        <v/>
      </c>
      <c r="E5" s="26"/>
      <c r="F5" s="48"/>
      <c r="G5" s="28"/>
      <c r="H5" s="28"/>
      <c r="I5" s="29"/>
    </row>
    <row r="6" spans="1:9" x14ac:dyDescent="0.3">
      <c r="A6" s="18">
        <f>Table125[[#This Row],[Full Name]]</f>
        <v>0</v>
      </c>
      <c r="B6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6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6" s="4" t="str">
        <f>IF(Table125[[#This Row],[Category]]="","",IF(Table125[[#This Row],[Category]]="M",COUNTIF($I$2:$I6,"M"),IF(Table125[[#This Row],[Category]]="F",COUNTIF($I$2:$I6,"F"),0)))</f>
        <v/>
      </c>
      <c r="E6" s="26"/>
      <c r="F6" s="48"/>
      <c r="G6" s="28"/>
      <c r="H6" s="28"/>
      <c r="I6" s="29"/>
    </row>
    <row r="7" spans="1:9" x14ac:dyDescent="0.3">
      <c r="A7" s="18">
        <f>Table125[[#This Row],[Full Name]]</f>
        <v>0</v>
      </c>
      <c r="B7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7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7" s="4" t="str">
        <f>IF(Table125[[#This Row],[Category]]="","",IF(Table125[[#This Row],[Category]]="M",COUNTIF($I$2:$I7,"M"),IF(Table125[[#This Row],[Category]]="F",COUNTIF($I$2:$I7,"F"),0)))</f>
        <v/>
      </c>
      <c r="E7" s="26"/>
      <c r="F7" s="48"/>
      <c r="G7" s="28"/>
      <c r="H7" s="28"/>
      <c r="I7" s="29"/>
    </row>
    <row r="8" spans="1:9" x14ac:dyDescent="0.3">
      <c r="A8" s="18">
        <f>Table125[[#This Row],[Full Name]]</f>
        <v>0</v>
      </c>
      <c r="B8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8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8" s="4" t="str">
        <f>IF(Table125[[#This Row],[Category]]="","",IF(Table125[[#This Row],[Category]]="M",COUNTIF($I$2:$I8,"M"),IF(Table125[[#This Row],[Category]]="F",COUNTIF($I$2:$I8,"F"),0)))</f>
        <v/>
      </c>
      <c r="E8" s="26"/>
      <c r="F8" s="48"/>
      <c r="G8" s="28"/>
      <c r="H8" s="28"/>
      <c r="I8" s="29"/>
    </row>
    <row r="9" spans="1:9" x14ac:dyDescent="0.3">
      <c r="A9" s="18">
        <f>Table125[[#This Row],[Full Name]]</f>
        <v>0</v>
      </c>
      <c r="B9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9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9" s="4" t="str">
        <f>IF(Table125[[#This Row],[Category]]="","",IF(Table125[[#This Row],[Category]]="M",COUNTIF($I$2:$I9,"M"),IF(Table125[[#This Row],[Category]]="F",COUNTIF($I$2:$I9,"F"),0)))</f>
        <v/>
      </c>
      <c r="E9" s="26"/>
      <c r="F9" s="48"/>
      <c r="G9" s="28"/>
      <c r="H9" s="28"/>
      <c r="I9" s="29"/>
    </row>
    <row r="10" spans="1:9" x14ac:dyDescent="0.3">
      <c r="A10" s="18">
        <f>Table125[[#This Row],[Full Name]]</f>
        <v>0</v>
      </c>
      <c r="B10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0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0" s="4" t="str">
        <f>IF(Table125[[#This Row],[Category]]="","",IF(Table125[[#This Row],[Category]]="M",COUNTIF($I$2:$I10,"M"),IF(Table125[[#This Row],[Category]]="F",COUNTIF($I$2:$I10,"F"),0)))</f>
        <v/>
      </c>
      <c r="E10" s="26"/>
      <c r="F10" s="48"/>
      <c r="G10" s="28"/>
      <c r="H10" s="28"/>
      <c r="I10" s="29"/>
    </row>
    <row r="11" spans="1:9" x14ac:dyDescent="0.3">
      <c r="A11" s="18">
        <f>Table125[[#This Row],[Full Name]]</f>
        <v>0</v>
      </c>
      <c r="B11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1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1" s="4" t="str">
        <f>IF(Table125[[#This Row],[Category]]="","",IF(Table125[[#This Row],[Category]]="M",COUNTIF($I$2:$I11,"M"),IF(Table125[[#This Row],[Category]]="F",COUNTIF($I$2:$I11,"F"),0)))</f>
        <v/>
      </c>
      <c r="E11" s="26"/>
      <c r="F11" s="48"/>
      <c r="G11" s="28"/>
      <c r="H11" s="28"/>
      <c r="I11" s="29"/>
    </row>
    <row r="12" spans="1:9" x14ac:dyDescent="0.3">
      <c r="A12" s="18">
        <f>Table125[[#This Row],[Full Name]]</f>
        <v>0</v>
      </c>
      <c r="B12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2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2" s="4" t="str">
        <f>IF(Table125[[#This Row],[Category]]="","",IF(Table125[[#This Row],[Category]]="M",COUNTIF($I$2:$I12,"M"),IF(Table125[[#This Row],[Category]]="F",COUNTIF($I$2:$I12,"F"),0)))</f>
        <v/>
      </c>
      <c r="E12" s="26"/>
      <c r="F12" s="48"/>
      <c r="G12" s="28"/>
      <c r="H12" s="28"/>
      <c r="I12" s="29"/>
    </row>
    <row r="13" spans="1:9" x14ac:dyDescent="0.3">
      <c r="A13" s="18">
        <f>Table125[[#This Row],[Full Name]]</f>
        <v>0</v>
      </c>
      <c r="B13" s="20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3" s="20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3" s="4" t="str">
        <f>IF(Table125[[#This Row],[Category]]="","",IF(Table125[[#This Row],[Category]]="M",COUNTIF($I$2:$I13,"M"),IF(Table125[[#This Row],[Category]]="F",COUNTIF($I$2:$I13,"F"),0)))</f>
        <v/>
      </c>
      <c r="E13" s="26"/>
      <c r="F13" s="48"/>
      <c r="G13" s="28"/>
      <c r="H13" s="28"/>
      <c r="I13" s="29"/>
    </row>
    <row r="14" spans="1:9" x14ac:dyDescent="0.3">
      <c r="A14" s="19">
        <f>Table125[[#This Row],[Full Name]]</f>
        <v>0</v>
      </c>
      <c r="B14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4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4" s="4" t="str">
        <f>IF(Table125[[#This Row],[Category]]="","",IF(Table125[[#This Row],[Category]]="M",COUNTIF($I$2:$I14,"M"),IF(Table125[[#This Row],[Category]]="F",COUNTIF($I$2:$I14,"F"),0)))</f>
        <v/>
      </c>
      <c r="E14" s="26"/>
      <c r="F14" s="48"/>
      <c r="G14" s="28"/>
      <c r="H14" s="28"/>
      <c r="I14" s="29"/>
    </row>
    <row r="15" spans="1:9" x14ac:dyDescent="0.3">
      <c r="A15" s="19">
        <f>Table125[[#This Row],[Full Name]]</f>
        <v>0</v>
      </c>
      <c r="B15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5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5" s="4" t="str">
        <f>IF(Table125[[#This Row],[Category]]="","",IF(Table125[[#This Row],[Category]]="M",COUNTIF($I$2:$I15,"M"),IF(Table125[[#This Row],[Category]]="F",COUNTIF($I$2:$I15,"F"),0)))</f>
        <v/>
      </c>
      <c r="E15" s="26"/>
      <c r="F15" s="48"/>
      <c r="G15" s="28"/>
      <c r="H15" s="28"/>
      <c r="I15" s="29"/>
    </row>
    <row r="16" spans="1:9" x14ac:dyDescent="0.3">
      <c r="A16" s="19">
        <f>Table125[[#This Row],[Full Name]]</f>
        <v>0</v>
      </c>
      <c r="B16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6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6" s="4" t="str">
        <f>IF(Table125[[#This Row],[Category]]="","",IF(Table125[[#This Row],[Category]]="M",COUNTIF($I$2:$I16,"M"),IF(Table125[[#This Row],[Category]]="F",COUNTIF($I$2:$I16,"F"),0)))</f>
        <v/>
      </c>
      <c r="E16" s="26"/>
      <c r="F16" s="48"/>
      <c r="G16" s="28"/>
      <c r="H16" s="28"/>
      <c r="I16" s="29"/>
    </row>
    <row r="17" spans="1:9" x14ac:dyDescent="0.3">
      <c r="A17" s="19">
        <f>Table125[[#This Row],[Full Name]]</f>
        <v>0</v>
      </c>
      <c r="B17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7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7" s="4" t="str">
        <f>IF(Table125[[#This Row],[Category]]="","",IF(Table125[[#This Row],[Category]]="M",COUNTIF($I$2:$I17,"M"),IF(Table125[[#This Row],[Category]]="F",COUNTIF($I$2:$I17,"F"),0)))</f>
        <v/>
      </c>
      <c r="E17" s="26"/>
      <c r="F17" s="48"/>
      <c r="G17" s="28"/>
      <c r="H17" s="28"/>
      <c r="I17" s="29"/>
    </row>
    <row r="18" spans="1:9" x14ac:dyDescent="0.3">
      <c r="A18" s="19">
        <f>Table125[[#This Row],[Full Name]]</f>
        <v>0</v>
      </c>
      <c r="B18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8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8" s="4" t="str">
        <f>IF(Table125[[#This Row],[Category]]="","",IF(Table125[[#This Row],[Category]]="M",COUNTIF($I$2:$I18,"M"),IF(Table125[[#This Row],[Category]]="F",COUNTIF($I$2:$I18,"F"),0)))</f>
        <v/>
      </c>
      <c r="E18" s="26"/>
      <c r="F18" s="48"/>
      <c r="G18" s="28"/>
      <c r="H18" s="28"/>
      <c r="I18" s="29"/>
    </row>
    <row r="19" spans="1:9" x14ac:dyDescent="0.3">
      <c r="A19" s="19">
        <f>Table125[[#This Row],[Full Name]]</f>
        <v>0</v>
      </c>
      <c r="B19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9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9" s="4" t="str">
        <f>IF(Table125[[#This Row],[Category]]="","",IF(Table125[[#This Row],[Category]]="M",COUNTIF($I$2:$I19,"M"),IF(Table125[[#This Row],[Category]]="F",COUNTIF($I$2:$I19,"F"),0)))</f>
        <v/>
      </c>
      <c r="E19" s="26"/>
      <c r="F19" s="48"/>
      <c r="G19" s="28"/>
      <c r="H19" s="28"/>
      <c r="I19" s="29"/>
    </row>
    <row r="20" spans="1:9" x14ac:dyDescent="0.3">
      <c r="A20" s="19">
        <f>Table125[[#This Row],[Full Name]]</f>
        <v>0</v>
      </c>
      <c r="B20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0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0" s="4" t="str">
        <f>IF(Table125[[#This Row],[Category]]="","",IF(Table125[[#This Row],[Category]]="M",COUNTIF($I$2:$I20,"M"),IF(Table125[[#This Row],[Category]]="F",COUNTIF($I$2:$I20,"F"),0)))</f>
        <v/>
      </c>
      <c r="E20" s="26"/>
      <c r="F20" s="48"/>
      <c r="G20" s="28"/>
      <c r="H20" s="28"/>
      <c r="I20" s="29"/>
    </row>
    <row r="21" spans="1:9" x14ac:dyDescent="0.3">
      <c r="A21" s="19">
        <f>Table125[[#This Row],[Full Name]]</f>
        <v>0</v>
      </c>
      <c r="B21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1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1" s="4" t="str">
        <f>IF(Table125[[#This Row],[Category]]="","",IF(Table125[[#This Row],[Category]]="M",COUNTIF($I$2:$I21,"M"),IF(Table125[[#This Row],[Category]]="F",COUNTIF($I$2:$I21,"F"),0)))</f>
        <v/>
      </c>
      <c r="E21" s="26"/>
      <c r="F21" s="48"/>
      <c r="G21" s="28"/>
      <c r="H21" s="28"/>
      <c r="I21" s="29"/>
    </row>
    <row r="22" spans="1:9" x14ac:dyDescent="0.3">
      <c r="A22" s="19">
        <f>Table125[[#This Row],[Full Name]]</f>
        <v>0</v>
      </c>
      <c r="B22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2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2" s="4" t="str">
        <f>IF(Table125[[#This Row],[Category]]="","",IF(Table125[[#This Row],[Category]]="M",COUNTIF($I$2:$I22,"M"),IF(Table125[[#This Row],[Category]]="F",COUNTIF($I$2:$I22,"F"),0)))</f>
        <v/>
      </c>
      <c r="E22" s="26"/>
      <c r="F22" s="48"/>
      <c r="G22" s="28"/>
      <c r="H22" s="28"/>
      <c r="I22" s="29"/>
    </row>
    <row r="23" spans="1:9" x14ac:dyDescent="0.3">
      <c r="A23" s="19">
        <f>Table125[[#This Row],[Full Name]]</f>
        <v>0</v>
      </c>
      <c r="B23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3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3" s="4" t="str">
        <f>IF(Table125[[#This Row],[Category]]="","",IF(Table125[[#This Row],[Category]]="M",COUNTIF($I$2:$I23,"M"),IF(Table125[[#This Row],[Category]]="F",COUNTIF($I$2:$I23,"F"),0)))</f>
        <v/>
      </c>
      <c r="E23" s="26"/>
      <c r="F23" s="48"/>
      <c r="G23" s="28"/>
      <c r="H23" s="28"/>
      <c r="I23" s="29"/>
    </row>
    <row r="24" spans="1:9" x14ac:dyDescent="0.3">
      <c r="A24" s="19">
        <f>Table125[[#This Row],[Full Name]]</f>
        <v>0</v>
      </c>
      <c r="B24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4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4" s="4" t="str">
        <f>IF(Table125[[#This Row],[Category]]="","",IF(Table125[[#This Row],[Category]]="M",COUNTIF($I$2:$I24,"M"),IF(Table125[[#This Row],[Category]]="F",COUNTIF($I$2:$I24,"F"),0)))</f>
        <v/>
      </c>
      <c r="E24" s="26"/>
      <c r="F24" s="48"/>
      <c r="G24" s="28"/>
      <c r="H24" s="28"/>
      <c r="I24" s="29"/>
    </row>
    <row r="25" spans="1:9" x14ac:dyDescent="0.3">
      <c r="A25" s="19">
        <f>Table125[[#This Row],[Full Name]]</f>
        <v>0</v>
      </c>
      <c r="B25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5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5" s="4" t="str">
        <f>IF(Table125[[#This Row],[Category]]="","",IF(Table125[[#This Row],[Category]]="M",COUNTIF($I$2:$I25,"M"),IF(Table125[[#This Row],[Category]]="F",COUNTIF($I$2:$I25,"F"),0)))</f>
        <v/>
      </c>
      <c r="E25" s="26"/>
      <c r="F25" s="48"/>
      <c r="G25" s="28"/>
      <c r="H25" s="28"/>
      <c r="I25" s="29"/>
    </row>
    <row r="26" spans="1:9" x14ac:dyDescent="0.3">
      <c r="A26" s="19">
        <f>Table125[[#This Row],[Full Name]]</f>
        <v>0</v>
      </c>
      <c r="B26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6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6" s="4" t="str">
        <f>IF(Table125[[#This Row],[Category]]="","",IF(Table125[[#This Row],[Category]]="M",COUNTIF($I$2:$I26,"M"),IF(Table125[[#This Row],[Category]]="F",COUNTIF($I$2:$I26,"F"),0)))</f>
        <v/>
      </c>
      <c r="E26" s="26"/>
      <c r="F26" s="48"/>
      <c r="G26" s="28"/>
      <c r="H26" s="28"/>
      <c r="I26" s="29"/>
    </row>
    <row r="27" spans="1:9" x14ac:dyDescent="0.3">
      <c r="A27" s="19">
        <f>Table125[[#This Row],[Full Name]]</f>
        <v>0</v>
      </c>
      <c r="B27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7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7" s="4" t="str">
        <f>IF(Table125[[#This Row],[Category]]="","",IF(Table125[[#This Row],[Category]]="M",COUNTIF($I$2:$I27,"M"),IF(Table125[[#This Row],[Category]]="F",COUNTIF($I$2:$I27,"F"),0)))</f>
        <v/>
      </c>
      <c r="E27" s="26"/>
      <c r="F27" s="48"/>
      <c r="G27" s="28"/>
      <c r="H27" s="28"/>
      <c r="I27" s="29"/>
    </row>
    <row r="28" spans="1:9" x14ac:dyDescent="0.3">
      <c r="A28" s="19">
        <f>Table125[[#This Row],[Full Name]]</f>
        <v>0</v>
      </c>
      <c r="B28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8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8" s="4" t="str">
        <f>IF(Table125[[#This Row],[Category]]="","",IF(Table125[[#This Row],[Category]]="M",COUNTIF($I$2:$I28,"M"),IF(Table125[[#This Row],[Category]]="F",COUNTIF($I$2:$I28,"F"),0)))</f>
        <v/>
      </c>
      <c r="E28" s="26"/>
      <c r="F28" s="48"/>
      <c r="G28" s="28"/>
      <c r="H28" s="28"/>
      <c r="I28" s="29"/>
    </row>
    <row r="29" spans="1:9" x14ac:dyDescent="0.3">
      <c r="A29" s="19">
        <f>Table125[[#This Row],[Full Name]]</f>
        <v>0</v>
      </c>
      <c r="B29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9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9" s="4" t="str">
        <f>IF(Table125[[#This Row],[Category]]="","",IF(Table125[[#This Row],[Category]]="M",COUNTIF($I$2:$I29,"M"),IF(Table125[[#This Row],[Category]]="F",COUNTIF($I$2:$I29,"F"),0)))</f>
        <v/>
      </c>
      <c r="E29" s="26"/>
      <c r="F29" s="48"/>
      <c r="G29" s="28"/>
      <c r="H29" s="28"/>
      <c r="I29" s="29"/>
    </row>
    <row r="30" spans="1:9" x14ac:dyDescent="0.3">
      <c r="A30" s="19">
        <f>Table125[[#This Row],[Full Name]]</f>
        <v>0</v>
      </c>
      <c r="B30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0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0" s="4" t="str">
        <f>IF(Table125[[#This Row],[Category]]="","",IF(Table125[[#This Row],[Category]]="M",COUNTIF($I$2:$I30,"M"),IF(Table125[[#This Row],[Category]]="F",COUNTIF($I$2:$I30,"F"),0)))</f>
        <v/>
      </c>
      <c r="E30" s="26"/>
      <c r="F30" s="48"/>
      <c r="G30" s="28"/>
      <c r="H30" s="28"/>
      <c r="I30" s="29"/>
    </row>
    <row r="31" spans="1:9" x14ac:dyDescent="0.3">
      <c r="A31" s="19">
        <f>Table125[[#This Row],[Full Name]]</f>
        <v>0</v>
      </c>
      <c r="B31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1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1" s="4" t="str">
        <f>IF(Table125[[#This Row],[Category]]="","",IF(Table125[[#This Row],[Category]]="M",COUNTIF($I$2:$I31,"M"),IF(Table125[[#This Row],[Category]]="F",COUNTIF($I$2:$I31,"F"),0)))</f>
        <v/>
      </c>
      <c r="E31" s="26"/>
      <c r="F31" s="48"/>
      <c r="G31" s="28"/>
      <c r="H31" s="28"/>
      <c r="I31" s="29"/>
    </row>
    <row r="32" spans="1:9" x14ac:dyDescent="0.3">
      <c r="A32" s="19">
        <f>Table125[[#This Row],[Full Name]]</f>
        <v>0</v>
      </c>
      <c r="B32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2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2" s="4" t="str">
        <f>IF(Table125[[#This Row],[Category]]="","",IF(Table125[[#This Row],[Category]]="M",COUNTIF($I$2:$I32,"M"),IF(Table125[[#This Row],[Category]]="F",COUNTIF($I$2:$I32,"F"),0)))</f>
        <v/>
      </c>
      <c r="E32" s="26"/>
      <c r="F32" s="48"/>
      <c r="G32" s="28"/>
      <c r="H32" s="28"/>
      <c r="I32" s="29"/>
    </row>
    <row r="33" spans="1:9" x14ac:dyDescent="0.3">
      <c r="A33" s="19">
        <f>Table125[[#This Row],[Full Name]]</f>
        <v>0</v>
      </c>
      <c r="B33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3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3" s="4" t="str">
        <f>IF(Table125[[#This Row],[Category]]="","",IF(Table125[[#This Row],[Category]]="M",COUNTIF($I$2:$I33,"M"),IF(Table125[[#This Row],[Category]]="F",COUNTIF($I$2:$I33,"F"),0)))</f>
        <v/>
      </c>
      <c r="E33" s="26"/>
      <c r="F33" s="48"/>
      <c r="G33" s="28"/>
      <c r="H33" s="28"/>
      <c r="I33" s="29"/>
    </row>
    <row r="34" spans="1:9" x14ac:dyDescent="0.3">
      <c r="A34" s="19">
        <f>Table125[[#This Row],[Full Name]]</f>
        <v>0</v>
      </c>
      <c r="B34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4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4" s="4" t="str">
        <f>IF(Table125[[#This Row],[Category]]="","",IF(Table125[[#This Row],[Category]]="M",COUNTIF($I$2:$I34,"M"),IF(Table125[[#This Row],[Category]]="F",COUNTIF($I$2:$I34,"F"),0)))</f>
        <v/>
      </c>
      <c r="E34" s="26"/>
      <c r="F34" s="48"/>
      <c r="G34" s="28"/>
      <c r="H34" s="28"/>
      <c r="I34" s="29"/>
    </row>
    <row r="35" spans="1:9" x14ac:dyDescent="0.3">
      <c r="A35" s="19">
        <f>Table125[[#This Row],[Full Name]]</f>
        <v>0</v>
      </c>
      <c r="B35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5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5" s="4" t="str">
        <f>IF(Table125[[#This Row],[Category]]="","",IF(Table125[[#This Row],[Category]]="M",COUNTIF($I$2:$I35,"M"),IF(Table125[[#This Row],[Category]]="F",COUNTIF($I$2:$I35,"F"),0)))</f>
        <v/>
      </c>
      <c r="E35" s="26"/>
      <c r="F35" s="48"/>
      <c r="G35" s="28"/>
      <c r="H35" s="28"/>
      <c r="I35" s="29"/>
    </row>
    <row r="36" spans="1:9" x14ac:dyDescent="0.3">
      <c r="A36" s="19">
        <f>Table125[[#This Row],[Full Name]]</f>
        <v>0</v>
      </c>
      <c r="B36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6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6" s="4" t="str">
        <f>IF(Table125[[#This Row],[Category]]="","",IF(Table125[[#This Row],[Category]]="M",COUNTIF($I$2:$I36,"M"),IF(Table125[[#This Row],[Category]]="F",COUNTIF($I$2:$I36,"F"),0)))</f>
        <v/>
      </c>
      <c r="E36" s="26"/>
      <c r="F36" s="48"/>
      <c r="G36" s="28"/>
      <c r="H36" s="28"/>
      <c r="I36" s="29"/>
    </row>
    <row r="37" spans="1:9" x14ac:dyDescent="0.3">
      <c r="A37" s="19">
        <f>Table125[[#This Row],[Full Name]]</f>
        <v>0</v>
      </c>
      <c r="B37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7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7" s="4" t="str">
        <f>IF(Table125[[#This Row],[Category]]="","",IF(Table125[[#This Row],[Category]]="M",COUNTIF($I$2:$I37,"M"),IF(Table125[[#This Row],[Category]]="F",COUNTIF($I$2:$I37,"F"),0)))</f>
        <v/>
      </c>
      <c r="E37" s="26"/>
      <c r="F37" s="48"/>
      <c r="G37" s="28"/>
      <c r="H37" s="28"/>
      <c r="I37" s="29"/>
    </row>
    <row r="38" spans="1:9" x14ac:dyDescent="0.3">
      <c r="A38" s="19">
        <f>Table125[[#This Row],[Full Name]]</f>
        <v>0</v>
      </c>
      <c r="B38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8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8" s="4" t="str">
        <f>IF(Table125[[#This Row],[Category]]="","",IF(Table125[[#This Row],[Category]]="M",COUNTIF($I$2:$I38,"M"),IF(Table125[[#This Row],[Category]]="F",COUNTIF($I$2:$I38,"F"),0)))</f>
        <v/>
      </c>
      <c r="E38" s="26"/>
      <c r="F38" s="48"/>
      <c r="G38" s="28"/>
      <c r="H38" s="28"/>
      <c r="I38" s="29"/>
    </row>
    <row r="39" spans="1:9" x14ac:dyDescent="0.3">
      <c r="A39" s="19">
        <f>Table125[[#This Row],[Full Name]]</f>
        <v>0</v>
      </c>
      <c r="B39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9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9" s="4" t="str">
        <f>IF(Table125[[#This Row],[Category]]="","",IF(Table125[[#This Row],[Category]]="M",COUNTIF($I$2:$I39,"M"),IF(Table125[[#This Row],[Category]]="F",COUNTIF($I$2:$I39,"F"),0)))</f>
        <v/>
      </c>
      <c r="E39" s="26"/>
      <c r="F39" s="48"/>
      <c r="G39" s="28"/>
      <c r="H39" s="28"/>
      <c r="I39" s="29"/>
    </row>
    <row r="40" spans="1:9" x14ac:dyDescent="0.3">
      <c r="A40" s="19">
        <f>Table125[[#This Row],[Full Name]]</f>
        <v>0</v>
      </c>
      <c r="B40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0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0" s="4" t="str">
        <f>IF(Table125[[#This Row],[Category]]="","",IF(Table125[[#This Row],[Category]]="M",COUNTIF($I$2:$I40,"M"),IF(Table125[[#This Row],[Category]]="F",COUNTIF($I$2:$I40,"F"),0)))</f>
        <v/>
      </c>
      <c r="E40" s="26"/>
      <c r="F40" s="48"/>
      <c r="G40" s="28"/>
      <c r="H40" s="28"/>
      <c r="I40" s="29"/>
    </row>
    <row r="41" spans="1:9" x14ac:dyDescent="0.3">
      <c r="A41" s="19">
        <f>Table125[[#This Row],[Full Name]]</f>
        <v>0</v>
      </c>
      <c r="B41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1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1" s="4" t="str">
        <f>IF(Table125[[#This Row],[Category]]="","",IF(Table125[[#This Row],[Category]]="M",COUNTIF($I$2:$I41,"M"),IF(Table125[[#This Row],[Category]]="F",COUNTIF($I$2:$I41,"F"),0)))</f>
        <v/>
      </c>
      <c r="E41" s="26"/>
      <c r="F41" s="48"/>
      <c r="G41" s="28"/>
      <c r="H41" s="28"/>
      <c r="I41" s="29"/>
    </row>
    <row r="42" spans="1:9" x14ac:dyDescent="0.3">
      <c r="A42" s="19">
        <f>Table125[[#This Row],[Full Name]]</f>
        <v>0</v>
      </c>
      <c r="B42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2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2" s="4" t="str">
        <f>IF(Table125[[#This Row],[Category]]="","",IF(Table125[[#This Row],[Category]]="M",COUNTIF($I$2:$I42,"M"),IF(Table125[[#This Row],[Category]]="F",COUNTIF($I$2:$I42,"F"),0)))</f>
        <v/>
      </c>
      <c r="E42" s="26"/>
      <c r="F42" s="48"/>
      <c r="G42" s="28"/>
      <c r="H42" s="28"/>
      <c r="I42" s="29"/>
    </row>
    <row r="43" spans="1:9" x14ac:dyDescent="0.3">
      <c r="A43" s="19">
        <f>Table125[[#This Row],[Full Name]]</f>
        <v>0</v>
      </c>
      <c r="B43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3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3" s="4" t="str">
        <f>IF(Table125[[#This Row],[Category]]="","",IF(Table125[[#This Row],[Category]]="M",COUNTIF($I$2:$I43,"M"),IF(Table125[[#This Row],[Category]]="F",COUNTIF($I$2:$I43,"F"),0)))</f>
        <v/>
      </c>
      <c r="E43" s="26"/>
      <c r="F43" s="48"/>
      <c r="G43" s="28"/>
      <c r="H43" s="28"/>
      <c r="I43" s="29"/>
    </row>
    <row r="44" spans="1:9" x14ac:dyDescent="0.3">
      <c r="A44" s="19">
        <f>Table125[[#This Row],[Full Name]]</f>
        <v>0</v>
      </c>
      <c r="B44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4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4" s="4" t="str">
        <f>IF(Table125[[#This Row],[Category]]="","",IF(Table125[[#This Row],[Category]]="M",COUNTIF($I$2:$I44,"M"),IF(Table125[[#This Row],[Category]]="F",COUNTIF($I$2:$I44,"F"),0)))</f>
        <v/>
      </c>
      <c r="E44" s="26"/>
      <c r="F44" s="48"/>
      <c r="G44" s="28"/>
      <c r="H44" s="28"/>
      <c r="I44" s="29"/>
    </row>
    <row r="45" spans="1:9" x14ac:dyDescent="0.3">
      <c r="A45" s="19">
        <f>Table125[[#This Row],[Full Name]]</f>
        <v>0</v>
      </c>
      <c r="B45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5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5" s="4" t="str">
        <f>IF(Table125[[#This Row],[Category]]="","",IF(Table125[[#This Row],[Category]]="M",COUNTIF($I$2:$I45,"M"),IF(Table125[[#This Row],[Category]]="F",COUNTIF($I$2:$I45,"F"),0)))</f>
        <v/>
      </c>
      <c r="E45" s="26"/>
      <c r="F45" s="48"/>
      <c r="G45" s="28"/>
      <c r="H45" s="28"/>
      <c r="I45" s="29"/>
    </row>
    <row r="46" spans="1:9" x14ac:dyDescent="0.3">
      <c r="A46" s="19">
        <f>Table125[[#This Row],[Full Name]]</f>
        <v>0</v>
      </c>
      <c r="B46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6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6" s="4" t="str">
        <f>IF(Table125[[#This Row],[Category]]="","",IF(Table125[[#This Row],[Category]]="M",COUNTIF($I$2:$I46,"M"),IF(Table125[[#This Row],[Category]]="F",COUNTIF($I$2:$I46,"F"),0)))</f>
        <v/>
      </c>
      <c r="E46" s="26"/>
      <c r="F46" s="48"/>
      <c r="G46" s="28"/>
      <c r="H46" s="28"/>
      <c r="I46" s="29"/>
    </row>
    <row r="47" spans="1:9" x14ac:dyDescent="0.3">
      <c r="A47" s="19">
        <f>Table125[[#This Row],[Full Name]]</f>
        <v>0</v>
      </c>
      <c r="B47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7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7" s="4" t="str">
        <f>IF(Table125[[#This Row],[Category]]="","",IF(Table125[[#This Row],[Category]]="M",COUNTIF($I$2:$I47,"M"),IF(Table125[[#This Row],[Category]]="F",COUNTIF($I$2:$I47,"F"),0)))</f>
        <v/>
      </c>
      <c r="E47" s="26"/>
      <c r="F47" s="48"/>
      <c r="G47" s="28"/>
      <c r="H47" s="28"/>
      <c r="I47" s="29"/>
    </row>
    <row r="48" spans="1:9" x14ac:dyDescent="0.3">
      <c r="A48" s="19">
        <f>Table125[[#This Row],[Full Name]]</f>
        <v>0</v>
      </c>
      <c r="B48" s="21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8" s="21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8" s="4" t="str">
        <f>IF(Table125[[#This Row],[Category]]="","",IF(Table125[[#This Row],[Category]]="M",COUNTIF($I$2:$I48,"M"),IF(Table125[[#This Row],[Category]]="F",COUNTIF($I$2:$I48,"F"),0)))</f>
        <v/>
      </c>
      <c r="E48" s="26"/>
      <c r="F48" s="48"/>
      <c r="G48" s="28"/>
      <c r="H48" s="28"/>
      <c r="I48" s="29"/>
    </row>
  </sheetData>
  <phoneticPr fontId="5" type="noConversion"/>
  <conditionalFormatting sqref="B2:B48">
    <cfRule type="containsText" dxfId="33" priority="1" operator="containsText" text="OK">
      <formula>NOT(ISERROR(SEARCH("OK",B2)))</formula>
    </cfRule>
    <cfRule type="containsText" dxfId="32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5E76-413D-4C24-A304-78F5372AEF64}">
  <sheetPr>
    <tabColor rgb="FF00B0F0"/>
  </sheetPr>
  <dimension ref="A1:I49"/>
  <sheetViews>
    <sheetView topLeftCell="B1" workbookViewId="0">
      <selection activeCell="E2" sqref="E2:I6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Table15678[[#This Row],[Full Name]]</f>
        <v>0</v>
      </c>
      <c r="B2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" s="4" t="str">
        <f>IF(Table15678[[#This Row],[Category]]="","",IF(Table15678[[#This Row],[Category]]="M",COUNTIF($I$2:$I2,"M"),IF(Table15678[[#This Row],[Category]]="F",COUNTIF($I$2:$I2,"F"),0)))</f>
        <v/>
      </c>
      <c r="E2" s="26"/>
      <c r="F2" s="48"/>
      <c r="G2" s="28"/>
      <c r="H2" s="28"/>
      <c r="I2" s="29"/>
    </row>
    <row r="3" spans="1:9" x14ac:dyDescent="0.3">
      <c r="A3" s="18">
        <f>Table15678[[#This Row],[Full Name]]</f>
        <v>0</v>
      </c>
      <c r="B3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" s="4" t="str">
        <f>IF(Table15678[[#This Row],[Category]]="","",IF(Table15678[[#This Row],[Category]]="M",COUNTIF($I$2:$I3,"M"),IF(Table15678[[#This Row],[Category]]="F",COUNTIF($I$2:$I3,"F"),0)))</f>
        <v/>
      </c>
      <c r="E3" s="26"/>
      <c r="F3" s="48"/>
      <c r="G3" s="28"/>
      <c r="H3" s="28"/>
      <c r="I3" s="29"/>
    </row>
    <row r="4" spans="1:9" x14ac:dyDescent="0.3">
      <c r="A4" s="18">
        <f>Table15678[[#This Row],[Full Name]]</f>
        <v>0</v>
      </c>
      <c r="B4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" s="4" t="str">
        <f>IF(Table15678[[#This Row],[Category]]="","",IF(Table15678[[#This Row],[Category]]="M",COUNTIF($I$2:$I4,"M"),IF(Table15678[[#This Row],[Category]]="F",COUNTIF($I$2:$I4,"F"),0)))</f>
        <v/>
      </c>
      <c r="E4" s="26"/>
      <c r="F4" s="48"/>
      <c r="G4" s="28"/>
      <c r="H4" s="28"/>
      <c r="I4" s="29"/>
    </row>
    <row r="5" spans="1:9" x14ac:dyDescent="0.3">
      <c r="A5" s="18">
        <f>Table15678[[#This Row],[Full Name]]</f>
        <v>0</v>
      </c>
      <c r="B5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5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5" s="4" t="str">
        <f>IF(Table15678[[#This Row],[Category]]="","",IF(Table15678[[#This Row],[Category]]="M",COUNTIF($I$2:$I5,"M"),IF(Table15678[[#This Row],[Category]]="F",COUNTIF($I$2:$I5,"F"),0)))</f>
        <v/>
      </c>
      <c r="E5" s="26"/>
      <c r="F5" s="48"/>
      <c r="G5" s="28"/>
      <c r="H5" s="28"/>
      <c r="I5" s="29"/>
    </row>
    <row r="6" spans="1:9" x14ac:dyDescent="0.3">
      <c r="A6" s="18">
        <f>Table15678[[#This Row],[Full Name]]</f>
        <v>0</v>
      </c>
      <c r="B6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6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6" s="4" t="str">
        <f>IF(Table15678[[#This Row],[Category]]="","",IF(Table15678[[#This Row],[Category]]="M",COUNTIF($I$2:$I6,"M"),IF(Table15678[[#This Row],[Category]]="F",COUNTIF($I$2:$I6,"F"),0)))</f>
        <v/>
      </c>
      <c r="E6" s="26"/>
      <c r="F6" s="48"/>
      <c r="G6" s="28"/>
      <c r="H6" s="28"/>
      <c r="I6" s="29"/>
    </row>
    <row r="7" spans="1:9" x14ac:dyDescent="0.3">
      <c r="A7" s="18">
        <f>Table15678[[#This Row],[Full Name]]</f>
        <v>0</v>
      </c>
      <c r="B7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7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7" s="4" t="str">
        <f>IF(Table15678[[#This Row],[Category]]="","",IF(Table15678[[#This Row],[Category]]="M",COUNTIF($I$2:$I7,"M"),IF(Table15678[[#This Row],[Category]]="F",COUNTIF($I$2:$I7,"F"),0)))</f>
        <v/>
      </c>
      <c r="E7" s="26"/>
      <c r="F7" s="48"/>
      <c r="G7" s="28"/>
      <c r="H7" s="28"/>
      <c r="I7" s="29"/>
    </row>
    <row r="8" spans="1:9" x14ac:dyDescent="0.3">
      <c r="A8" s="18">
        <f>Table15678[[#This Row],[Full Name]]</f>
        <v>0</v>
      </c>
      <c r="B8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8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8" s="4" t="str">
        <f>IF(Table15678[[#This Row],[Category]]="","",IF(Table15678[[#This Row],[Category]]="M",COUNTIF($I$2:$I8,"M"),IF(Table15678[[#This Row],[Category]]="F",COUNTIF($I$2:$I8,"F"),0)))</f>
        <v/>
      </c>
      <c r="E8" s="26"/>
      <c r="F8" s="48"/>
      <c r="G8" s="28"/>
      <c r="H8" s="28"/>
      <c r="I8" s="29"/>
    </row>
    <row r="9" spans="1:9" x14ac:dyDescent="0.3">
      <c r="A9" s="18">
        <f>Table15678[[#This Row],[Full Name]]</f>
        <v>0</v>
      </c>
      <c r="B9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9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9" s="4" t="str">
        <f>IF(Table15678[[#This Row],[Category]]="","",IF(Table15678[[#This Row],[Category]]="M",COUNTIF($I$2:$I9,"M"),IF(Table15678[[#This Row],[Category]]="F",COUNTIF($I$2:$I9,"F"),0)))</f>
        <v/>
      </c>
      <c r="E9" s="26"/>
      <c r="F9" s="48"/>
      <c r="G9" s="28"/>
      <c r="H9" s="28"/>
      <c r="I9" s="29"/>
    </row>
    <row r="10" spans="1:9" x14ac:dyDescent="0.3">
      <c r="A10" s="18">
        <f>Table15678[[#This Row],[Full Name]]</f>
        <v>0</v>
      </c>
      <c r="B10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0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0" s="4" t="str">
        <f>IF(Table15678[[#This Row],[Category]]="","",IF(Table15678[[#This Row],[Category]]="M",COUNTIF($I$2:$I10,"M"),IF(Table15678[[#This Row],[Category]]="F",COUNTIF($I$2:$I10,"F"),0)))</f>
        <v/>
      </c>
      <c r="E10" s="26"/>
      <c r="F10" s="48"/>
      <c r="G10" s="28"/>
      <c r="H10" s="28"/>
      <c r="I10" s="29"/>
    </row>
    <row r="11" spans="1:9" x14ac:dyDescent="0.3">
      <c r="A11" s="18">
        <f>Table15678[[#This Row],[Full Name]]</f>
        <v>0</v>
      </c>
      <c r="B11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1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1" s="4" t="str">
        <f>IF(Table15678[[#This Row],[Category]]="","",IF(Table15678[[#This Row],[Category]]="M",COUNTIF($I$2:$I11,"M"),IF(Table15678[[#This Row],[Category]]="F",COUNTIF($I$2:$I11,"F"),0)))</f>
        <v/>
      </c>
      <c r="E11" s="26"/>
      <c r="F11" s="48"/>
      <c r="G11" s="28"/>
      <c r="H11" s="28"/>
      <c r="I11" s="29"/>
    </row>
    <row r="12" spans="1:9" x14ac:dyDescent="0.3">
      <c r="A12" s="18">
        <f>Table15678[[#This Row],[Full Name]]</f>
        <v>0</v>
      </c>
      <c r="B12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2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2" s="4" t="str">
        <f>IF(Table15678[[#This Row],[Category]]="","",IF(Table15678[[#This Row],[Category]]="M",COUNTIF($I$2:$I12,"M"),IF(Table15678[[#This Row],[Category]]="F",COUNTIF($I$2:$I12,"F"),0)))</f>
        <v/>
      </c>
      <c r="E12" s="26"/>
      <c r="F12" s="48"/>
      <c r="G12" s="28"/>
      <c r="H12" s="28"/>
      <c r="I12" s="29"/>
    </row>
    <row r="13" spans="1:9" x14ac:dyDescent="0.3">
      <c r="A13" s="18">
        <f>Table15678[[#This Row],[Full Name]]</f>
        <v>0</v>
      </c>
      <c r="B13" s="20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3" s="20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3" s="4" t="str">
        <f>IF(Table15678[[#This Row],[Category]]="","",IF(Table15678[[#This Row],[Category]]="M",COUNTIF($I$2:$I13,"M"),IF(Table15678[[#This Row],[Category]]="F",COUNTIF($I$2:$I13,"F"),0)))</f>
        <v/>
      </c>
      <c r="E13" s="26"/>
      <c r="F13" s="48"/>
      <c r="G13" s="28"/>
      <c r="H13" s="28"/>
      <c r="I13" s="29"/>
    </row>
    <row r="14" spans="1:9" x14ac:dyDescent="0.3">
      <c r="A14" s="19">
        <f>Table15678[[#This Row],[Full Name]]</f>
        <v>0</v>
      </c>
      <c r="B14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4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4" s="4" t="str">
        <f>IF(Table15678[[#This Row],[Category]]="","",IF(Table15678[[#This Row],[Category]]="M",COUNTIF($I$2:$I14,"M"),IF(Table15678[[#This Row],[Category]]="F",COUNTIF($I$2:$I14,"F"),0)))</f>
        <v/>
      </c>
      <c r="E14" s="30"/>
      <c r="F14" s="48"/>
      <c r="G14" s="32"/>
      <c r="H14" s="32"/>
      <c r="I14" s="33"/>
    </row>
    <row r="15" spans="1:9" x14ac:dyDescent="0.3">
      <c r="A15" s="19">
        <f>Table15678[[#This Row],[Full Name]]</f>
        <v>0</v>
      </c>
      <c r="B15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5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5" s="4" t="str">
        <f>IF(Table15678[[#This Row],[Category]]="","",IF(Table15678[[#This Row],[Category]]="M",COUNTIF($I$2:$I15,"M"),IF(Table15678[[#This Row],[Category]]="F",COUNTIF($I$2:$I15,"F"),0)))</f>
        <v/>
      </c>
      <c r="E15" s="26"/>
      <c r="F15" s="48"/>
      <c r="G15" s="28"/>
      <c r="H15" s="28"/>
      <c r="I15" s="29"/>
    </row>
    <row r="16" spans="1:9" x14ac:dyDescent="0.3">
      <c r="A16" s="19">
        <f>Table15678[[#This Row],[Full Name]]</f>
        <v>0</v>
      </c>
      <c r="B16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6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6" s="4" t="str">
        <f>IF(Table15678[[#This Row],[Category]]="","",IF(Table15678[[#This Row],[Category]]="M",COUNTIF($I$2:$I16,"M"),IF(Table15678[[#This Row],[Category]]="F",COUNTIF($I$2:$I16,"F"),0)))</f>
        <v/>
      </c>
      <c r="E16" s="26"/>
      <c r="F16" s="48"/>
      <c r="G16" s="28"/>
      <c r="H16" s="28"/>
      <c r="I16" s="29"/>
    </row>
    <row r="17" spans="1:9" x14ac:dyDescent="0.3">
      <c r="A17" s="19">
        <f>Table15678[[#This Row],[Full Name]]</f>
        <v>0</v>
      </c>
      <c r="B17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7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7" s="4" t="str">
        <f>IF(Table15678[[#This Row],[Category]]="","",IF(Table15678[[#This Row],[Category]]="M",COUNTIF($I$2:$I17,"M"),IF(Table15678[[#This Row],[Category]]="F",COUNTIF($I$2:$I17,"F"),0)))</f>
        <v/>
      </c>
      <c r="E17" s="26"/>
      <c r="F17" s="48"/>
      <c r="G17" s="28"/>
      <c r="H17" s="28"/>
      <c r="I17" s="29"/>
    </row>
    <row r="18" spans="1:9" x14ac:dyDescent="0.3">
      <c r="A18" s="19">
        <f>Table15678[[#This Row],[Full Name]]</f>
        <v>0</v>
      </c>
      <c r="B18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8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8" s="4" t="str">
        <f>IF(Table15678[[#This Row],[Category]]="","",IF(Table15678[[#This Row],[Category]]="M",COUNTIF($I$2:$I18,"M"),IF(Table15678[[#This Row],[Category]]="F",COUNTIF($I$2:$I18,"F"),0)))</f>
        <v/>
      </c>
      <c r="E18" s="26"/>
      <c r="F18" s="48"/>
      <c r="G18" s="28"/>
      <c r="H18" s="28"/>
      <c r="I18" s="29"/>
    </row>
    <row r="19" spans="1:9" x14ac:dyDescent="0.3">
      <c r="A19" s="19">
        <f>Table15678[[#This Row],[Full Name]]</f>
        <v>0</v>
      </c>
      <c r="B19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9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9" s="4" t="str">
        <f>IF(Table15678[[#This Row],[Category]]="","",IF(Table15678[[#This Row],[Category]]="M",COUNTIF($I$2:$I19,"M"),IF(Table15678[[#This Row],[Category]]="F",COUNTIF($I$2:$I19,"F"),0)))</f>
        <v/>
      </c>
      <c r="E19" s="26"/>
      <c r="F19" s="48"/>
      <c r="G19" s="28"/>
      <c r="H19" s="28"/>
      <c r="I19" s="29"/>
    </row>
    <row r="20" spans="1:9" x14ac:dyDescent="0.3">
      <c r="A20" s="19">
        <f>Table15678[[#This Row],[Full Name]]</f>
        <v>0</v>
      </c>
      <c r="B20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0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0" s="4" t="str">
        <f>IF(Table15678[[#This Row],[Category]]="","",IF(Table15678[[#This Row],[Category]]="M",COUNTIF($I$2:$I20,"M"),IF(Table15678[[#This Row],[Category]]="F",COUNTIF($I$2:$I20,"F"),0)))</f>
        <v/>
      </c>
      <c r="E20" s="26"/>
      <c r="F20" s="48"/>
      <c r="G20" s="28"/>
      <c r="H20" s="28"/>
      <c r="I20" s="29"/>
    </row>
    <row r="21" spans="1:9" x14ac:dyDescent="0.3">
      <c r="A21" s="19">
        <f>Table15678[[#This Row],[Full Name]]</f>
        <v>0</v>
      </c>
      <c r="B21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1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1" s="4" t="str">
        <f>IF(Table15678[[#This Row],[Category]]="","",IF(Table15678[[#This Row],[Category]]="M",COUNTIF($I$2:$I21,"M"),IF(Table15678[[#This Row],[Category]]="F",COUNTIF($I$2:$I21,"F"),0)))</f>
        <v/>
      </c>
      <c r="E21" s="26"/>
      <c r="F21" s="48"/>
      <c r="G21" s="28"/>
      <c r="H21" s="28"/>
      <c r="I21" s="29"/>
    </row>
    <row r="22" spans="1:9" x14ac:dyDescent="0.3">
      <c r="A22" s="19">
        <f>Table15678[[#This Row],[Full Name]]</f>
        <v>0</v>
      </c>
      <c r="B22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2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2" s="4" t="str">
        <f>IF(Table15678[[#This Row],[Category]]="","",IF(Table15678[[#This Row],[Category]]="M",COUNTIF($I$2:$I22,"M"),IF(Table15678[[#This Row],[Category]]="F",COUNTIF($I$2:$I22,"F"),0)))</f>
        <v/>
      </c>
      <c r="E22" s="26"/>
      <c r="F22" s="48"/>
      <c r="G22" s="28"/>
      <c r="H22" s="28"/>
      <c r="I22" s="29"/>
    </row>
    <row r="23" spans="1:9" x14ac:dyDescent="0.3">
      <c r="A23" s="19">
        <f>Table15678[[#This Row],[Full Name]]</f>
        <v>0</v>
      </c>
      <c r="B23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3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3" s="4" t="str">
        <f>IF(Table15678[[#This Row],[Category]]="","",IF(Table15678[[#This Row],[Category]]="M",COUNTIF($I$2:$I23,"M"),IF(Table15678[[#This Row],[Category]]="F",COUNTIF($I$2:$I23,"F"),0)))</f>
        <v/>
      </c>
      <c r="E23" s="26"/>
      <c r="F23" s="48"/>
      <c r="G23" s="28"/>
      <c r="H23" s="28"/>
      <c r="I23" s="29"/>
    </row>
    <row r="24" spans="1:9" x14ac:dyDescent="0.3">
      <c r="A24" s="19">
        <f>Table15678[[#This Row],[Full Name]]</f>
        <v>0</v>
      </c>
      <c r="B24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4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4" s="4" t="str">
        <f>IF(Table15678[[#This Row],[Category]]="","",IF(Table15678[[#This Row],[Category]]="M",COUNTIF($I$2:$I24,"M"),IF(Table15678[[#This Row],[Category]]="F",COUNTIF($I$2:$I24,"F"),0)))</f>
        <v/>
      </c>
      <c r="E24" s="26"/>
      <c r="F24" s="48"/>
      <c r="G24" s="28"/>
      <c r="H24" s="28"/>
      <c r="I24" s="29"/>
    </row>
    <row r="25" spans="1:9" x14ac:dyDescent="0.3">
      <c r="A25" s="19">
        <f>Table15678[[#This Row],[Full Name]]</f>
        <v>0</v>
      </c>
      <c r="B25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5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5" s="4" t="str">
        <f>IF(Table15678[[#This Row],[Category]]="","",IF(Table15678[[#This Row],[Category]]="M",COUNTIF($I$2:$I25,"M"),IF(Table15678[[#This Row],[Category]]="F",COUNTIF($I$2:$I25,"F"),0)))</f>
        <v/>
      </c>
      <c r="E25" s="26"/>
      <c r="F25" s="48"/>
      <c r="G25" s="28"/>
      <c r="H25" s="28"/>
      <c r="I25" s="29"/>
    </row>
    <row r="26" spans="1:9" x14ac:dyDescent="0.3">
      <c r="A26" s="19">
        <f>Table15678[[#This Row],[Full Name]]</f>
        <v>0</v>
      </c>
      <c r="B26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6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6" s="4" t="str">
        <f>IF(Table15678[[#This Row],[Category]]="","",IF(Table15678[[#This Row],[Category]]="M",COUNTIF($I$2:$I26,"M"),IF(Table15678[[#This Row],[Category]]="F",COUNTIF($I$2:$I26,"F"),0)))</f>
        <v/>
      </c>
      <c r="E26" s="26"/>
      <c r="F26" s="48"/>
      <c r="G26" s="28"/>
      <c r="H26" s="28"/>
      <c r="I26" s="29"/>
    </row>
    <row r="27" spans="1:9" x14ac:dyDescent="0.3">
      <c r="A27" s="19">
        <f>Table15678[[#This Row],[Full Name]]</f>
        <v>0</v>
      </c>
      <c r="B27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7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7" s="4" t="str">
        <f>IF(Table15678[[#This Row],[Category]]="","",IF(Table15678[[#This Row],[Category]]="M",COUNTIF($I$2:$I27,"M"),IF(Table15678[[#This Row],[Category]]="F",COUNTIF($I$2:$I27,"F"),0)))</f>
        <v/>
      </c>
      <c r="E27" s="26"/>
      <c r="F27" s="48"/>
      <c r="G27" s="28"/>
      <c r="H27" s="28"/>
      <c r="I27" s="29"/>
    </row>
    <row r="28" spans="1:9" x14ac:dyDescent="0.3">
      <c r="A28" s="19">
        <f>Table15678[[#This Row],[Full Name]]</f>
        <v>0</v>
      </c>
      <c r="B28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8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8" s="4" t="str">
        <f>IF(Table15678[[#This Row],[Category]]="","",IF(Table15678[[#This Row],[Category]]="M",COUNTIF($I$2:$I28,"M"),IF(Table15678[[#This Row],[Category]]="F",COUNTIF($I$2:$I28,"F"),0)))</f>
        <v/>
      </c>
      <c r="E28" s="26"/>
      <c r="F28" s="48"/>
      <c r="G28" s="28"/>
      <c r="H28" s="28"/>
      <c r="I28" s="29"/>
    </row>
    <row r="29" spans="1:9" x14ac:dyDescent="0.3">
      <c r="A29" s="19">
        <f>Table15678[[#This Row],[Full Name]]</f>
        <v>0</v>
      </c>
      <c r="B29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9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9" s="4" t="str">
        <f>IF(Table15678[[#This Row],[Category]]="","",IF(Table15678[[#This Row],[Category]]="M",COUNTIF($I$2:$I29,"M"),IF(Table15678[[#This Row],[Category]]="F",COUNTIF($I$2:$I29,"F"),0)))</f>
        <v/>
      </c>
      <c r="E29" s="26"/>
      <c r="F29" s="48"/>
      <c r="G29" s="28"/>
      <c r="H29" s="28"/>
      <c r="I29" s="29"/>
    </row>
    <row r="30" spans="1:9" x14ac:dyDescent="0.3">
      <c r="A30" s="19">
        <f>Table15678[[#This Row],[Full Name]]</f>
        <v>0</v>
      </c>
      <c r="B30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0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0" s="4" t="str">
        <f>IF(Table15678[[#This Row],[Category]]="","",IF(Table15678[[#This Row],[Category]]="M",COUNTIF($I$2:$I30,"M"),IF(Table15678[[#This Row],[Category]]="F",COUNTIF($I$2:$I30,"F"),0)))</f>
        <v/>
      </c>
      <c r="E30" s="26"/>
      <c r="F30" s="48"/>
      <c r="G30" s="28"/>
      <c r="H30" s="28"/>
      <c r="I30" s="29"/>
    </row>
    <row r="31" spans="1:9" x14ac:dyDescent="0.3">
      <c r="A31" s="19">
        <f>Table15678[[#This Row],[Full Name]]</f>
        <v>0</v>
      </c>
      <c r="B31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1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1" s="4" t="str">
        <f>IF(Table15678[[#This Row],[Category]]="","",IF(Table15678[[#This Row],[Category]]="M",COUNTIF($I$2:$I31,"M"),IF(Table15678[[#This Row],[Category]]="F",COUNTIF($I$2:$I31,"F"),0)))</f>
        <v/>
      </c>
      <c r="E31" s="26"/>
      <c r="F31" s="48"/>
      <c r="G31" s="28"/>
      <c r="H31" s="28"/>
      <c r="I31" s="29"/>
    </row>
    <row r="32" spans="1:9" x14ac:dyDescent="0.3">
      <c r="A32" s="19">
        <f>Table15678[[#This Row],[Full Name]]</f>
        <v>0</v>
      </c>
      <c r="B32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2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2" s="4" t="str">
        <f>IF(Table15678[[#This Row],[Category]]="","",IF(Table15678[[#This Row],[Category]]="M",COUNTIF($I$2:$I32,"M"),IF(Table15678[[#This Row],[Category]]="F",COUNTIF($I$2:$I32,"F"),0)))</f>
        <v/>
      </c>
      <c r="E32" s="26"/>
      <c r="F32" s="48"/>
      <c r="G32" s="28"/>
      <c r="H32" s="28"/>
      <c r="I32" s="29"/>
    </row>
    <row r="33" spans="1:9" x14ac:dyDescent="0.3">
      <c r="A33" s="19">
        <f>Table15678[[#This Row],[Full Name]]</f>
        <v>0</v>
      </c>
      <c r="B33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3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3" s="4" t="str">
        <f>IF(Table15678[[#This Row],[Category]]="","",IF(Table15678[[#This Row],[Category]]="M",COUNTIF($I$2:$I33,"M"),IF(Table15678[[#This Row],[Category]]="F",COUNTIF($I$2:$I33,"F"),0)))</f>
        <v/>
      </c>
      <c r="E33" s="26"/>
      <c r="F33" s="48"/>
      <c r="G33" s="28"/>
      <c r="H33" s="28"/>
      <c r="I33" s="29"/>
    </row>
    <row r="34" spans="1:9" x14ac:dyDescent="0.3">
      <c r="A34" s="19">
        <f>Table15678[[#This Row],[Full Name]]</f>
        <v>0</v>
      </c>
      <c r="B34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4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4" s="4" t="str">
        <f>IF(Table15678[[#This Row],[Category]]="","",IF(Table15678[[#This Row],[Category]]="M",COUNTIF($I$2:$I34,"M"),IF(Table15678[[#This Row],[Category]]="F",COUNTIF($I$2:$I34,"F"),0)))</f>
        <v/>
      </c>
      <c r="E34" s="26"/>
      <c r="F34" s="48"/>
      <c r="G34" s="28"/>
      <c r="H34" s="28"/>
      <c r="I34" s="29"/>
    </row>
    <row r="35" spans="1:9" x14ac:dyDescent="0.3">
      <c r="A35" s="19">
        <f>Table15678[[#This Row],[Full Name]]</f>
        <v>0</v>
      </c>
      <c r="B35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5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5" s="4" t="str">
        <f>IF(Table15678[[#This Row],[Category]]="","",IF(Table15678[[#This Row],[Category]]="M",COUNTIF($I$2:$I35,"M"),IF(Table15678[[#This Row],[Category]]="F",COUNTIF($I$2:$I35,"F"),0)))</f>
        <v/>
      </c>
      <c r="E35" s="26"/>
      <c r="F35" s="48"/>
      <c r="G35" s="28"/>
      <c r="H35" s="28"/>
      <c r="I35" s="29"/>
    </row>
    <row r="36" spans="1:9" x14ac:dyDescent="0.3">
      <c r="A36" s="19">
        <f>Table15678[[#This Row],[Full Name]]</f>
        <v>0</v>
      </c>
      <c r="B36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6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6" s="4" t="str">
        <f>IF(Table15678[[#This Row],[Category]]="","",IF(Table15678[[#This Row],[Category]]="M",COUNTIF($I$2:$I36,"M"),IF(Table15678[[#This Row],[Category]]="F",COUNTIF($I$2:$I36,"F"),0)))</f>
        <v/>
      </c>
      <c r="E36" s="26"/>
      <c r="F36" s="48"/>
      <c r="G36" s="28"/>
      <c r="H36" s="28"/>
      <c r="I36" s="29"/>
    </row>
    <row r="37" spans="1:9" x14ac:dyDescent="0.3">
      <c r="A37" s="19">
        <f>Table15678[[#This Row],[Full Name]]</f>
        <v>0</v>
      </c>
      <c r="B37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7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7" s="4" t="str">
        <f>IF(Table15678[[#This Row],[Category]]="","",IF(Table15678[[#This Row],[Category]]="M",COUNTIF($I$2:$I37,"M"),IF(Table15678[[#This Row],[Category]]="F",COUNTIF($I$2:$I37,"F"),0)))</f>
        <v/>
      </c>
      <c r="E37" s="26"/>
      <c r="F37" s="48"/>
      <c r="G37" s="28"/>
      <c r="H37" s="28"/>
      <c r="I37" s="29"/>
    </row>
    <row r="38" spans="1:9" x14ac:dyDescent="0.3">
      <c r="A38" s="19">
        <f>Table15678[[#This Row],[Full Name]]</f>
        <v>0</v>
      </c>
      <c r="B38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8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8" s="4" t="str">
        <f>IF(Table15678[[#This Row],[Category]]="","",IF(Table15678[[#This Row],[Category]]="M",COUNTIF($I$2:$I38,"M"),IF(Table15678[[#This Row],[Category]]="F",COUNTIF($I$2:$I38,"F"),0)))</f>
        <v/>
      </c>
      <c r="E38" s="26"/>
      <c r="F38" s="48"/>
      <c r="G38" s="28"/>
      <c r="H38" s="28"/>
      <c r="I38" s="29"/>
    </row>
    <row r="39" spans="1:9" x14ac:dyDescent="0.3">
      <c r="A39" s="19">
        <f>Table15678[[#This Row],[Full Name]]</f>
        <v>0</v>
      </c>
      <c r="B39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9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9" s="4" t="str">
        <f>IF(Table15678[[#This Row],[Category]]="","",IF(Table15678[[#This Row],[Category]]="M",COUNTIF($I$2:$I39,"M"),IF(Table15678[[#This Row],[Category]]="F",COUNTIF($I$2:$I39,"F"),0)))</f>
        <v/>
      </c>
      <c r="E39" s="26"/>
      <c r="F39" s="48"/>
      <c r="G39" s="28"/>
      <c r="H39" s="28"/>
      <c r="I39" s="29"/>
    </row>
    <row r="40" spans="1:9" x14ac:dyDescent="0.3">
      <c r="A40" s="19">
        <f>Table15678[[#This Row],[Full Name]]</f>
        <v>0</v>
      </c>
      <c r="B40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0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0" s="4" t="str">
        <f>IF(Table15678[[#This Row],[Category]]="","",IF(Table15678[[#This Row],[Category]]="M",COUNTIF($I$2:$I40,"M"),IF(Table15678[[#This Row],[Category]]="F",COUNTIF($I$2:$I40,"F"),0)))</f>
        <v/>
      </c>
      <c r="E40" s="26"/>
      <c r="F40" s="48"/>
      <c r="G40" s="28"/>
      <c r="H40" s="28"/>
      <c r="I40" s="29"/>
    </row>
    <row r="41" spans="1:9" x14ac:dyDescent="0.3">
      <c r="A41" s="19">
        <f>Table15678[[#This Row],[Full Name]]</f>
        <v>0</v>
      </c>
      <c r="B41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1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1" s="4" t="str">
        <f>IF(Table15678[[#This Row],[Category]]="","",IF(Table15678[[#This Row],[Category]]="M",COUNTIF($I$2:$I41,"M"),IF(Table15678[[#This Row],[Category]]="F",COUNTIF($I$2:$I41,"F"),0)))</f>
        <v/>
      </c>
      <c r="E41" s="26"/>
      <c r="F41" s="48"/>
      <c r="G41" s="28"/>
      <c r="H41" s="28"/>
      <c r="I41" s="29"/>
    </row>
    <row r="42" spans="1:9" x14ac:dyDescent="0.3">
      <c r="A42" s="19">
        <f>Table15678[[#This Row],[Full Name]]</f>
        <v>0</v>
      </c>
      <c r="B42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2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2" s="4" t="str">
        <f>IF(Table15678[[#This Row],[Category]]="","",IF(Table15678[[#This Row],[Category]]="M",COUNTIF($I$2:$I42,"M"),IF(Table15678[[#This Row],[Category]]="F",COUNTIF($I$2:$I42,"F"),0)))</f>
        <v/>
      </c>
      <c r="E42" s="26"/>
      <c r="F42" s="48"/>
      <c r="G42" s="28"/>
      <c r="H42" s="28"/>
      <c r="I42" s="29"/>
    </row>
    <row r="43" spans="1:9" x14ac:dyDescent="0.3">
      <c r="A43" s="19">
        <f>Table15678[[#This Row],[Full Name]]</f>
        <v>0</v>
      </c>
      <c r="B43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3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3" s="4" t="str">
        <f>IF(Table15678[[#This Row],[Category]]="","",IF(Table15678[[#This Row],[Category]]="M",COUNTIF($I$2:$I43,"M"),IF(Table15678[[#This Row],[Category]]="F",COUNTIF($I$2:$I43,"F"),0)))</f>
        <v/>
      </c>
      <c r="E43" s="26"/>
      <c r="F43" s="48"/>
      <c r="G43" s="28"/>
      <c r="H43" s="28"/>
      <c r="I43" s="29"/>
    </row>
    <row r="44" spans="1:9" x14ac:dyDescent="0.3">
      <c r="A44" s="19">
        <f>Table15678[[#This Row],[Full Name]]</f>
        <v>0</v>
      </c>
      <c r="B44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4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4" s="4" t="str">
        <f>IF(Table15678[[#This Row],[Category]]="","",IF(Table15678[[#This Row],[Category]]="M",COUNTIF($I$2:$I44,"M"),IF(Table15678[[#This Row],[Category]]="F",COUNTIF($I$2:$I44,"F"),0)))</f>
        <v/>
      </c>
      <c r="E44" s="26"/>
      <c r="F44" s="48"/>
      <c r="G44" s="28"/>
      <c r="H44" s="28"/>
      <c r="I44" s="29"/>
    </row>
    <row r="45" spans="1:9" x14ac:dyDescent="0.3">
      <c r="A45" s="19">
        <f>Table15678[[#This Row],[Full Name]]</f>
        <v>0</v>
      </c>
      <c r="B45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5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5" s="4" t="str">
        <f>IF(Table15678[[#This Row],[Category]]="","",IF(Table15678[[#This Row],[Category]]="M",COUNTIF($I$2:$I45,"M"),IF(Table15678[[#This Row],[Category]]="F",COUNTIF($I$2:$I45,"F"),0)))</f>
        <v/>
      </c>
      <c r="E45" s="26"/>
      <c r="F45" s="48"/>
      <c r="G45" s="28"/>
      <c r="H45" s="28"/>
      <c r="I45" s="29"/>
    </row>
    <row r="46" spans="1:9" x14ac:dyDescent="0.3">
      <c r="A46" s="19">
        <f>Table15678[[#This Row],[Full Name]]</f>
        <v>0</v>
      </c>
      <c r="B46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6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6" s="4" t="str">
        <f>IF(Table15678[[#This Row],[Category]]="","",IF(Table15678[[#This Row],[Category]]="M",COUNTIF($I$2:$I46,"M"),IF(Table15678[[#This Row],[Category]]="F",COUNTIF($I$2:$I46,"F"),0)))</f>
        <v/>
      </c>
      <c r="E46" s="26"/>
      <c r="F46" s="48"/>
      <c r="G46" s="28"/>
      <c r="H46" s="28"/>
      <c r="I46" s="29"/>
    </row>
    <row r="47" spans="1:9" x14ac:dyDescent="0.3">
      <c r="A47" s="19">
        <f>Table15678[[#This Row],[Full Name]]</f>
        <v>0</v>
      </c>
      <c r="B47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7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7" s="4" t="str">
        <f>IF(Table15678[[#This Row],[Category]]="","",IF(Table15678[[#This Row],[Category]]="M",COUNTIF($I$2:$I47,"M"),IF(Table15678[[#This Row],[Category]]="F",COUNTIF($I$2:$I47,"F"),0)))</f>
        <v/>
      </c>
      <c r="E47" s="26"/>
      <c r="F47" s="48"/>
      <c r="G47" s="28"/>
      <c r="H47" s="28"/>
      <c r="I47" s="29"/>
    </row>
    <row r="48" spans="1:9" x14ac:dyDescent="0.3">
      <c r="A48" s="19">
        <f>Table15678[[#This Row],[Full Name]]</f>
        <v>0</v>
      </c>
      <c r="B48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8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8" s="4" t="str">
        <f>IF(Table15678[[#This Row],[Category]]="","",IF(Table15678[[#This Row],[Category]]="M",COUNTIF($I$2:$I48,"M"),IF(Table15678[[#This Row],[Category]]="F",COUNTIF($I$2:$I48,"F"),0)))</f>
        <v/>
      </c>
      <c r="E48" s="26"/>
      <c r="F48" s="48"/>
      <c r="G48" s="28"/>
      <c r="H48" s="28"/>
      <c r="I48" s="29"/>
    </row>
    <row r="49" spans="1:9" x14ac:dyDescent="0.3">
      <c r="A49" s="19">
        <f>Table15678[[#This Row],[Full Name]]</f>
        <v>0</v>
      </c>
      <c r="B49" s="21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9" s="21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9" s="4" t="str">
        <f>IF(Table15678[[#This Row],[Category]]="","",IF(Table15678[[#This Row],[Category]]="M",COUNTIF($I$2:$I49,"M"),IF(Table15678[[#This Row],[Category]]="F",COUNTIF($I$2:$I49,"F"),0)))</f>
        <v/>
      </c>
      <c r="E49" s="26"/>
      <c r="F49" s="48"/>
      <c r="G49" s="28"/>
      <c r="H49" s="28"/>
      <c r="I49" s="29"/>
    </row>
  </sheetData>
  <phoneticPr fontId="5" type="noConversion"/>
  <conditionalFormatting sqref="B2:B49">
    <cfRule type="containsText" dxfId="31" priority="1" operator="containsText" text="OK">
      <formula>NOT(ISERROR(SEARCH("OK",B2)))</formula>
    </cfRule>
    <cfRule type="containsText" dxfId="30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BC0B-643A-4A22-824D-9E620B353C0A}">
  <sheetPr>
    <tabColor rgb="FF00B0F0"/>
  </sheetPr>
  <dimension ref="A1:I47"/>
  <sheetViews>
    <sheetView topLeftCell="B1" workbookViewId="0">
      <selection activeCell="E2" sqref="E2:I36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Table15678910[[#This Row],[Full Name]]</f>
        <v>0</v>
      </c>
      <c r="B2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" s="4" t="str">
        <f>IF(Table15678910[[#This Row],[Category]]="","",IF(Table15678910[[#This Row],[Category]]="M",COUNTIF($I$2:$I2,"M"),IF(Table15678910[[#This Row],[Category]]="F",COUNTIF($I$2:$I2,"F"),0)))</f>
        <v/>
      </c>
      <c r="E2" s="26"/>
      <c r="F2" s="48"/>
      <c r="G2" s="28"/>
      <c r="H2" s="28"/>
      <c r="I2" s="29"/>
    </row>
    <row r="3" spans="1:9" x14ac:dyDescent="0.3">
      <c r="A3" s="18">
        <f>Table15678910[[#This Row],[Full Name]]</f>
        <v>0</v>
      </c>
      <c r="B3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" s="4" t="str">
        <f>IF(Table15678910[[#This Row],[Category]]="","",IF(Table15678910[[#This Row],[Category]]="M",COUNTIF($I$2:$I3,"M"),IF(Table15678910[[#This Row],[Category]]="F",COUNTIF($I$2:$I3,"F"),0)))</f>
        <v/>
      </c>
      <c r="E3" s="26"/>
      <c r="F3" s="48"/>
      <c r="G3" s="28"/>
      <c r="H3" s="28"/>
      <c r="I3" s="29"/>
    </row>
    <row r="4" spans="1:9" x14ac:dyDescent="0.3">
      <c r="A4" s="18">
        <f>Table15678910[[#This Row],[Full Name]]</f>
        <v>0</v>
      </c>
      <c r="B4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" s="4" t="str">
        <f>IF(Table15678910[[#This Row],[Category]]="","",IF(Table15678910[[#This Row],[Category]]="M",COUNTIF($I$2:$I4,"M"),IF(Table15678910[[#This Row],[Category]]="F",COUNTIF($I$2:$I4,"F"),0)))</f>
        <v/>
      </c>
      <c r="E4" s="26"/>
      <c r="F4" s="48"/>
      <c r="G4" s="28"/>
      <c r="H4" s="28"/>
      <c r="I4" s="29"/>
    </row>
    <row r="5" spans="1:9" x14ac:dyDescent="0.3">
      <c r="A5" s="18">
        <f>Table15678910[[#This Row],[Full Name]]</f>
        <v>0</v>
      </c>
      <c r="B5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5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5" s="4" t="str">
        <f>IF(Table15678910[[#This Row],[Category]]="","",IF(Table15678910[[#This Row],[Category]]="M",COUNTIF($I$2:$I5,"M"),IF(Table15678910[[#This Row],[Category]]="F",COUNTIF($I$2:$I5,"F"),0)))</f>
        <v/>
      </c>
      <c r="E5" s="26"/>
      <c r="F5" s="48"/>
      <c r="G5" s="28"/>
      <c r="H5" s="28"/>
      <c r="I5" s="29"/>
    </row>
    <row r="6" spans="1:9" x14ac:dyDescent="0.3">
      <c r="A6" s="18">
        <f>Table15678910[[#This Row],[Full Name]]</f>
        <v>0</v>
      </c>
      <c r="B6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6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6" s="4" t="str">
        <f>IF(Table15678910[[#This Row],[Category]]="","",IF(Table15678910[[#This Row],[Category]]="M",COUNTIF($I$2:$I6,"M"),IF(Table15678910[[#This Row],[Category]]="F",COUNTIF($I$2:$I6,"F"),0)))</f>
        <v/>
      </c>
      <c r="E6" s="26"/>
      <c r="F6" s="48"/>
      <c r="G6" s="28"/>
      <c r="H6" s="28"/>
      <c r="I6" s="29"/>
    </row>
    <row r="7" spans="1:9" x14ac:dyDescent="0.3">
      <c r="A7" s="18">
        <f>Table15678910[[#This Row],[Full Name]]</f>
        <v>0</v>
      </c>
      <c r="B7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7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7" s="4" t="str">
        <f>IF(Table15678910[[#This Row],[Category]]="","",IF(Table15678910[[#This Row],[Category]]="M",COUNTIF($I$2:$I7,"M"),IF(Table15678910[[#This Row],[Category]]="F",COUNTIF($I$2:$I7,"F"),0)))</f>
        <v/>
      </c>
      <c r="E7" s="26"/>
      <c r="F7" s="48"/>
      <c r="G7" s="28"/>
      <c r="H7" s="28"/>
      <c r="I7" s="29"/>
    </row>
    <row r="8" spans="1:9" x14ac:dyDescent="0.3">
      <c r="A8" s="18">
        <f>Table15678910[[#This Row],[Full Name]]</f>
        <v>0</v>
      </c>
      <c r="B8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8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8" s="4" t="str">
        <f>IF(Table15678910[[#This Row],[Category]]="","",IF(Table15678910[[#This Row],[Category]]="M",COUNTIF($I$2:$I8,"M"),IF(Table15678910[[#This Row],[Category]]="F",COUNTIF($I$2:$I8,"F"),0)))</f>
        <v/>
      </c>
      <c r="E8" s="26"/>
      <c r="F8" s="48"/>
      <c r="G8" s="28"/>
      <c r="H8" s="28"/>
      <c r="I8" s="29"/>
    </row>
    <row r="9" spans="1:9" x14ac:dyDescent="0.3">
      <c r="A9" s="18">
        <f>Table15678910[[#This Row],[Full Name]]</f>
        <v>0</v>
      </c>
      <c r="B9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9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9" s="4" t="str">
        <f>IF(Table15678910[[#This Row],[Category]]="","",IF(Table15678910[[#This Row],[Category]]="M",COUNTIF($I$2:$I9,"M"),IF(Table15678910[[#This Row],[Category]]="F",COUNTIF($I$2:$I9,"F"),0)))</f>
        <v/>
      </c>
      <c r="E9" s="26"/>
      <c r="F9" s="48"/>
      <c r="G9" s="28"/>
      <c r="H9" s="28"/>
      <c r="I9" s="29"/>
    </row>
    <row r="10" spans="1:9" x14ac:dyDescent="0.3">
      <c r="A10" s="18">
        <f>Table15678910[[#This Row],[Full Name]]</f>
        <v>0</v>
      </c>
      <c r="B10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0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0" s="4" t="str">
        <f>IF(Table15678910[[#This Row],[Category]]="","",IF(Table15678910[[#This Row],[Category]]="M",COUNTIF($I$2:$I10,"M"),IF(Table15678910[[#This Row],[Category]]="F",COUNTIF($I$2:$I10,"F"),0)))</f>
        <v/>
      </c>
      <c r="E10" s="26"/>
      <c r="F10" s="48"/>
      <c r="G10" s="28"/>
      <c r="H10" s="28"/>
      <c r="I10" s="29"/>
    </row>
    <row r="11" spans="1:9" x14ac:dyDescent="0.3">
      <c r="A11" s="18">
        <f>Table15678910[[#This Row],[Full Name]]</f>
        <v>0</v>
      </c>
      <c r="B11" s="20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1" s="20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1" s="4" t="str">
        <f>IF(Table15678910[[#This Row],[Category]]="","",IF(Table15678910[[#This Row],[Category]]="M",COUNTIF($I$2:$I11,"M"),IF(Table15678910[[#This Row],[Category]]="F",COUNTIF($I$2:$I11,"F"),0)))</f>
        <v/>
      </c>
      <c r="E11" s="26"/>
      <c r="F11" s="48"/>
      <c r="G11" s="28"/>
      <c r="H11" s="28"/>
      <c r="I11" s="29"/>
    </row>
    <row r="12" spans="1:9" x14ac:dyDescent="0.3">
      <c r="A12" s="19">
        <f>Table15678910[[#This Row],[Full Name]]</f>
        <v>0</v>
      </c>
      <c r="B12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2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2" s="4" t="str">
        <f>IF(Table15678910[[#This Row],[Category]]="","",IF(Table15678910[[#This Row],[Category]]="M",COUNTIF($I$2:$I12,"M"),IF(Table15678910[[#This Row],[Category]]="F",COUNTIF($I$2:$I12,"F"),0)))</f>
        <v/>
      </c>
      <c r="E12" s="30"/>
      <c r="F12" s="48"/>
      <c r="G12" s="32"/>
      <c r="H12" s="32"/>
      <c r="I12" s="33"/>
    </row>
    <row r="13" spans="1:9" x14ac:dyDescent="0.3">
      <c r="A13" s="18">
        <f>Table15678910[[#This Row],[Full Name]]</f>
        <v>0</v>
      </c>
      <c r="B13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3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3" s="49" t="str">
        <f>IF(Table15678910[[#This Row],[Category]]="","",IF(Table15678910[[#This Row],[Category]]="M",COUNTIF($I$2:$I13,"M"),IF(Table15678910[[#This Row],[Category]]="F",COUNTIF($I$2:$I13,"F"),0)))</f>
        <v/>
      </c>
      <c r="E13" s="26"/>
      <c r="F13" s="48"/>
      <c r="G13" s="28"/>
      <c r="H13" s="28"/>
      <c r="I13" s="29"/>
    </row>
    <row r="14" spans="1:9" x14ac:dyDescent="0.3">
      <c r="A14" s="19">
        <f>Table15678910[[#This Row],[Full Name]]</f>
        <v>0</v>
      </c>
      <c r="B14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4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4" s="4" t="str">
        <f>IF(Table15678910[[#This Row],[Category]]="","",IF(Table15678910[[#This Row],[Category]]="M",COUNTIF($I$2:$I14,"M"),IF(Table15678910[[#This Row],[Category]]="F",COUNTIF($I$2:$I14,"F"),0)))</f>
        <v/>
      </c>
      <c r="E14" s="26"/>
      <c r="F14" s="48"/>
      <c r="G14" s="28"/>
      <c r="H14" s="28"/>
      <c r="I14" s="29"/>
    </row>
    <row r="15" spans="1:9" x14ac:dyDescent="0.3">
      <c r="A15" s="19">
        <f>Table15678910[[#This Row],[Full Name]]</f>
        <v>0</v>
      </c>
      <c r="B15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5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5" s="4" t="str">
        <f>IF(Table15678910[[#This Row],[Category]]="","",IF(Table15678910[[#This Row],[Category]]="M",COUNTIF($I$2:$I15,"M"),IF(Table15678910[[#This Row],[Category]]="F",COUNTIF($I$2:$I15,"F"),0)))</f>
        <v/>
      </c>
      <c r="E15" s="26"/>
      <c r="F15" s="48"/>
      <c r="G15" s="28"/>
      <c r="H15" s="28"/>
      <c r="I15" s="29"/>
    </row>
    <row r="16" spans="1:9" x14ac:dyDescent="0.3">
      <c r="A16" s="19">
        <f>Table15678910[[#This Row],[Full Name]]</f>
        <v>0</v>
      </c>
      <c r="B16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6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6" s="4" t="str">
        <f>IF(Table15678910[[#This Row],[Category]]="","",IF(Table15678910[[#This Row],[Category]]="M",COUNTIF($I$2:$I16,"M"),IF(Table15678910[[#This Row],[Category]]="F",COUNTIF($I$2:$I16,"F"),0)))</f>
        <v/>
      </c>
      <c r="E16" s="26"/>
      <c r="F16" s="48"/>
      <c r="G16" s="28"/>
      <c r="H16" s="28"/>
      <c r="I16" s="29"/>
    </row>
    <row r="17" spans="1:9" x14ac:dyDescent="0.3">
      <c r="A17" s="19">
        <f>Table15678910[[#This Row],[Full Name]]</f>
        <v>0</v>
      </c>
      <c r="B17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7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7" s="4" t="str">
        <f>IF(Table15678910[[#This Row],[Category]]="","",IF(Table15678910[[#This Row],[Category]]="M",COUNTIF($I$2:$I17,"M"),IF(Table15678910[[#This Row],[Category]]="F",COUNTIF($I$2:$I17,"F"),0)))</f>
        <v/>
      </c>
      <c r="E17" s="26"/>
      <c r="F17" s="48"/>
      <c r="G17" s="28"/>
      <c r="H17" s="28"/>
      <c r="I17" s="29"/>
    </row>
    <row r="18" spans="1:9" x14ac:dyDescent="0.3">
      <c r="A18" s="19">
        <f>Table15678910[[#This Row],[Full Name]]</f>
        <v>0</v>
      </c>
      <c r="B18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8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8" s="4" t="str">
        <f>IF(Table15678910[[#This Row],[Category]]="","",IF(Table15678910[[#This Row],[Category]]="M",COUNTIF($I$2:$I18,"M"),IF(Table15678910[[#This Row],[Category]]="F",COUNTIF($I$2:$I18,"F"),0)))</f>
        <v/>
      </c>
      <c r="E18" s="26"/>
      <c r="F18" s="48"/>
      <c r="G18" s="28"/>
      <c r="H18" s="28"/>
      <c r="I18" s="29"/>
    </row>
    <row r="19" spans="1:9" x14ac:dyDescent="0.3">
      <c r="A19" s="19">
        <f>Table15678910[[#This Row],[Full Name]]</f>
        <v>0</v>
      </c>
      <c r="B19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19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19" s="4" t="str">
        <f>IF(Table15678910[[#This Row],[Category]]="","",IF(Table15678910[[#This Row],[Category]]="M",COUNTIF($I$2:$I19,"M"),IF(Table15678910[[#This Row],[Category]]="F",COUNTIF($I$2:$I19,"F"),0)))</f>
        <v/>
      </c>
      <c r="E19" s="26"/>
      <c r="F19" s="48"/>
      <c r="G19" s="28"/>
      <c r="H19" s="28"/>
      <c r="I19" s="29"/>
    </row>
    <row r="20" spans="1:9" x14ac:dyDescent="0.3">
      <c r="A20" s="19">
        <f>Table15678910[[#This Row],[Full Name]]</f>
        <v>0</v>
      </c>
      <c r="B20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0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0" s="4" t="str">
        <f>IF(Table15678910[[#This Row],[Category]]="","",IF(Table15678910[[#This Row],[Category]]="M",COUNTIF($I$2:$I20,"M"),IF(Table15678910[[#This Row],[Category]]="F",COUNTIF($I$2:$I20,"F"),0)))</f>
        <v/>
      </c>
      <c r="E20" s="26"/>
      <c r="F20" s="48"/>
      <c r="G20" s="28"/>
      <c r="H20" s="28"/>
      <c r="I20" s="29"/>
    </row>
    <row r="21" spans="1:9" x14ac:dyDescent="0.3">
      <c r="A21" s="19">
        <f>Table15678910[[#This Row],[Full Name]]</f>
        <v>0</v>
      </c>
      <c r="B21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1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1" s="4" t="str">
        <f>IF(Table15678910[[#This Row],[Category]]="","",IF(Table15678910[[#This Row],[Category]]="M",COUNTIF($I$2:$I21,"M"),IF(Table15678910[[#This Row],[Category]]="F",COUNTIF($I$2:$I21,"F"),0)))</f>
        <v/>
      </c>
      <c r="E21" s="26"/>
      <c r="F21" s="48"/>
      <c r="G21" s="28"/>
      <c r="H21" s="28"/>
      <c r="I21" s="29"/>
    </row>
    <row r="22" spans="1:9" x14ac:dyDescent="0.3">
      <c r="A22" s="19">
        <f>Table15678910[[#This Row],[Full Name]]</f>
        <v>0</v>
      </c>
      <c r="B22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2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2" s="4" t="str">
        <f>IF(Table15678910[[#This Row],[Category]]="","",IF(Table15678910[[#This Row],[Category]]="M",COUNTIF($I$2:$I22,"M"),IF(Table15678910[[#This Row],[Category]]="F",COUNTIF($I$2:$I22,"F"),0)))</f>
        <v/>
      </c>
      <c r="E22" s="26"/>
      <c r="F22" s="48"/>
      <c r="G22" s="28"/>
      <c r="H22" s="28"/>
      <c r="I22" s="29"/>
    </row>
    <row r="23" spans="1:9" x14ac:dyDescent="0.3">
      <c r="A23" s="19">
        <f>Table15678910[[#This Row],[Full Name]]</f>
        <v>0</v>
      </c>
      <c r="B23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3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3" s="4" t="str">
        <f>IF(Table15678910[[#This Row],[Category]]="","",IF(Table15678910[[#This Row],[Category]]="M",COUNTIF($I$2:$I23,"M"),IF(Table15678910[[#This Row],[Category]]="F",COUNTIF($I$2:$I23,"F"),0)))</f>
        <v/>
      </c>
      <c r="E23" s="26"/>
      <c r="F23" s="48"/>
      <c r="G23" s="28"/>
      <c r="H23" s="28"/>
      <c r="I23" s="29"/>
    </row>
    <row r="24" spans="1:9" x14ac:dyDescent="0.3">
      <c r="A24" s="19">
        <f>Table15678910[[#This Row],[Full Name]]</f>
        <v>0</v>
      </c>
      <c r="B24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4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4" s="4" t="str">
        <f>IF(Table15678910[[#This Row],[Category]]="","",IF(Table15678910[[#This Row],[Category]]="M",COUNTIF($I$2:$I24,"M"),IF(Table15678910[[#This Row],[Category]]="F",COUNTIF($I$2:$I24,"F"),0)))</f>
        <v/>
      </c>
      <c r="E24" s="26"/>
      <c r="F24" s="48"/>
      <c r="G24" s="28"/>
      <c r="H24" s="28"/>
      <c r="I24" s="29"/>
    </row>
    <row r="25" spans="1:9" ht="15" customHeight="1" x14ac:dyDescent="0.3">
      <c r="A25" s="19">
        <f>Table15678910[[#This Row],[Full Name]]</f>
        <v>0</v>
      </c>
      <c r="B25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5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5" s="4" t="str">
        <f>IF(Table15678910[[#This Row],[Category]]="","",IF(Table15678910[[#This Row],[Category]]="M",COUNTIF($I$2:$I25,"M"),IF(Table15678910[[#This Row],[Category]]="F",COUNTIF($I$2:$I25,"F"),0)))</f>
        <v/>
      </c>
      <c r="E25" s="26"/>
      <c r="F25" s="48"/>
      <c r="G25" s="28"/>
      <c r="H25" s="28"/>
      <c r="I25" s="29"/>
    </row>
    <row r="26" spans="1:9" x14ac:dyDescent="0.3">
      <c r="A26" s="19">
        <f>Table15678910[[#This Row],[Full Name]]</f>
        <v>0</v>
      </c>
      <c r="B26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6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6" s="4" t="str">
        <f>IF(Table15678910[[#This Row],[Category]]="","",IF(Table15678910[[#This Row],[Category]]="M",COUNTIF($I$2:$I26,"M"),IF(Table15678910[[#This Row],[Category]]="F",COUNTIF($I$2:$I26,"F"),0)))</f>
        <v/>
      </c>
      <c r="E26" s="26"/>
      <c r="F26" s="48"/>
      <c r="G26" s="28"/>
      <c r="H26" s="28"/>
      <c r="I26" s="29"/>
    </row>
    <row r="27" spans="1:9" x14ac:dyDescent="0.3">
      <c r="A27" s="19">
        <f>Table15678910[[#This Row],[Full Name]]</f>
        <v>0</v>
      </c>
      <c r="B27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7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7" s="4" t="str">
        <f>IF(Table15678910[[#This Row],[Category]]="","",IF(Table15678910[[#This Row],[Category]]="M",COUNTIF($I$2:$I27,"M"),IF(Table15678910[[#This Row],[Category]]="F",COUNTIF($I$2:$I27,"F"),0)))</f>
        <v/>
      </c>
      <c r="E27" s="26"/>
      <c r="F27" s="48"/>
      <c r="G27" s="28"/>
      <c r="H27" s="28"/>
      <c r="I27" s="29"/>
    </row>
    <row r="28" spans="1:9" x14ac:dyDescent="0.3">
      <c r="A28" s="19">
        <f>Table15678910[[#This Row],[Full Name]]</f>
        <v>0</v>
      </c>
      <c r="B28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8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8" s="4" t="str">
        <f>IF(Table15678910[[#This Row],[Category]]="","",IF(Table15678910[[#This Row],[Category]]="M",COUNTIF($I$2:$I28,"M"),IF(Table15678910[[#This Row],[Category]]="F",COUNTIF($I$2:$I28,"F"),0)))</f>
        <v/>
      </c>
      <c r="E28" s="26"/>
      <c r="F28" s="48"/>
      <c r="G28" s="28"/>
      <c r="H28" s="28"/>
      <c r="I28" s="29"/>
    </row>
    <row r="29" spans="1:9" x14ac:dyDescent="0.3">
      <c r="A29" s="19">
        <f>Table15678910[[#This Row],[Full Name]]</f>
        <v>0</v>
      </c>
      <c r="B29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29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29" s="4" t="str">
        <f>IF(Table15678910[[#This Row],[Category]]="","",IF(Table15678910[[#This Row],[Category]]="M",COUNTIF($I$2:$I29,"M"),IF(Table15678910[[#This Row],[Category]]="F",COUNTIF($I$2:$I29,"F"),0)))</f>
        <v/>
      </c>
      <c r="E29" s="26"/>
      <c r="F29" s="48"/>
      <c r="G29" s="28"/>
      <c r="H29" s="28"/>
      <c r="I29" s="29"/>
    </row>
    <row r="30" spans="1:9" x14ac:dyDescent="0.3">
      <c r="A30" s="19">
        <f>Table15678910[[#This Row],[Full Name]]</f>
        <v>0</v>
      </c>
      <c r="B30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0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0" s="4" t="str">
        <f>IF(Table15678910[[#This Row],[Category]]="","",IF(Table15678910[[#This Row],[Category]]="M",COUNTIF($I$2:$I30,"M"),IF(Table15678910[[#This Row],[Category]]="F",COUNTIF($I$2:$I30,"F"),0)))</f>
        <v/>
      </c>
      <c r="E30" s="26"/>
      <c r="F30" s="48"/>
      <c r="G30" s="28"/>
      <c r="H30" s="28"/>
      <c r="I30" s="29"/>
    </row>
    <row r="31" spans="1:9" x14ac:dyDescent="0.3">
      <c r="A31" s="19">
        <f>Table15678910[[#This Row],[Full Name]]</f>
        <v>0</v>
      </c>
      <c r="B31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1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1" s="4" t="str">
        <f>IF(Table15678910[[#This Row],[Category]]="","",IF(Table15678910[[#This Row],[Category]]="M",COUNTIF($I$2:$I31,"M"),IF(Table15678910[[#This Row],[Category]]="F",COUNTIF($I$2:$I31,"F"),0)))</f>
        <v/>
      </c>
      <c r="E31" s="26"/>
      <c r="F31" s="48"/>
      <c r="G31" s="28"/>
      <c r="H31" s="28"/>
      <c r="I31" s="29"/>
    </row>
    <row r="32" spans="1:9" x14ac:dyDescent="0.3">
      <c r="A32" s="19">
        <f>Table15678910[[#This Row],[Full Name]]</f>
        <v>0</v>
      </c>
      <c r="B32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2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2" s="4" t="str">
        <f>IF(Table15678910[[#This Row],[Category]]="","",IF(Table15678910[[#This Row],[Category]]="M",COUNTIF($I$2:$I32,"M"),IF(Table15678910[[#This Row],[Category]]="F",COUNTIF($I$2:$I32,"F"),0)))</f>
        <v/>
      </c>
      <c r="E32" s="26"/>
      <c r="F32" s="48"/>
      <c r="G32" s="28"/>
      <c r="H32" s="28"/>
      <c r="I32" s="29"/>
    </row>
    <row r="33" spans="1:9" x14ac:dyDescent="0.3">
      <c r="A33" s="19">
        <f>Table15678910[[#This Row],[Full Name]]</f>
        <v>0</v>
      </c>
      <c r="B33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3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3" s="4" t="str">
        <f>IF(Table15678910[[#This Row],[Category]]="","",IF(Table15678910[[#This Row],[Category]]="M",COUNTIF($I$2:$I33,"M"),IF(Table15678910[[#This Row],[Category]]="F",COUNTIF($I$2:$I33,"F"),0)))</f>
        <v/>
      </c>
      <c r="E33" s="26"/>
      <c r="F33" s="48"/>
      <c r="G33" s="28"/>
      <c r="H33" s="28"/>
      <c r="I33" s="29"/>
    </row>
    <row r="34" spans="1:9" x14ac:dyDescent="0.3">
      <c r="A34" s="19">
        <f>Table15678910[[#This Row],[Full Name]]</f>
        <v>0</v>
      </c>
      <c r="B34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4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4" s="4" t="str">
        <f>IF(Table15678910[[#This Row],[Category]]="","",IF(Table15678910[[#This Row],[Category]]="M",COUNTIF($I$2:$I34,"M"),IF(Table15678910[[#This Row],[Category]]="F",COUNTIF($I$2:$I34,"F"),0)))</f>
        <v/>
      </c>
      <c r="E34" s="26"/>
      <c r="F34" s="48"/>
      <c r="G34" s="28"/>
      <c r="H34" s="28"/>
      <c r="I34" s="29"/>
    </row>
    <row r="35" spans="1:9" x14ac:dyDescent="0.3">
      <c r="A35" s="19">
        <f>Table15678910[[#This Row],[Full Name]]</f>
        <v>0</v>
      </c>
      <c r="B35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5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5" s="4" t="str">
        <f>IF(Table15678910[[#This Row],[Category]]="","",IF(Table15678910[[#This Row],[Category]]="M",COUNTIF($I$2:$I35,"M"),IF(Table15678910[[#This Row],[Category]]="F",COUNTIF($I$2:$I35,"F"),0)))</f>
        <v/>
      </c>
      <c r="E35" s="26"/>
      <c r="F35" s="48"/>
      <c r="G35" s="28"/>
      <c r="H35" s="28"/>
      <c r="I35" s="29"/>
    </row>
    <row r="36" spans="1:9" x14ac:dyDescent="0.3">
      <c r="A36" s="19">
        <f>Table15678910[[#This Row],[Full Name]]</f>
        <v>0</v>
      </c>
      <c r="B36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6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6" s="4" t="str">
        <f>IF(Table15678910[[#This Row],[Category]]="","",IF(Table15678910[[#This Row],[Category]]="M",COUNTIF($I$2:$I36,"M"),IF(Table15678910[[#This Row],[Category]]="F",COUNTIF($I$2:$I36,"F"),0)))</f>
        <v/>
      </c>
      <c r="E36" s="26"/>
      <c r="F36" s="48"/>
      <c r="G36" s="28"/>
      <c r="H36" s="28"/>
      <c r="I36" s="29"/>
    </row>
    <row r="37" spans="1:9" x14ac:dyDescent="0.3">
      <c r="A37" s="19">
        <f>Table15678910[[#This Row],[Full Name]]</f>
        <v>0</v>
      </c>
      <c r="B37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7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7" s="4" t="str">
        <f>IF(Table15678910[[#This Row],[Category]]="","",IF(Table15678910[[#This Row],[Category]]="M",COUNTIF($I$2:$I37,"M"),IF(Table15678910[[#This Row],[Category]]="F",COUNTIF($I$2:$I37,"F"),0)))</f>
        <v/>
      </c>
      <c r="E37" s="26"/>
      <c r="F37" s="48"/>
      <c r="G37" s="28"/>
      <c r="H37" s="28"/>
      <c r="I37" s="29"/>
    </row>
    <row r="38" spans="1:9" x14ac:dyDescent="0.3">
      <c r="A38" s="19">
        <f>Table15678910[[#This Row],[Full Name]]</f>
        <v>0</v>
      </c>
      <c r="B38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8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8" s="4" t="str">
        <f>IF(Table15678910[[#This Row],[Category]]="","",IF(Table15678910[[#This Row],[Category]]="M",COUNTIF($I$2:$I38,"M"),IF(Table15678910[[#This Row],[Category]]="F",COUNTIF($I$2:$I38,"F"),0)))</f>
        <v/>
      </c>
      <c r="E38" s="26"/>
      <c r="F38" s="48"/>
      <c r="G38" s="28"/>
      <c r="H38" s="28"/>
      <c r="I38" s="29"/>
    </row>
    <row r="39" spans="1:9" x14ac:dyDescent="0.3">
      <c r="A39" s="19">
        <f>Table15678910[[#This Row],[Full Name]]</f>
        <v>0</v>
      </c>
      <c r="B39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9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9" s="4" t="str">
        <f>IF(Table15678910[[#This Row],[Category]]="","",IF(Table15678910[[#This Row],[Category]]="M",COUNTIF($I$2:$I39,"M"),IF(Table15678910[[#This Row],[Category]]="F",COUNTIF($I$2:$I39,"F"),0)))</f>
        <v/>
      </c>
      <c r="E39" s="26"/>
      <c r="F39" s="48"/>
      <c r="G39" s="28"/>
      <c r="H39" s="28"/>
      <c r="I39" s="29"/>
    </row>
    <row r="40" spans="1:9" x14ac:dyDescent="0.3">
      <c r="A40" s="19">
        <f>Table15678910[[#This Row],[Full Name]]</f>
        <v>0</v>
      </c>
      <c r="B40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0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0" s="4" t="str">
        <f>IF(Table15678910[[#This Row],[Category]]="","",IF(Table15678910[[#This Row],[Category]]="M",COUNTIF($I$2:$I40,"M"),IF(Table15678910[[#This Row],[Category]]="F",COUNTIF($I$2:$I40,"F"),0)))</f>
        <v/>
      </c>
      <c r="E40" s="26"/>
      <c r="F40" s="48"/>
      <c r="G40" s="28"/>
      <c r="H40" s="28"/>
      <c r="I40" s="29"/>
    </row>
    <row r="41" spans="1:9" x14ac:dyDescent="0.3">
      <c r="A41" s="19">
        <f>Table15678910[[#This Row],[Full Name]]</f>
        <v>0</v>
      </c>
      <c r="B41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1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1" s="4" t="str">
        <f>IF(Table15678910[[#This Row],[Category]]="","",IF(Table15678910[[#This Row],[Category]]="M",COUNTIF($I$2:$I41,"M"),IF(Table15678910[[#This Row],[Category]]="F",COUNTIF($I$2:$I41,"F"),0)))</f>
        <v/>
      </c>
      <c r="E41" s="26"/>
      <c r="F41" s="48"/>
      <c r="G41" s="28"/>
      <c r="H41" s="28"/>
      <c r="I41" s="29"/>
    </row>
    <row r="42" spans="1:9" x14ac:dyDescent="0.3">
      <c r="A42" s="19">
        <f>Table15678910[[#This Row],[Full Name]]</f>
        <v>0</v>
      </c>
      <c r="B42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2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2" s="4" t="str">
        <f>IF(Table15678910[[#This Row],[Category]]="","",IF(Table15678910[[#This Row],[Category]]="M",COUNTIF($I$2:$I42,"M"),IF(Table15678910[[#This Row],[Category]]="F",COUNTIF($I$2:$I42,"F"),0)))</f>
        <v/>
      </c>
      <c r="E42" s="26"/>
      <c r="F42" s="48"/>
      <c r="G42" s="28"/>
      <c r="H42" s="28"/>
      <c r="I42" s="29"/>
    </row>
    <row r="43" spans="1:9" x14ac:dyDescent="0.3">
      <c r="A43" s="19">
        <f>Table15678910[[#This Row],[Full Name]]</f>
        <v>0</v>
      </c>
      <c r="B43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3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3" s="4" t="str">
        <f>IF(Table15678910[[#This Row],[Category]]="","",IF(Table15678910[[#This Row],[Category]]="M",COUNTIF($I$2:$I43,"M"),IF(Table15678910[[#This Row],[Category]]="F",COUNTIF($I$2:$I43,"F"),0)))</f>
        <v/>
      </c>
      <c r="E43" s="26"/>
      <c r="F43" s="48"/>
      <c r="G43" s="28"/>
      <c r="H43" s="28"/>
      <c r="I43" s="29"/>
    </row>
    <row r="44" spans="1:9" x14ac:dyDescent="0.3">
      <c r="A44" s="19">
        <f>Table15678910[[#This Row],[Full Name]]</f>
        <v>0</v>
      </c>
      <c r="B44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4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4" s="4" t="str">
        <f>IF(Table15678910[[#This Row],[Category]]="","",IF(Table15678910[[#This Row],[Category]]="M",COUNTIF($I$2:$I44,"M"),IF(Table15678910[[#This Row],[Category]]="F",COUNTIF($I$2:$I44,"F"),0)))</f>
        <v/>
      </c>
      <c r="E44" s="26"/>
      <c r="F44" s="48"/>
      <c r="G44" s="28"/>
      <c r="H44" s="28"/>
      <c r="I44" s="29"/>
    </row>
    <row r="45" spans="1:9" x14ac:dyDescent="0.3">
      <c r="A45" s="19">
        <f>Table15678910[[#This Row],[Full Name]]</f>
        <v>0</v>
      </c>
      <c r="B45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5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5" s="4" t="str">
        <f>IF(Table15678910[[#This Row],[Category]]="","",IF(Table15678910[[#This Row],[Category]]="M",COUNTIF($I$2:$I45,"M"),IF(Table15678910[[#This Row],[Category]]="F",COUNTIF($I$2:$I45,"F"),0)))</f>
        <v/>
      </c>
      <c r="E45" s="26"/>
      <c r="F45" s="48"/>
      <c r="G45" s="28"/>
      <c r="H45" s="28"/>
      <c r="I45" s="29"/>
    </row>
    <row r="46" spans="1:9" ht="15" customHeight="1" x14ac:dyDescent="0.3">
      <c r="A46" s="19">
        <f>Table15678910[[#This Row],[Full Name]]</f>
        <v>0</v>
      </c>
      <c r="B46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6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6" s="4" t="str">
        <f>IF(Table15678910[[#This Row],[Category]]="","",IF(Table15678910[[#This Row],[Category]]="M",COUNTIF($I$2:$I46,"M"),IF(Table15678910[[#This Row],[Category]]="F",COUNTIF($I$2:$I46,"F"),0)))</f>
        <v/>
      </c>
      <c r="E46" s="26"/>
      <c r="F46" s="48"/>
      <c r="G46" s="28"/>
      <c r="H46" s="28"/>
      <c r="I46" s="29"/>
    </row>
    <row r="47" spans="1:9" x14ac:dyDescent="0.3">
      <c r="A47" s="19">
        <f>Table15678910[[#This Row],[Full Name]]</f>
        <v>0</v>
      </c>
      <c r="B47" s="21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7" s="21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7" s="4" t="str">
        <f>IF(Table15678910[[#This Row],[Category]]="","",IF(Table15678910[[#This Row],[Category]]="M",COUNTIF($I$2:$I47,"M"),IF(Table15678910[[#This Row],[Category]]="F",COUNTIF($I$2:$I47,"F"),0)))</f>
        <v/>
      </c>
      <c r="E47" s="26"/>
      <c r="F47" s="48"/>
      <c r="G47" s="28"/>
      <c r="H47" s="28"/>
      <c r="I47" s="29"/>
    </row>
  </sheetData>
  <phoneticPr fontId="5" type="noConversion"/>
  <conditionalFormatting sqref="B2:B47">
    <cfRule type="containsText" dxfId="29" priority="1" operator="containsText" text="OK">
      <formula>NOT(ISERROR(SEARCH("OK",B2)))</formula>
    </cfRule>
    <cfRule type="containsText" dxfId="28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9E18-35EE-4E8C-8DAF-D67DC498D1EC}">
  <sheetPr>
    <tabColor rgb="FF00B0F0"/>
  </sheetPr>
  <dimension ref="A1:I48"/>
  <sheetViews>
    <sheetView topLeftCell="B1" workbookViewId="0">
      <selection activeCell="E2" sqref="E2:I25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Table156789[[#This Row],[Full Name]]</f>
        <v>0</v>
      </c>
      <c r="B2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" s="4" t="str">
        <f>IF(Table156789[[#This Row],[Category]]="","",IF(Table156789[[#This Row],[Category]]="M",COUNTIF($I$2:$I2,"M"),IF(Table156789[[#This Row],[Category]]="F",COUNTIF($I$2:$I2,"F"),0)))</f>
        <v/>
      </c>
      <c r="E2" s="26"/>
      <c r="F2" s="48"/>
      <c r="G2" s="28"/>
      <c r="H2" s="28"/>
      <c r="I2" s="29"/>
    </row>
    <row r="3" spans="1:9" x14ac:dyDescent="0.3">
      <c r="A3" s="18">
        <f>Table156789[[#This Row],[Full Name]]</f>
        <v>0</v>
      </c>
      <c r="B3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" s="4" t="str">
        <f>IF(Table156789[[#This Row],[Category]]="","",IF(Table156789[[#This Row],[Category]]="M",COUNTIF($I$2:$I3,"M"),IF(Table156789[[#This Row],[Category]]="F",COUNTIF($I$2:$I3,"F"),0)))</f>
        <v/>
      </c>
      <c r="E3" s="26"/>
      <c r="F3" s="48"/>
      <c r="G3" s="28"/>
      <c r="H3" s="28"/>
      <c r="I3" s="29"/>
    </row>
    <row r="4" spans="1:9" x14ac:dyDescent="0.3">
      <c r="A4" s="18">
        <f>Table156789[[#This Row],[Full Name]]</f>
        <v>0</v>
      </c>
      <c r="B4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" s="4" t="str">
        <f>IF(Table156789[[#This Row],[Category]]="","",IF(Table156789[[#This Row],[Category]]="M",COUNTIF($I$2:$I4,"M"),IF(Table156789[[#This Row],[Category]]="F",COUNTIF($I$2:$I4,"F"),0)))</f>
        <v/>
      </c>
      <c r="E4" s="26"/>
      <c r="F4" s="48"/>
      <c r="G4" s="28"/>
      <c r="H4" s="28"/>
      <c r="I4" s="29"/>
    </row>
    <row r="5" spans="1:9" x14ac:dyDescent="0.3">
      <c r="A5" s="18">
        <f>Table156789[[#This Row],[Full Name]]</f>
        <v>0</v>
      </c>
      <c r="B5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5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5" s="4" t="str">
        <f>IF(Table156789[[#This Row],[Category]]="","",IF(Table156789[[#This Row],[Category]]="M",COUNTIF($I$2:$I5,"M"),IF(Table156789[[#This Row],[Category]]="F",COUNTIF($I$2:$I5,"F"),0)))</f>
        <v/>
      </c>
      <c r="E5" s="26"/>
      <c r="F5" s="48"/>
      <c r="G5" s="28"/>
      <c r="H5" s="28"/>
      <c r="I5" s="29"/>
    </row>
    <row r="6" spans="1:9" x14ac:dyDescent="0.3">
      <c r="A6" s="18">
        <f>Table156789[[#This Row],[Full Name]]</f>
        <v>0</v>
      </c>
      <c r="B6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6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6" s="4" t="str">
        <f>IF(Table156789[[#This Row],[Category]]="","",IF(Table156789[[#This Row],[Category]]="M",COUNTIF($I$2:$I6,"M"),IF(Table156789[[#This Row],[Category]]="F",COUNTIF($I$2:$I6,"F"),0)))</f>
        <v/>
      </c>
      <c r="E6" s="26"/>
      <c r="F6" s="48"/>
      <c r="G6" s="28"/>
      <c r="H6" s="28"/>
      <c r="I6" s="29"/>
    </row>
    <row r="7" spans="1:9" x14ac:dyDescent="0.3">
      <c r="A7" s="18">
        <f>Table156789[[#This Row],[Full Name]]</f>
        <v>0</v>
      </c>
      <c r="B7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7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7" s="4" t="str">
        <f>IF(Table156789[[#This Row],[Category]]="","",IF(Table156789[[#This Row],[Category]]="M",COUNTIF($I$2:$I7,"M"),IF(Table156789[[#This Row],[Category]]="F",COUNTIF($I$2:$I7,"F"),0)))</f>
        <v/>
      </c>
      <c r="E7" s="26"/>
      <c r="F7" s="48"/>
      <c r="G7" s="28"/>
      <c r="H7" s="28"/>
      <c r="I7" s="29"/>
    </row>
    <row r="8" spans="1:9" x14ac:dyDescent="0.3">
      <c r="A8" s="18">
        <f>Table156789[[#This Row],[Full Name]]</f>
        <v>0</v>
      </c>
      <c r="B8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8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8" s="4" t="str">
        <f>IF(Table156789[[#This Row],[Category]]="","",IF(Table156789[[#This Row],[Category]]="M",COUNTIF($I$2:$I8,"M"),IF(Table156789[[#This Row],[Category]]="F",COUNTIF($I$2:$I8,"F"),0)))</f>
        <v/>
      </c>
      <c r="E8" s="26"/>
      <c r="F8" s="48"/>
      <c r="G8" s="28"/>
      <c r="H8" s="28"/>
      <c r="I8" s="29"/>
    </row>
    <row r="9" spans="1:9" x14ac:dyDescent="0.3">
      <c r="A9" s="18">
        <f>Table156789[[#This Row],[Full Name]]</f>
        <v>0</v>
      </c>
      <c r="B9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9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9" s="4" t="str">
        <f>IF(Table156789[[#This Row],[Category]]="","",IF(Table156789[[#This Row],[Category]]="M",COUNTIF($I$2:$I9,"M"),IF(Table156789[[#This Row],[Category]]="F",COUNTIF($I$2:$I9,"F"),0)))</f>
        <v/>
      </c>
      <c r="E9" s="26"/>
      <c r="F9" s="48"/>
      <c r="G9" s="28"/>
      <c r="H9" s="28"/>
      <c r="I9" s="29"/>
    </row>
    <row r="10" spans="1:9" x14ac:dyDescent="0.3">
      <c r="A10" s="18">
        <f>Table156789[[#This Row],[Full Name]]</f>
        <v>0</v>
      </c>
      <c r="B10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0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0" s="4" t="str">
        <f>IF(Table156789[[#This Row],[Category]]="","",IF(Table156789[[#This Row],[Category]]="M",COUNTIF($I$2:$I10,"M"),IF(Table156789[[#This Row],[Category]]="F",COUNTIF($I$2:$I10,"F"),0)))</f>
        <v/>
      </c>
      <c r="E10" s="26"/>
      <c r="F10" s="48"/>
      <c r="G10" s="28"/>
      <c r="H10" s="28"/>
      <c r="I10" s="29"/>
    </row>
    <row r="11" spans="1:9" x14ac:dyDescent="0.3">
      <c r="A11" s="18">
        <f>Table156789[[#This Row],[Full Name]]</f>
        <v>0</v>
      </c>
      <c r="B11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1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1" s="4" t="str">
        <f>IF(Table156789[[#This Row],[Category]]="","",IF(Table156789[[#This Row],[Category]]="M",COUNTIF($I$2:$I11,"M"),IF(Table156789[[#This Row],[Category]]="F",COUNTIF($I$2:$I11,"F"),0)))</f>
        <v/>
      </c>
      <c r="E11" s="26"/>
      <c r="F11" s="48"/>
      <c r="G11" s="28"/>
      <c r="H11" s="28"/>
      <c r="I11" s="29"/>
    </row>
    <row r="12" spans="1:9" x14ac:dyDescent="0.3">
      <c r="A12" s="18">
        <f>Table156789[[#This Row],[Full Name]]</f>
        <v>0</v>
      </c>
      <c r="B12" s="20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2" s="20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2" s="4" t="str">
        <f>IF(Table156789[[#This Row],[Category]]="","",IF(Table156789[[#This Row],[Category]]="M",COUNTIF($I$2:$I12,"M"),IF(Table156789[[#This Row],[Category]]="F",COUNTIF($I$2:$I12,"F"),0)))</f>
        <v/>
      </c>
      <c r="E12" s="26"/>
      <c r="F12" s="48"/>
      <c r="G12" s="28"/>
      <c r="H12" s="28"/>
      <c r="I12" s="29"/>
    </row>
    <row r="13" spans="1:9" x14ac:dyDescent="0.3">
      <c r="A13" s="19">
        <f>Table156789[[#This Row],[Full Name]]</f>
        <v>0</v>
      </c>
      <c r="B13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3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3" s="4" t="str">
        <f>IF(Table156789[[#This Row],[Category]]="","",IF(Table156789[[#This Row],[Category]]="M",COUNTIF($I$2:$I13,"M"),IF(Table156789[[#This Row],[Category]]="F",COUNTIF($I$2:$I13,"F"),0)))</f>
        <v/>
      </c>
      <c r="E13" s="30"/>
      <c r="F13" s="48"/>
      <c r="G13" s="32"/>
      <c r="H13" s="32"/>
      <c r="I13" s="33"/>
    </row>
    <row r="14" spans="1:9" x14ac:dyDescent="0.3">
      <c r="A14" s="19">
        <f>Table156789[[#This Row],[Full Name]]</f>
        <v>0</v>
      </c>
      <c r="B14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4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4" s="4" t="str">
        <f>IF(Table156789[[#This Row],[Category]]="","",IF(Table156789[[#This Row],[Category]]="M",COUNTIF($I$2:$I14,"M"),IF(Table156789[[#This Row],[Category]]="F",COUNTIF($I$2:$I14,"F"),0)))</f>
        <v/>
      </c>
      <c r="E14" s="26"/>
      <c r="F14" s="48"/>
      <c r="G14" s="28"/>
      <c r="H14" s="28"/>
      <c r="I14" s="29"/>
    </row>
    <row r="15" spans="1:9" x14ac:dyDescent="0.3">
      <c r="A15" s="19">
        <f>Table156789[[#This Row],[Full Name]]</f>
        <v>0</v>
      </c>
      <c r="B15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5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5" s="4" t="str">
        <f>IF(Table156789[[#This Row],[Category]]="","",IF(Table156789[[#This Row],[Category]]="M",COUNTIF($I$2:$I15,"M"),IF(Table156789[[#This Row],[Category]]="F",COUNTIF($I$2:$I15,"F"),0)))</f>
        <v/>
      </c>
      <c r="E15" s="26"/>
      <c r="F15" s="48"/>
      <c r="G15" s="28"/>
      <c r="H15" s="28"/>
      <c r="I15" s="29"/>
    </row>
    <row r="16" spans="1:9" x14ac:dyDescent="0.3">
      <c r="A16" s="19">
        <f>Table156789[[#This Row],[Full Name]]</f>
        <v>0</v>
      </c>
      <c r="B16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6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6" s="4" t="str">
        <f>IF(Table156789[[#This Row],[Category]]="","",IF(Table156789[[#This Row],[Category]]="M",COUNTIF($I$2:$I16,"M"),IF(Table156789[[#This Row],[Category]]="F",COUNTIF($I$2:$I16,"F"),0)))</f>
        <v/>
      </c>
      <c r="E16" s="26"/>
      <c r="F16" s="48"/>
      <c r="G16" s="28"/>
      <c r="H16" s="28"/>
      <c r="I16" s="29"/>
    </row>
    <row r="17" spans="1:9" x14ac:dyDescent="0.3">
      <c r="A17" s="19">
        <f>Table156789[[#This Row],[Full Name]]</f>
        <v>0</v>
      </c>
      <c r="B17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7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7" s="4" t="str">
        <f>IF(Table156789[[#This Row],[Category]]="","",IF(Table156789[[#This Row],[Category]]="M",COUNTIF($I$2:$I17,"M"),IF(Table156789[[#This Row],[Category]]="F",COUNTIF($I$2:$I17,"F"),0)))</f>
        <v/>
      </c>
      <c r="E17" s="26"/>
      <c r="F17" s="48"/>
      <c r="G17" s="28"/>
      <c r="H17" s="28"/>
      <c r="I17" s="29"/>
    </row>
    <row r="18" spans="1:9" x14ac:dyDescent="0.3">
      <c r="A18" s="19">
        <f>Table156789[[#This Row],[Full Name]]</f>
        <v>0</v>
      </c>
      <c r="B18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8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8" s="4" t="str">
        <f>IF(Table156789[[#This Row],[Category]]="","",IF(Table156789[[#This Row],[Category]]="M",COUNTIF($I$2:$I18,"M"),IF(Table156789[[#This Row],[Category]]="F",COUNTIF($I$2:$I18,"F"),0)))</f>
        <v/>
      </c>
      <c r="E18" s="26"/>
      <c r="F18" s="48"/>
      <c r="G18" s="28"/>
      <c r="H18" s="28"/>
      <c r="I18" s="29"/>
    </row>
    <row r="19" spans="1:9" x14ac:dyDescent="0.3">
      <c r="A19" s="19">
        <f>Table156789[[#This Row],[Full Name]]</f>
        <v>0</v>
      </c>
      <c r="B19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19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19" s="4" t="str">
        <f>IF(Table156789[[#This Row],[Category]]="","",IF(Table156789[[#This Row],[Category]]="M",COUNTIF($I$2:$I19,"M"),IF(Table156789[[#This Row],[Category]]="F",COUNTIF($I$2:$I19,"F"),0)))</f>
        <v/>
      </c>
      <c r="E19" s="26"/>
      <c r="F19" s="48"/>
      <c r="G19" s="28"/>
      <c r="H19" s="28"/>
      <c r="I19" s="29"/>
    </row>
    <row r="20" spans="1:9" x14ac:dyDescent="0.3">
      <c r="A20" s="19">
        <f>Table156789[[#This Row],[Full Name]]</f>
        <v>0</v>
      </c>
      <c r="B20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0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0" s="4" t="str">
        <f>IF(Table156789[[#This Row],[Category]]="","",IF(Table156789[[#This Row],[Category]]="M",COUNTIF($I$2:$I20,"M"),IF(Table156789[[#This Row],[Category]]="F",COUNTIF($I$2:$I20,"F"),0)))</f>
        <v/>
      </c>
      <c r="E20" s="26"/>
      <c r="F20" s="48"/>
      <c r="G20" s="28"/>
      <c r="H20" s="28"/>
      <c r="I20" s="29"/>
    </row>
    <row r="21" spans="1:9" x14ac:dyDescent="0.3">
      <c r="A21" s="19">
        <f>Table156789[[#This Row],[Full Name]]</f>
        <v>0</v>
      </c>
      <c r="B21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1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1" s="4" t="str">
        <f>IF(Table156789[[#This Row],[Category]]="","",IF(Table156789[[#This Row],[Category]]="M",COUNTIF($I$2:$I21,"M"),IF(Table156789[[#This Row],[Category]]="F",COUNTIF($I$2:$I21,"F"),0)))</f>
        <v/>
      </c>
      <c r="E21" s="26"/>
      <c r="F21" s="48"/>
      <c r="G21" s="28"/>
      <c r="H21" s="28"/>
      <c r="I21" s="29"/>
    </row>
    <row r="22" spans="1:9" x14ac:dyDescent="0.3">
      <c r="A22" s="19">
        <f>Table156789[[#This Row],[Full Name]]</f>
        <v>0</v>
      </c>
      <c r="B22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2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2" s="4" t="str">
        <f>IF(Table156789[[#This Row],[Category]]="","",IF(Table156789[[#This Row],[Category]]="M",COUNTIF($I$2:$I22,"M"),IF(Table156789[[#This Row],[Category]]="F",COUNTIF($I$2:$I22,"F"),0)))</f>
        <v/>
      </c>
      <c r="E22" s="26"/>
      <c r="F22" s="48"/>
      <c r="G22" s="28"/>
      <c r="H22" s="28"/>
      <c r="I22" s="29"/>
    </row>
    <row r="23" spans="1:9" x14ac:dyDescent="0.3">
      <c r="A23" s="19">
        <f>Table156789[[#This Row],[Full Name]]</f>
        <v>0</v>
      </c>
      <c r="B23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3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3" s="4" t="str">
        <f>IF(Table156789[[#This Row],[Category]]="","",IF(Table156789[[#This Row],[Category]]="M",COUNTIF($I$2:$I23,"M"),IF(Table156789[[#This Row],[Category]]="F",COUNTIF($I$2:$I23,"F"),0)))</f>
        <v/>
      </c>
      <c r="E23" s="26"/>
      <c r="F23" s="48"/>
      <c r="G23" s="28"/>
      <c r="H23" s="28"/>
      <c r="I23" s="29"/>
    </row>
    <row r="24" spans="1:9" x14ac:dyDescent="0.3">
      <c r="A24" s="19">
        <f>Table156789[[#This Row],[Full Name]]</f>
        <v>0</v>
      </c>
      <c r="B24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4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4" s="4" t="str">
        <f>IF(Table156789[[#This Row],[Category]]="","",IF(Table156789[[#This Row],[Category]]="M",COUNTIF($I$2:$I24,"M"),IF(Table156789[[#This Row],[Category]]="F",COUNTIF($I$2:$I24,"F"),0)))</f>
        <v/>
      </c>
      <c r="E24" s="26"/>
      <c r="F24" s="48"/>
      <c r="G24" s="28"/>
      <c r="H24" s="28"/>
      <c r="I24" s="29"/>
    </row>
    <row r="25" spans="1:9" x14ac:dyDescent="0.3">
      <c r="A25" s="19">
        <f>Table156789[[#This Row],[Full Name]]</f>
        <v>0</v>
      </c>
      <c r="B25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5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5" s="4" t="str">
        <f>IF(Table156789[[#This Row],[Category]]="","",IF(Table156789[[#This Row],[Category]]="M",COUNTIF($I$2:$I25,"M"),IF(Table156789[[#This Row],[Category]]="F",COUNTIF($I$2:$I25,"F"),0)))</f>
        <v/>
      </c>
      <c r="E25" s="26"/>
      <c r="F25" s="48"/>
      <c r="G25" s="28"/>
      <c r="H25" s="28"/>
      <c r="I25" s="29"/>
    </row>
    <row r="26" spans="1:9" x14ac:dyDescent="0.3">
      <c r="A26" s="19">
        <f>Table156789[[#This Row],[Full Name]]</f>
        <v>0</v>
      </c>
      <c r="B26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6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6" s="4" t="str">
        <f>IF(Table156789[[#This Row],[Category]]="","",IF(Table156789[[#This Row],[Category]]="M",COUNTIF($I$2:$I26,"M"),IF(Table156789[[#This Row],[Category]]="F",COUNTIF($I$2:$I26,"F"),0)))</f>
        <v/>
      </c>
      <c r="E26" s="26"/>
      <c r="F26" s="48"/>
      <c r="G26" s="28"/>
      <c r="H26" s="28"/>
      <c r="I26" s="29"/>
    </row>
    <row r="27" spans="1:9" x14ac:dyDescent="0.3">
      <c r="A27" s="19">
        <f>Table156789[[#This Row],[Full Name]]</f>
        <v>0</v>
      </c>
      <c r="B27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7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7" s="4" t="str">
        <f>IF(Table156789[[#This Row],[Category]]="","",IF(Table156789[[#This Row],[Category]]="M",COUNTIF($I$2:$I27,"M"),IF(Table156789[[#This Row],[Category]]="F",COUNTIF($I$2:$I27,"F"),0)))</f>
        <v/>
      </c>
      <c r="E27" s="26"/>
      <c r="F27" s="48"/>
      <c r="G27" s="28"/>
      <c r="H27" s="28"/>
      <c r="I27" s="29"/>
    </row>
    <row r="28" spans="1:9" x14ac:dyDescent="0.3">
      <c r="A28" s="19">
        <f>Table156789[[#This Row],[Full Name]]</f>
        <v>0</v>
      </c>
      <c r="B28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8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8" s="4" t="str">
        <f>IF(Table156789[[#This Row],[Category]]="","",IF(Table156789[[#This Row],[Category]]="M",COUNTIF($I$2:$I28,"M"),IF(Table156789[[#This Row],[Category]]="F",COUNTIF($I$2:$I28,"F"),0)))</f>
        <v/>
      </c>
      <c r="E28" s="26"/>
      <c r="F28" s="48"/>
      <c r="G28" s="28"/>
      <c r="H28" s="28"/>
      <c r="I28" s="29"/>
    </row>
    <row r="29" spans="1:9" x14ac:dyDescent="0.3">
      <c r="A29" s="19">
        <f>Table156789[[#This Row],[Full Name]]</f>
        <v>0</v>
      </c>
      <c r="B29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9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9" s="4" t="str">
        <f>IF(Table156789[[#This Row],[Category]]="","",IF(Table156789[[#This Row],[Category]]="M",COUNTIF($I$2:$I29,"M"),IF(Table156789[[#This Row],[Category]]="F",COUNTIF($I$2:$I29,"F"),0)))</f>
        <v/>
      </c>
      <c r="E29" s="26"/>
      <c r="F29" s="48"/>
      <c r="G29" s="28"/>
      <c r="H29" s="28"/>
      <c r="I29" s="29"/>
    </row>
    <row r="30" spans="1:9" x14ac:dyDescent="0.3">
      <c r="A30" s="19">
        <f>Table156789[[#This Row],[Full Name]]</f>
        <v>0</v>
      </c>
      <c r="B30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0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0" s="4" t="str">
        <f>IF(Table156789[[#This Row],[Category]]="","",IF(Table156789[[#This Row],[Category]]="M",COUNTIF($I$2:$I30,"M"),IF(Table156789[[#This Row],[Category]]="F",COUNTIF($I$2:$I30,"F"),0)))</f>
        <v/>
      </c>
      <c r="E30" s="26"/>
      <c r="F30" s="48"/>
      <c r="G30" s="28"/>
      <c r="H30" s="28"/>
      <c r="I30" s="29"/>
    </row>
    <row r="31" spans="1:9" x14ac:dyDescent="0.3">
      <c r="A31" s="19">
        <f>Table156789[[#This Row],[Full Name]]</f>
        <v>0</v>
      </c>
      <c r="B31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1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1" s="4" t="str">
        <f>IF(Table156789[[#This Row],[Category]]="","",IF(Table156789[[#This Row],[Category]]="M",COUNTIF($I$2:$I31,"M"),IF(Table156789[[#This Row],[Category]]="F",COUNTIF($I$2:$I31,"F"),0)))</f>
        <v/>
      </c>
      <c r="E31" s="26"/>
      <c r="F31" s="48"/>
      <c r="G31" s="28"/>
      <c r="H31" s="28"/>
      <c r="I31" s="29"/>
    </row>
    <row r="32" spans="1:9" x14ac:dyDescent="0.3">
      <c r="A32" s="19">
        <f>Table156789[[#This Row],[Full Name]]</f>
        <v>0</v>
      </c>
      <c r="B32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2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2" s="4" t="str">
        <f>IF(Table156789[[#This Row],[Category]]="","",IF(Table156789[[#This Row],[Category]]="M",COUNTIF($I$2:$I32,"M"),IF(Table156789[[#This Row],[Category]]="F",COUNTIF($I$2:$I32,"F"),0)))</f>
        <v/>
      </c>
      <c r="E32" s="26"/>
      <c r="F32" s="48"/>
      <c r="G32" s="28"/>
      <c r="H32" s="28"/>
      <c r="I32" s="29"/>
    </row>
    <row r="33" spans="1:9" x14ac:dyDescent="0.3">
      <c r="A33" s="19">
        <f>Table156789[[#This Row],[Full Name]]</f>
        <v>0</v>
      </c>
      <c r="B33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3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3" s="4" t="str">
        <f>IF(Table156789[[#This Row],[Category]]="","",IF(Table156789[[#This Row],[Category]]="M",COUNTIF($I$2:$I33,"M"),IF(Table156789[[#This Row],[Category]]="F",COUNTIF($I$2:$I33,"F"),0)))</f>
        <v/>
      </c>
      <c r="E33" s="26"/>
      <c r="F33" s="48"/>
      <c r="G33" s="28"/>
      <c r="H33" s="28"/>
      <c r="I33" s="29"/>
    </row>
    <row r="34" spans="1:9" x14ac:dyDescent="0.3">
      <c r="A34" s="19">
        <f>Table156789[[#This Row],[Full Name]]</f>
        <v>0</v>
      </c>
      <c r="B34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4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4" s="4" t="str">
        <f>IF(Table156789[[#This Row],[Category]]="","",IF(Table156789[[#This Row],[Category]]="M",COUNTIF($I$2:$I34,"M"),IF(Table156789[[#This Row],[Category]]="F",COUNTIF($I$2:$I34,"F"),0)))</f>
        <v/>
      </c>
      <c r="E34" s="26"/>
      <c r="F34" s="48"/>
      <c r="G34" s="28"/>
      <c r="H34" s="28"/>
      <c r="I34" s="29"/>
    </row>
    <row r="35" spans="1:9" x14ac:dyDescent="0.3">
      <c r="A35" s="19">
        <f>Table156789[[#This Row],[Full Name]]</f>
        <v>0</v>
      </c>
      <c r="B35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5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5" s="4" t="str">
        <f>IF(Table156789[[#This Row],[Category]]="","",IF(Table156789[[#This Row],[Category]]="M",COUNTIF($I$2:$I35,"M"),IF(Table156789[[#This Row],[Category]]="F",COUNTIF($I$2:$I35,"F"),0)))</f>
        <v/>
      </c>
      <c r="E35" s="26"/>
      <c r="F35" s="48"/>
      <c r="G35" s="28"/>
      <c r="H35" s="28"/>
      <c r="I35" s="29"/>
    </row>
    <row r="36" spans="1:9" x14ac:dyDescent="0.3">
      <c r="A36" s="19">
        <f>Table156789[[#This Row],[Full Name]]</f>
        <v>0</v>
      </c>
      <c r="B36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6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6" s="4" t="str">
        <f>IF(Table156789[[#This Row],[Category]]="","",IF(Table156789[[#This Row],[Category]]="M",COUNTIF($I$2:$I36,"M"),IF(Table156789[[#This Row],[Category]]="F",COUNTIF($I$2:$I36,"F"),0)))</f>
        <v/>
      </c>
      <c r="E36" s="26"/>
      <c r="F36" s="48"/>
      <c r="G36" s="28"/>
      <c r="H36" s="28"/>
      <c r="I36" s="29"/>
    </row>
    <row r="37" spans="1:9" x14ac:dyDescent="0.3">
      <c r="A37" s="19">
        <f>Table156789[[#This Row],[Full Name]]</f>
        <v>0</v>
      </c>
      <c r="B37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7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7" s="4" t="str">
        <f>IF(Table156789[[#This Row],[Category]]="","",IF(Table156789[[#This Row],[Category]]="M",COUNTIF($I$2:$I37,"M"),IF(Table156789[[#This Row],[Category]]="F",COUNTIF($I$2:$I37,"F"),0)))</f>
        <v/>
      </c>
      <c r="E37" s="26"/>
      <c r="F37" s="48"/>
      <c r="G37" s="28"/>
      <c r="H37" s="28"/>
      <c r="I37" s="29"/>
    </row>
    <row r="38" spans="1:9" x14ac:dyDescent="0.3">
      <c r="A38" s="19">
        <f>Table156789[[#This Row],[Full Name]]</f>
        <v>0</v>
      </c>
      <c r="B38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8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8" s="4" t="str">
        <f>IF(Table156789[[#This Row],[Category]]="","",IF(Table156789[[#This Row],[Category]]="M",COUNTIF($I$2:$I38,"M"),IF(Table156789[[#This Row],[Category]]="F",COUNTIF($I$2:$I38,"F"),0)))</f>
        <v/>
      </c>
      <c r="E38" s="26"/>
      <c r="F38" s="48"/>
      <c r="G38" s="28"/>
      <c r="H38" s="28"/>
      <c r="I38" s="29"/>
    </row>
    <row r="39" spans="1:9" x14ac:dyDescent="0.3">
      <c r="A39" s="19">
        <f>Table156789[[#This Row],[Full Name]]</f>
        <v>0</v>
      </c>
      <c r="B39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9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9" s="4" t="str">
        <f>IF(Table156789[[#This Row],[Category]]="","",IF(Table156789[[#This Row],[Category]]="M",COUNTIF($I$2:$I39,"M"),IF(Table156789[[#This Row],[Category]]="F",COUNTIF($I$2:$I39,"F"),0)))</f>
        <v/>
      </c>
      <c r="E39" s="26"/>
      <c r="F39" s="48"/>
      <c r="G39" s="28"/>
      <c r="H39" s="28"/>
      <c r="I39" s="29"/>
    </row>
    <row r="40" spans="1:9" x14ac:dyDescent="0.3">
      <c r="A40" s="19">
        <f>Table156789[[#This Row],[Full Name]]</f>
        <v>0</v>
      </c>
      <c r="B40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0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0" s="4" t="str">
        <f>IF(Table156789[[#This Row],[Category]]="","",IF(Table156789[[#This Row],[Category]]="M",COUNTIF($I$2:$I40,"M"),IF(Table156789[[#This Row],[Category]]="F",COUNTIF($I$2:$I40,"F"),0)))</f>
        <v/>
      </c>
      <c r="E40" s="26"/>
      <c r="F40" s="48"/>
      <c r="G40" s="28"/>
      <c r="H40" s="28"/>
      <c r="I40" s="29"/>
    </row>
    <row r="41" spans="1:9" x14ac:dyDescent="0.3">
      <c r="A41" s="19">
        <f>Table156789[[#This Row],[Full Name]]</f>
        <v>0</v>
      </c>
      <c r="B41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1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1" s="4" t="str">
        <f>IF(Table156789[[#This Row],[Category]]="","",IF(Table156789[[#This Row],[Category]]="M",COUNTIF($I$2:$I41,"M"),IF(Table156789[[#This Row],[Category]]="F",COUNTIF($I$2:$I41,"F"),0)))</f>
        <v/>
      </c>
      <c r="E41" s="26"/>
      <c r="F41" s="48"/>
      <c r="G41" s="28"/>
      <c r="H41" s="28"/>
      <c r="I41" s="29"/>
    </row>
    <row r="42" spans="1:9" x14ac:dyDescent="0.3">
      <c r="A42" s="19">
        <f>Table156789[[#This Row],[Full Name]]</f>
        <v>0</v>
      </c>
      <c r="B42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2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2" s="4" t="str">
        <f>IF(Table156789[[#This Row],[Category]]="","",IF(Table156789[[#This Row],[Category]]="M",COUNTIF($I$2:$I42,"M"),IF(Table156789[[#This Row],[Category]]="F",COUNTIF($I$2:$I42,"F"),0)))</f>
        <v/>
      </c>
      <c r="E42" s="26"/>
      <c r="F42" s="48"/>
      <c r="G42" s="28"/>
      <c r="H42" s="28"/>
      <c r="I42" s="29"/>
    </row>
    <row r="43" spans="1:9" x14ac:dyDescent="0.3">
      <c r="A43" s="19">
        <f>Table156789[[#This Row],[Full Name]]</f>
        <v>0</v>
      </c>
      <c r="B43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3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3" s="4" t="str">
        <f>IF(Table156789[[#This Row],[Category]]="","",IF(Table156789[[#This Row],[Category]]="M",COUNTIF($I$2:$I43,"M"),IF(Table156789[[#This Row],[Category]]="F",COUNTIF($I$2:$I43,"F"),0)))</f>
        <v/>
      </c>
      <c r="E43" s="26"/>
      <c r="F43" s="48"/>
      <c r="G43" s="28"/>
      <c r="H43" s="28"/>
      <c r="I43" s="29"/>
    </row>
    <row r="44" spans="1:9" x14ac:dyDescent="0.3">
      <c r="A44" s="19">
        <f>Table156789[[#This Row],[Full Name]]</f>
        <v>0</v>
      </c>
      <c r="B44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4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4" s="4" t="str">
        <f>IF(Table156789[[#This Row],[Category]]="","",IF(Table156789[[#This Row],[Category]]="M",COUNTIF($I$2:$I44,"M"),IF(Table156789[[#This Row],[Category]]="F",COUNTIF($I$2:$I44,"F"),0)))</f>
        <v/>
      </c>
      <c r="E44" s="26"/>
      <c r="F44" s="48"/>
      <c r="G44" s="28"/>
      <c r="H44" s="28"/>
      <c r="I44" s="29"/>
    </row>
    <row r="45" spans="1:9" x14ac:dyDescent="0.3">
      <c r="A45" s="19">
        <f>Table156789[[#This Row],[Full Name]]</f>
        <v>0</v>
      </c>
      <c r="B45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5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5" s="4" t="str">
        <f>IF(Table156789[[#This Row],[Category]]="","",IF(Table156789[[#This Row],[Category]]="M",COUNTIF($I$2:$I45,"M"),IF(Table156789[[#This Row],[Category]]="F",COUNTIF($I$2:$I45,"F"),0)))</f>
        <v/>
      </c>
      <c r="E45" s="26"/>
      <c r="F45" s="48"/>
      <c r="G45" s="28"/>
      <c r="H45" s="28"/>
      <c r="I45" s="29"/>
    </row>
    <row r="46" spans="1:9" x14ac:dyDescent="0.3">
      <c r="A46" s="19">
        <f>Table156789[[#This Row],[Full Name]]</f>
        <v>0</v>
      </c>
      <c r="B46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6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6" s="4" t="str">
        <f>IF(Table156789[[#This Row],[Category]]="","",IF(Table156789[[#This Row],[Category]]="M",COUNTIF($I$2:$I46,"M"),IF(Table156789[[#This Row],[Category]]="F",COUNTIF($I$2:$I46,"F"),0)))</f>
        <v/>
      </c>
      <c r="E46" s="26"/>
      <c r="F46" s="48"/>
      <c r="G46" s="28"/>
      <c r="H46" s="28"/>
      <c r="I46" s="29"/>
    </row>
    <row r="47" spans="1:9" x14ac:dyDescent="0.3">
      <c r="A47" s="19">
        <f>Table156789[[#This Row],[Full Name]]</f>
        <v>0</v>
      </c>
      <c r="B47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7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7" s="4" t="str">
        <f>IF(Table156789[[#This Row],[Category]]="","",IF(Table156789[[#This Row],[Category]]="M",COUNTIF($I$2:$I47,"M"),IF(Table156789[[#This Row],[Category]]="F",COUNTIF($I$2:$I47,"F"),0)))</f>
        <v/>
      </c>
      <c r="E47" s="26"/>
      <c r="F47" s="48"/>
      <c r="G47" s="28"/>
      <c r="H47" s="28"/>
      <c r="I47" s="29"/>
    </row>
    <row r="48" spans="1:9" x14ac:dyDescent="0.3">
      <c r="A48" s="19">
        <f>Table156789[[#This Row],[Full Name]]</f>
        <v>0</v>
      </c>
      <c r="B48" s="21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8" s="21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8" s="4" t="str">
        <f>IF(Table156789[[#This Row],[Category]]="","",IF(Table156789[[#This Row],[Category]]="M",COUNTIF($I$2:$I48,"M"),IF(Table156789[[#This Row],[Category]]="F",COUNTIF($I$2:$I48,"F"),0)))</f>
        <v/>
      </c>
      <c r="E48" s="26"/>
      <c r="F48" s="48"/>
      <c r="G48" s="28"/>
      <c r="H48" s="28"/>
      <c r="I48" s="29"/>
    </row>
  </sheetData>
  <phoneticPr fontId="5" type="noConversion"/>
  <conditionalFormatting sqref="B2:B48">
    <cfRule type="containsText" dxfId="27" priority="1" operator="containsText" text="OK">
      <formula>NOT(ISERROR(SEARCH("OK",B2)))</formula>
    </cfRule>
    <cfRule type="containsText" dxfId="26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8FB1-2DFA-4460-8AB1-C9DF21F07E7E}">
  <sheetPr>
    <tabColor rgb="FF00B0F0"/>
  </sheetPr>
  <dimension ref="A1:I47"/>
  <sheetViews>
    <sheetView topLeftCell="B1" workbookViewId="0">
      <selection activeCell="E2" sqref="E2:I23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Table1567891011[[#This Row],[Full Name]]</f>
        <v>0</v>
      </c>
      <c r="B2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" s="4" t="str">
        <f>IF(Table1567891011[[#This Row],[Category]]="","",IF(Table1567891011[[#This Row],[Category]]="M",COUNTIF($I$2:$I2,"M"),IF(Table1567891011[[#This Row],[Category]]="F",COUNTIF($I$2:$I2,"F"),0)))</f>
        <v/>
      </c>
      <c r="E2" s="26"/>
      <c r="F2" s="27"/>
      <c r="G2" s="28"/>
      <c r="H2" s="28"/>
      <c r="I2" s="29"/>
    </row>
    <row r="3" spans="1:9" x14ac:dyDescent="0.3">
      <c r="A3" s="18">
        <f>Table1567891011[[#This Row],[Full Name]]</f>
        <v>0</v>
      </c>
      <c r="B3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" s="4" t="str">
        <f>IF(Table1567891011[[#This Row],[Category]]="","",IF(Table1567891011[[#This Row],[Category]]="M",COUNTIF($I$2:$I3,"M"),IF(Table1567891011[[#This Row],[Category]]="F",COUNTIF($I$2:$I3,"F"),0)))</f>
        <v/>
      </c>
      <c r="E3" s="26"/>
      <c r="F3" s="27"/>
      <c r="G3" s="28"/>
      <c r="H3" s="28"/>
      <c r="I3" s="29"/>
    </row>
    <row r="4" spans="1:9" x14ac:dyDescent="0.3">
      <c r="A4" s="18">
        <f>Table1567891011[[#This Row],[Full Name]]</f>
        <v>0</v>
      </c>
      <c r="B4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" s="4" t="str">
        <f>IF(Table1567891011[[#This Row],[Category]]="","",IF(Table1567891011[[#This Row],[Category]]="M",COUNTIF($I$2:$I4,"M"),IF(Table1567891011[[#This Row],[Category]]="F",COUNTIF($I$2:$I4,"F"),0)))</f>
        <v/>
      </c>
      <c r="E4" s="26"/>
      <c r="F4" s="27"/>
      <c r="G4" s="28"/>
      <c r="H4" s="28"/>
      <c r="I4" s="29"/>
    </row>
    <row r="5" spans="1:9" x14ac:dyDescent="0.3">
      <c r="A5" s="18">
        <f>Table1567891011[[#This Row],[Full Name]]</f>
        <v>0</v>
      </c>
      <c r="B5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5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5" s="4" t="str">
        <f>IF(Table1567891011[[#This Row],[Category]]="","",IF(Table1567891011[[#This Row],[Category]]="M",COUNTIF($I$2:$I5,"M"),IF(Table1567891011[[#This Row],[Category]]="F",COUNTIF($I$2:$I5,"F"),0)))</f>
        <v/>
      </c>
      <c r="E5" s="26"/>
      <c r="F5" s="27"/>
      <c r="G5" s="28"/>
      <c r="H5" s="28"/>
      <c r="I5" s="29"/>
    </row>
    <row r="6" spans="1:9" x14ac:dyDescent="0.3">
      <c r="A6" s="18">
        <f>Table1567891011[[#This Row],[Full Name]]</f>
        <v>0</v>
      </c>
      <c r="B6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6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6" s="4" t="str">
        <f>IF(Table1567891011[[#This Row],[Category]]="","",IF(Table1567891011[[#This Row],[Category]]="M",COUNTIF($I$2:$I6,"M"),IF(Table1567891011[[#This Row],[Category]]="F",COUNTIF($I$2:$I6,"F"),0)))</f>
        <v/>
      </c>
      <c r="E6" s="26"/>
      <c r="F6" s="27"/>
      <c r="G6" s="28"/>
      <c r="H6" s="28"/>
      <c r="I6" s="29"/>
    </row>
    <row r="7" spans="1:9" x14ac:dyDescent="0.3">
      <c r="A7" s="18">
        <f>Table1567891011[[#This Row],[Full Name]]</f>
        <v>0</v>
      </c>
      <c r="B7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7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7" s="4" t="str">
        <f>IF(Table1567891011[[#This Row],[Category]]="","",IF(Table1567891011[[#This Row],[Category]]="M",COUNTIF($I$2:$I7,"M"),IF(Table1567891011[[#This Row],[Category]]="F",COUNTIF($I$2:$I7,"F"),0)))</f>
        <v/>
      </c>
      <c r="E7" s="26"/>
      <c r="F7" s="27"/>
      <c r="G7" s="28"/>
      <c r="H7" s="28"/>
      <c r="I7" s="29"/>
    </row>
    <row r="8" spans="1:9" x14ac:dyDescent="0.3">
      <c r="A8" s="18">
        <f>Table1567891011[[#This Row],[Full Name]]</f>
        <v>0</v>
      </c>
      <c r="B8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8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8" s="4" t="str">
        <f>IF(Table1567891011[[#This Row],[Category]]="","",IF(Table1567891011[[#This Row],[Category]]="M",COUNTIF($I$2:$I8,"M"),IF(Table1567891011[[#This Row],[Category]]="F",COUNTIF($I$2:$I8,"F"),0)))</f>
        <v/>
      </c>
      <c r="E8" s="26"/>
      <c r="F8" s="27"/>
      <c r="G8" s="28"/>
      <c r="H8" s="28"/>
      <c r="I8" s="29"/>
    </row>
    <row r="9" spans="1:9" x14ac:dyDescent="0.3">
      <c r="A9" s="18">
        <f>Table1567891011[[#This Row],[Full Name]]</f>
        <v>0</v>
      </c>
      <c r="B9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9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9" s="4" t="str">
        <f>IF(Table1567891011[[#This Row],[Category]]="","",IF(Table1567891011[[#This Row],[Category]]="M",COUNTIF($I$2:$I9,"M"),IF(Table1567891011[[#This Row],[Category]]="F",COUNTIF($I$2:$I9,"F"),0)))</f>
        <v/>
      </c>
      <c r="E9" s="26"/>
      <c r="F9" s="27"/>
      <c r="G9" s="28"/>
      <c r="H9" s="28"/>
      <c r="I9" s="29"/>
    </row>
    <row r="10" spans="1:9" x14ac:dyDescent="0.3">
      <c r="A10" s="18">
        <f>Table1567891011[[#This Row],[Full Name]]</f>
        <v>0</v>
      </c>
      <c r="B10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0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0" s="4" t="str">
        <f>IF(Table1567891011[[#This Row],[Category]]="","",IF(Table1567891011[[#This Row],[Category]]="M",COUNTIF($I$2:$I10,"M"),IF(Table1567891011[[#This Row],[Category]]="F",COUNTIF($I$2:$I10,"F"),0)))</f>
        <v/>
      </c>
      <c r="E10" s="26"/>
      <c r="F10" s="27"/>
      <c r="G10" s="28"/>
      <c r="H10" s="28"/>
      <c r="I10" s="29"/>
    </row>
    <row r="11" spans="1:9" x14ac:dyDescent="0.3">
      <c r="A11" s="18">
        <f>Table1567891011[[#This Row],[Full Name]]</f>
        <v>0</v>
      </c>
      <c r="B11" s="20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1" s="20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1" s="4" t="str">
        <f>IF(Table1567891011[[#This Row],[Category]]="","",IF(Table1567891011[[#This Row],[Category]]="M",COUNTIF($I$2:$I11,"M"),IF(Table1567891011[[#This Row],[Category]]="F",COUNTIF($I$2:$I11,"F"),0)))</f>
        <v/>
      </c>
      <c r="E11" s="30"/>
      <c r="F11" s="31"/>
      <c r="G11" s="32"/>
      <c r="H11" s="32"/>
      <c r="I11" s="33"/>
    </row>
    <row r="12" spans="1:9" x14ac:dyDescent="0.3">
      <c r="A12" s="19">
        <f>Table1567891011[[#This Row],[Full Name]]</f>
        <v>0</v>
      </c>
      <c r="B12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2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2" s="4" t="str">
        <f>IF(Table1567891011[[#This Row],[Category]]="","",IF(Table1567891011[[#This Row],[Category]]="M",COUNTIF($I$2:$I12,"M"),IF(Table1567891011[[#This Row],[Category]]="F",COUNTIF($I$2:$I12,"F"),0)))</f>
        <v/>
      </c>
      <c r="E12" s="26"/>
      <c r="F12" s="27"/>
      <c r="G12" s="28"/>
      <c r="H12" s="28"/>
      <c r="I12" s="29"/>
    </row>
    <row r="13" spans="1:9" x14ac:dyDescent="0.3">
      <c r="A13" s="19">
        <f>Table1567891011[[#This Row],[Full Name]]</f>
        <v>0</v>
      </c>
      <c r="B13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3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3" s="4" t="str">
        <f>IF(Table1567891011[[#This Row],[Category]]="","",IF(Table1567891011[[#This Row],[Category]]="M",COUNTIF($I$2:$I13,"M"),IF(Table1567891011[[#This Row],[Category]]="F",COUNTIF($I$2:$I13,"F"),0)))</f>
        <v/>
      </c>
      <c r="E13" s="26"/>
      <c r="F13" s="27"/>
      <c r="G13" s="28"/>
      <c r="H13" s="28"/>
      <c r="I13" s="29"/>
    </row>
    <row r="14" spans="1:9" x14ac:dyDescent="0.3">
      <c r="A14" s="19">
        <f>Table1567891011[[#This Row],[Full Name]]</f>
        <v>0</v>
      </c>
      <c r="B14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4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4" s="4" t="str">
        <f>IF(Table1567891011[[#This Row],[Category]]="","",IF(Table1567891011[[#This Row],[Category]]="M",COUNTIF($I$2:$I14,"M"),IF(Table1567891011[[#This Row],[Category]]="F",COUNTIF($I$2:$I14,"F"),0)))</f>
        <v/>
      </c>
      <c r="E14" s="26"/>
      <c r="F14" s="27"/>
      <c r="G14" s="28"/>
      <c r="H14" s="28"/>
      <c r="I14" s="29"/>
    </row>
    <row r="15" spans="1:9" x14ac:dyDescent="0.3">
      <c r="A15" s="19">
        <f>Table1567891011[[#This Row],[Full Name]]</f>
        <v>0</v>
      </c>
      <c r="B15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5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5" s="4" t="str">
        <f>IF(Table1567891011[[#This Row],[Category]]="","",IF(Table1567891011[[#This Row],[Category]]="M",COUNTIF($I$2:$I15,"M"),IF(Table1567891011[[#This Row],[Category]]="F",COUNTIF($I$2:$I15,"F"),0)))</f>
        <v/>
      </c>
      <c r="E15" s="26"/>
      <c r="F15" s="27"/>
      <c r="G15" s="28"/>
      <c r="H15" s="28"/>
      <c r="I15" s="29"/>
    </row>
    <row r="16" spans="1:9" x14ac:dyDescent="0.3">
      <c r="A16" s="19">
        <f>Table1567891011[[#This Row],[Full Name]]</f>
        <v>0</v>
      </c>
      <c r="B16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6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6" s="4" t="str">
        <f>IF(Table1567891011[[#This Row],[Category]]="","",IF(Table1567891011[[#This Row],[Category]]="M",COUNTIF($I$2:$I16,"M"),IF(Table1567891011[[#This Row],[Category]]="F",COUNTIF($I$2:$I16,"F"),0)))</f>
        <v/>
      </c>
      <c r="E16" s="26"/>
      <c r="F16" s="27"/>
      <c r="G16" s="28"/>
      <c r="H16" s="28"/>
      <c r="I16" s="29"/>
    </row>
    <row r="17" spans="1:9" x14ac:dyDescent="0.3">
      <c r="A17" s="19">
        <f>Table1567891011[[#This Row],[Full Name]]</f>
        <v>0</v>
      </c>
      <c r="B17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7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7" s="4" t="str">
        <f>IF(Table1567891011[[#This Row],[Category]]="","",IF(Table1567891011[[#This Row],[Category]]="M",COUNTIF($I$2:$I17,"M"),IF(Table1567891011[[#This Row],[Category]]="F",COUNTIF($I$2:$I17,"F"),0)))</f>
        <v/>
      </c>
      <c r="E17" s="26"/>
      <c r="F17" s="27"/>
      <c r="G17" s="28"/>
      <c r="H17" s="28"/>
      <c r="I17" s="29"/>
    </row>
    <row r="18" spans="1:9" x14ac:dyDescent="0.3">
      <c r="A18" s="19">
        <f>Table1567891011[[#This Row],[Full Name]]</f>
        <v>0</v>
      </c>
      <c r="B18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8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8" s="4" t="str">
        <f>IF(Table1567891011[[#This Row],[Category]]="","",IF(Table1567891011[[#This Row],[Category]]="M",COUNTIF($I$2:$I18,"M"),IF(Table1567891011[[#This Row],[Category]]="F",COUNTIF($I$2:$I18,"F"),0)))</f>
        <v/>
      </c>
      <c r="E18" s="26"/>
      <c r="F18" s="27"/>
      <c r="G18" s="28"/>
      <c r="H18" s="28"/>
      <c r="I18" s="29"/>
    </row>
    <row r="19" spans="1:9" x14ac:dyDescent="0.3">
      <c r="A19" s="19">
        <f>Table1567891011[[#This Row],[Full Name]]</f>
        <v>0</v>
      </c>
      <c r="B19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19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19" s="4" t="str">
        <f>IF(Table1567891011[[#This Row],[Category]]="","",IF(Table1567891011[[#This Row],[Category]]="M",COUNTIF($I$2:$I19,"M"),IF(Table1567891011[[#This Row],[Category]]="F",COUNTIF($I$2:$I19,"F"),0)))</f>
        <v/>
      </c>
      <c r="E19" s="26"/>
      <c r="F19" s="27"/>
      <c r="G19" s="28"/>
      <c r="H19" s="28"/>
      <c r="I19" s="29"/>
    </row>
    <row r="20" spans="1:9" x14ac:dyDescent="0.3">
      <c r="A20" s="19">
        <f>Table1567891011[[#This Row],[Full Name]]</f>
        <v>0</v>
      </c>
      <c r="B20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0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0" s="4" t="str">
        <f>IF(Table1567891011[[#This Row],[Category]]="","",IF(Table1567891011[[#This Row],[Category]]="M",COUNTIF($I$2:$I20,"M"),IF(Table1567891011[[#This Row],[Category]]="F",COUNTIF($I$2:$I20,"F"),0)))</f>
        <v/>
      </c>
      <c r="E20" s="26"/>
      <c r="F20" s="27"/>
      <c r="G20" s="28"/>
      <c r="H20" s="28"/>
      <c r="I20" s="29"/>
    </row>
    <row r="21" spans="1:9" x14ac:dyDescent="0.3">
      <c r="A21" s="19">
        <f>Table1567891011[[#This Row],[Full Name]]</f>
        <v>0</v>
      </c>
      <c r="B21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1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1" s="4" t="str">
        <f>IF(Table1567891011[[#This Row],[Category]]="","",IF(Table1567891011[[#This Row],[Category]]="M",COUNTIF($I$2:$I21,"M"),IF(Table1567891011[[#This Row],[Category]]="F",COUNTIF($I$2:$I21,"F"),0)))</f>
        <v/>
      </c>
      <c r="E21" s="26"/>
      <c r="F21" s="27"/>
      <c r="G21" s="28"/>
      <c r="H21" s="28"/>
      <c r="I21" s="29"/>
    </row>
    <row r="22" spans="1:9" x14ac:dyDescent="0.3">
      <c r="A22" s="19">
        <f>Table1567891011[[#This Row],[Full Name]]</f>
        <v>0</v>
      </c>
      <c r="B22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2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2" s="4" t="str">
        <f>IF(Table1567891011[[#This Row],[Category]]="","",IF(Table1567891011[[#This Row],[Category]]="M",COUNTIF($I$2:$I22,"M"),IF(Table1567891011[[#This Row],[Category]]="F",COUNTIF($I$2:$I22,"F"),0)))</f>
        <v/>
      </c>
      <c r="E22" s="26"/>
      <c r="F22" s="27"/>
      <c r="G22" s="28"/>
      <c r="H22" s="28"/>
      <c r="I22" s="29"/>
    </row>
    <row r="23" spans="1:9" x14ac:dyDescent="0.3">
      <c r="A23" s="19">
        <f>Table1567891011[[#This Row],[Full Name]]</f>
        <v>0</v>
      </c>
      <c r="B23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3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3" s="4" t="str">
        <f>IF(Table1567891011[[#This Row],[Category]]="","",IF(Table1567891011[[#This Row],[Category]]="M",COUNTIF($I$2:$I23,"M"),IF(Table1567891011[[#This Row],[Category]]="F",COUNTIF($I$2:$I23,"F"),0)))</f>
        <v/>
      </c>
      <c r="E23" s="26"/>
      <c r="F23" s="27"/>
      <c r="G23" s="28"/>
      <c r="H23" s="28"/>
      <c r="I23" s="29"/>
    </row>
    <row r="24" spans="1:9" x14ac:dyDescent="0.3">
      <c r="A24" s="19">
        <f>Table1567891011[[#This Row],[Full Name]]</f>
        <v>0</v>
      </c>
      <c r="B24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4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4" s="4" t="str">
        <f>IF(Table1567891011[[#This Row],[Category]]="","",IF(Table1567891011[[#This Row],[Category]]="M",COUNTIF($I$2:$I24,"M"),IF(Table1567891011[[#This Row],[Category]]="F",COUNTIF($I$2:$I24,"F"),0)))</f>
        <v/>
      </c>
      <c r="E24" s="26"/>
      <c r="F24" s="27"/>
      <c r="G24" s="28"/>
      <c r="H24" s="28"/>
      <c r="I24" s="29"/>
    </row>
    <row r="25" spans="1:9" x14ac:dyDescent="0.3">
      <c r="A25" s="19">
        <f>Table1567891011[[#This Row],[Full Name]]</f>
        <v>0</v>
      </c>
      <c r="B25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5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5" s="4" t="str">
        <f>IF(Table1567891011[[#This Row],[Category]]="","",IF(Table1567891011[[#This Row],[Category]]="M",COUNTIF($I$2:$I25,"M"),IF(Table1567891011[[#This Row],[Category]]="F",COUNTIF($I$2:$I25,"F"),0)))</f>
        <v/>
      </c>
      <c r="E25" s="26"/>
      <c r="F25" s="27"/>
      <c r="G25" s="28"/>
      <c r="H25" s="28"/>
      <c r="I25" s="29"/>
    </row>
    <row r="26" spans="1:9" x14ac:dyDescent="0.3">
      <c r="A26" s="19">
        <f>Table1567891011[[#This Row],[Full Name]]</f>
        <v>0</v>
      </c>
      <c r="B26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6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6" s="4" t="str">
        <f>IF(Table1567891011[[#This Row],[Category]]="","",IF(Table1567891011[[#This Row],[Category]]="M",COUNTIF($I$2:$I26,"M"),IF(Table1567891011[[#This Row],[Category]]="F",COUNTIF($I$2:$I26,"F"),0)))</f>
        <v/>
      </c>
      <c r="E26" s="26"/>
      <c r="F26" s="27"/>
      <c r="G26" s="28"/>
      <c r="H26" s="28"/>
      <c r="I26" s="29"/>
    </row>
    <row r="27" spans="1:9" x14ac:dyDescent="0.3">
      <c r="A27" s="19">
        <f>Table1567891011[[#This Row],[Full Name]]</f>
        <v>0</v>
      </c>
      <c r="B27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7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7" s="4" t="str">
        <f>IF(Table1567891011[[#This Row],[Category]]="","",IF(Table1567891011[[#This Row],[Category]]="M",COUNTIF($I$2:$I27,"M"),IF(Table1567891011[[#This Row],[Category]]="F",COUNTIF($I$2:$I27,"F"),0)))</f>
        <v/>
      </c>
      <c r="E27" s="26"/>
      <c r="F27" s="27"/>
      <c r="G27" s="28"/>
      <c r="H27" s="28"/>
      <c r="I27" s="29"/>
    </row>
    <row r="28" spans="1:9" x14ac:dyDescent="0.3">
      <c r="A28" s="19">
        <f>Table1567891011[[#This Row],[Full Name]]</f>
        <v>0</v>
      </c>
      <c r="B28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8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8" s="4" t="str">
        <f>IF(Table1567891011[[#This Row],[Category]]="","",IF(Table1567891011[[#This Row],[Category]]="M",COUNTIF($I$2:$I28,"M"),IF(Table1567891011[[#This Row],[Category]]="F",COUNTIF($I$2:$I28,"F"),0)))</f>
        <v/>
      </c>
      <c r="E28" s="26"/>
      <c r="F28" s="27"/>
      <c r="G28" s="28"/>
      <c r="H28" s="28"/>
      <c r="I28" s="29"/>
    </row>
    <row r="29" spans="1:9" x14ac:dyDescent="0.3">
      <c r="A29" s="19">
        <f>Table1567891011[[#This Row],[Full Name]]</f>
        <v>0</v>
      </c>
      <c r="B29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9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9" s="4" t="str">
        <f>IF(Table1567891011[[#This Row],[Category]]="","",IF(Table1567891011[[#This Row],[Category]]="M",COUNTIF($I$2:$I29,"M"),IF(Table1567891011[[#This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Table1567891011[[#This Row],[Full Name]]</f>
        <v>0</v>
      </c>
      <c r="B30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0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0" s="4" t="str">
        <f>IF(Table1567891011[[#This Row],[Category]]="","",IF(Table1567891011[[#This Row],[Category]]="M",COUNTIF($I$2:$I30,"M"),IF(Table1567891011[[#This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Table1567891011[[#This Row],[Full Name]]</f>
        <v>0</v>
      </c>
      <c r="B31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1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1" s="4" t="str">
        <f>IF(Table1567891011[[#This Row],[Category]]="","",IF(Table1567891011[[#This Row],[Category]]="M",COUNTIF($I$2:$I31,"M"),IF(Table1567891011[[#This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Table1567891011[[#This Row],[Full Name]]</f>
        <v>0</v>
      </c>
      <c r="B32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2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2" s="4" t="str">
        <f>IF(Table1567891011[[#This Row],[Category]]="","",IF(Table1567891011[[#This Row],[Category]]="M",COUNTIF($I$2:$I32,"M"),IF(Table1567891011[[#This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Table1567891011[[#This Row],[Full Name]]</f>
        <v>0</v>
      </c>
      <c r="B33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3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3" s="4" t="str">
        <f>IF(Table1567891011[[#This Row],[Category]]="","",IF(Table1567891011[[#This Row],[Category]]="M",COUNTIF($I$2:$I33,"M"),IF(Table1567891011[[#This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Table1567891011[[#This Row],[Full Name]]</f>
        <v>0</v>
      </c>
      <c r="B34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4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4" s="4" t="str">
        <f>IF(Table1567891011[[#This Row],[Category]]="","",IF(Table1567891011[[#This Row],[Category]]="M",COUNTIF($I$2:$I34,"M"),IF(Table1567891011[[#This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Table1567891011[[#This Row],[Full Name]]</f>
        <v>0</v>
      </c>
      <c r="B35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5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5" s="4" t="str">
        <f>IF(Table1567891011[[#This Row],[Category]]="","",IF(Table1567891011[[#This Row],[Category]]="M",COUNTIF($I$2:$I35,"M"),IF(Table1567891011[[#This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Table1567891011[[#This Row],[Full Name]]</f>
        <v>0</v>
      </c>
      <c r="B36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6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6" s="4" t="str">
        <f>IF(Table1567891011[[#This Row],[Category]]="","",IF(Table1567891011[[#This Row],[Category]]="M",COUNTIF($I$2:$I36,"M"),IF(Table1567891011[[#This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Table1567891011[[#This Row],[Full Name]]</f>
        <v>0</v>
      </c>
      <c r="B37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7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7" s="4" t="str">
        <f>IF(Table1567891011[[#This Row],[Category]]="","",IF(Table1567891011[[#This Row],[Category]]="M",COUNTIF($I$2:$I37,"M"),IF(Table1567891011[[#This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Table1567891011[[#This Row],[Full Name]]</f>
        <v>0</v>
      </c>
      <c r="B38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8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8" s="4" t="str">
        <f>IF(Table1567891011[[#This Row],[Category]]="","",IF(Table1567891011[[#This Row],[Category]]="M",COUNTIF($I$2:$I38,"M"),IF(Table1567891011[[#This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Table1567891011[[#This Row],[Full Name]]</f>
        <v>0</v>
      </c>
      <c r="B39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9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9" s="4" t="str">
        <f>IF(Table1567891011[[#This Row],[Category]]="","",IF(Table1567891011[[#This Row],[Category]]="M",COUNTIF($I$2:$I39,"M"),IF(Table1567891011[[#This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Table1567891011[[#This Row],[Full Name]]</f>
        <v>0</v>
      </c>
      <c r="B40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0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0" s="4" t="str">
        <f>IF(Table1567891011[[#This Row],[Category]]="","",IF(Table1567891011[[#This Row],[Category]]="M",COUNTIF($I$2:$I40,"M"),IF(Table1567891011[[#This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Table1567891011[[#This Row],[Full Name]]</f>
        <v>0</v>
      </c>
      <c r="B41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1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1" s="4" t="str">
        <f>IF(Table1567891011[[#This Row],[Category]]="","",IF(Table1567891011[[#This Row],[Category]]="M",COUNTIF($I$2:$I41,"M"),IF(Table1567891011[[#This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Table1567891011[[#This Row],[Full Name]]</f>
        <v>0</v>
      </c>
      <c r="B42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2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2" s="4" t="str">
        <f>IF(Table1567891011[[#This Row],[Category]]="","",IF(Table1567891011[[#This Row],[Category]]="M",COUNTIF($I$2:$I42,"M"),IF(Table1567891011[[#This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Table1567891011[[#This Row],[Full Name]]</f>
        <v>0</v>
      </c>
      <c r="B43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3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3" s="4" t="str">
        <f>IF(Table1567891011[[#This Row],[Category]]="","",IF(Table1567891011[[#This Row],[Category]]="M",COUNTIF($I$2:$I43,"M"),IF(Table1567891011[[#This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Table1567891011[[#This Row],[Full Name]]</f>
        <v>0</v>
      </c>
      <c r="B44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4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4" s="4" t="str">
        <f>IF(Table1567891011[[#This Row],[Category]]="","",IF(Table1567891011[[#This Row],[Category]]="M",COUNTIF($I$2:$I44,"M"),IF(Table1567891011[[#This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Table1567891011[[#This Row],[Full Name]]</f>
        <v>0</v>
      </c>
      <c r="B45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5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5" s="4" t="str">
        <f>IF(Table1567891011[[#This Row],[Category]]="","",IF(Table1567891011[[#This Row],[Category]]="M",COUNTIF($I$2:$I45,"M"),IF(Table1567891011[[#This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Table1567891011[[#This Row],[Full Name]]</f>
        <v>0</v>
      </c>
      <c r="B46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6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6" s="4" t="str">
        <f>IF(Table1567891011[[#This Row],[Category]]="","",IF(Table1567891011[[#This Row],[Category]]="M",COUNTIF($I$2:$I46,"M"),IF(Table1567891011[[#This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Table1567891011[[#This Row],[Full Name]]</f>
        <v>0</v>
      </c>
      <c r="B47" s="21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7" s="21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7" s="4" t="str">
        <f>IF(Table1567891011[[#This Row],[Category]]="","",IF(Table1567891011[[#This Row],[Category]]="M",COUNTIF($I$2:$I47,"M"),IF(Table1567891011[[#This Row],[Category]]="F",COUNTIF($I$2:$I47,"F"),0)))</f>
        <v/>
      </c>
      <c r="E47" s="26"/>
      <c r="F47" s="27"/>
      <c r="G47" s="28"/>
      <c r="H47" s="28"/>
      <c r="I47" s="29"/>
    </row>
  </sheetData>
  <phoneticPr fontId="5" type="noConversion"/>
  <conditionalFormatting sqref="B2:B47">
    <cfRule type="containsText" dxfId="25" priority="1" operator="containsText" text="OK">
      <formula>NOT(ISERROR(SEARCH("OK",B2)))</formula>
    </cfRule>
    <cfRule type="containsText" dxfId="24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BB53-C8E3-42EE-877A-01C843D959BF}">
  <sheetPr>
    <tabColor rgb="FF00B0F0"/>
  </sheetPr>
  <dimension ref="A1:I67"/>
  <sheetViews>
    <sheetView topLeftCell="B1" workbookViewId="0">
      <selection activeCell="E2" sqref="E2:I67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Table156789101112[[#This Row],[Full Name]]</f>
        <v>0</v>
      </c>
      <c r="B2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" s="18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" s="4" t="str">
        <f>IF(Table156789101112[[#This Row],[Category]]="","",IF(Table156789101112[[#This Row],[Category]]="M",COUNTIF($I$2:$I2,"M"),IF(Table156789101112[[#This Row],[Category]]="F",COUNTIF($I$2:$I2,"F"),0)))</f>
        <v/>
      </c>
      <c r="E2" s="26"/>
      <c r="F2" s="27"/>
      <c r="G2" s="28"/>
      <c r="H2" s="28"/>
      <c r="I2" s="29"/>
    </row>
    <row r="3" spans="1:9" x14ac:dyDescent="0.3">
      <c r="A3" s="18">
        <f>Table156789101112[[#This Row],[Full Name]]</f>
        <v>0</v>
      </c>
      <c r="B3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" s="4" t="str">
        <f>IF(Table156789101112[[#This Row],[Category]]="","",IF(Table156789101112[[#This Row],[Category]]="M",COUNTIF($I$2:$I3,"M"),IF(Table156789101112[[#This Row],[Category]]="F",COUNTIF($I$2:$I3,"F"),0)))</f>
        <v/>
      </c>
      <c r="E3" s="26"/>
      <c r="F3" s="27"/>
      <c r="G3" s="28"/>
      <c r="H3" s="28"/>
      <c r="I3" s="29"/>
    </row>
    <row r="4" spans="1:9" x14ac:dyDescent="0.3">
      <c r="A4" s="18">
        <f>Table156789101112[[#This Row],[Full Name]]</f>
        <v>0</v>
      </c>
      <c r="B4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" s="4" t="str">
        <f>IF(Table156789101112[[#This Row],[Category]]="","",IF(Table156789101112[[#This Row],[Category]]="M",COUNTIF($I$2:$I4,"M"),IF(Table156789101112[[#This Row],[Category]]="F",COUNTIF($I$2:$I4,"F"),0)))</f>
        <v/>
      </c>
      <c r="E4" s="26"/>
      <c r="F4" s="27"/>
      <c r="G4" s="28"/>
      <c r="H4" s="28"/>
      <c r="I4" s="29"/>
    </row>
    <row r="5" spans="1:9" x14ac:dyDescent="0.3">
      <c r="A5" s="18">
        <f>Table156789101112[[#This Row],[Full Name]]</f>
        <v>0</v>
      </c>
      <c r="B5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" s="4" t="str">
        <f>IF(Table156789101112[[#This Row],[Category]]="","",IF(Table156789101112[[#This Row],[Category]]="M",COUNTIF($I$2:$I5,"M"),IF(Table156789101112[[#This Row],[Category]]="F",COUNTIF($I$2:$I5,"F"),0)))</f>
        <v/>
      </c>
      <c r="E5" s="26"/>
      <c r="F5" s="27"/>
      <c r="G5" s="28"/>
      <c r="H5" s="28"/>
      <c r="I5" s="29"/>
    </row>
    <row r="6" spans="1:9" x14ac:dyDescent="0.3">
      <c r="A6" s="18">
        <f>Table156789101112[[#This Row],[Full Name]]</f>
        <v>0</v>
      </c>
      <c r="B6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" s="4" t="str">
        <f>IF(Table156789101112[[#This Row],[Category]]="","",IF(Table156789101112[[#This Row],[Category]]="M",COUNTIF($I$2:$I6,"M"),IF(Table156789101112[[#This Row],[Category]]="F",COUNTIF($I$2:$I6,"F"),0)))</f>
        <v/>
      </c>
      <c r="E6" s="26"/>
      <c r="F6" s="27"/>
      <c r="G6" s="28"/>
      <c r="H6" s="28"/>
      <c r="I6" s="29"/>
    </row>
    <row r="7" spans="1:9" x14ac:dyDescent="0.3">
      <c r="A7" s="18">
        <f>Table156789101112[[#This Row],[Full Name]]</f>
        <v>0</v>
      </c>
      <c r="B7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7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7" s="4" t="str">
        <f>IF(Table156789101112[[#This Row],[Category]]="","",IF(Table156789101112[[#This Row],[Category]]="M",COUNTIF($I$2:$I7,"M"),IF(Table156789101112[[#This Row],[Category]]="F",COUNTIF($I$2:$I7,"F"),0)))</f>
        <v/>
      </c>
      <c r="E7" s="26"/>
      <c r="F7" s="27"/>
      <c r="G7" s="28"/>
      <c r="H7" s="28"/>
      <c r="I7" s="29"/>
    </row>
    <row r="8" spans="1:9" x14ac:dyDescent="0.3">
      <c r="A8" s="18">
        <f>Table156789101112[[#This Row],[Full Name]]</f>
        <v>0</v>
      </c>
      <c r="B8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8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8" s="4" t="str">
        <f>IF(Table156789101112[[#This Row],[Category]]="","",IF(Table156789101112[[#This Row],[Category]]="M",COUNTIF($I$2:$I8,"M"),IF(Table156789101112[[#This Row],[Category]]="F",COUNTIF($I$2:$I8,"F"),0)))</f>
        <v/>
      </c>
      <c r="E8" s="26"/>
      <c r="F8" s="27"/>
      <c r="G8" s="28"/>
      <c r="H8" s="28"/>
      <c r="I8" s="29"/>
    </row>
    <row r="9" spans="1:9" x14ac:dyDescent="0.3">
      <c r="A9" s="18">
        <f>Table156789101112[[#This Row],[Full Name]]</f>
        <v>0</v>
      </c>
      <c r="B9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9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9" s="4" t="str">
        <f>IF(Table156789101112[[#This Row],[Category]]="","",IF(Table156789101112[[#This Row],[Category]]="M",COUNTIF($I$2:$I9,"M"),IF(Table156789101112[[#This Row],[Category]]="F",COUNTIF($I$2:$I9,"F"),0)))</f>
        <v/>
      </c>
      <c r="E9" s="26"/>
      <c r="F9" s="27"/>
      <c r="G9" s="28"/>
      <c r="H9" s="28"/>
      <c r="I9" s="29"/>
    </row>
    <row r="10" spans="1:9" x14ac:dyDescent="0.3">
      <c r="A10" s="18">
        <f>Table156789101112[[#This Row],[Full Name]]</f>
        <v>0</v>
      </c>
      <c r="B10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0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0" s="4" t="str">
        <f>IF(Table156789101112[[#This Row],[Category]]="","",IF(Table156789101112[[#This Row],[Category]]="M",COUNTIF($I$2:$I10,"M"),IF(Table156789101112[[#This Row],[Category]]="F",COUNTIF($I$2:$I10,"F"),0)))</f>
        <v/>
      </c>
      <c r="E10" s="26"/>
      <c r="F10" s="27"/>
      <c r="G10" s="28"/>
      <c r="H10" s="28"/>
      <c r="I10" s="29"/>
    </row>
    <row r="11" spans="1:9" x14ac:dyDescent="0.3">
      <c r="A11" s="18">
        <f>Table156789101112[[#This Row],[Full Name]]</f>
        <v>0</v>
      </c>
      <c r="B11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1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1" s="4" t="str">
        <f>IF(Table156789101112[[#This Row],[Category]]="","",IF(Table156789101112[[#This Row],[Category]]="M",COUNTIF($I$2:$I11,"M"),IF(Table156789101112[[#This Row],[Category]]="F",COUNTIF($I$2:$I11,"F"),0)))</f>
        <v/>
      </c>
      <c r="E11" s="26"/>
      <c r="F11" s="27"/>
      <c r="G11" s="28"/>
      <c r="H11" s="28"/>
      <c r="I11" s="29"/>
    </row>
    <row r="12" spans="1:9" x14ac:dyDescent="0.3">
      <c r="A12" s="18">
        <f>Table156789101112[[#This Row],[Full Name]]</f>
        <v>0</v>
      </c>
      <c r="B12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2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2" s="4" t="str">
        <f>IF(Table156789101112[[#This Row],[Category]]="","",IF(Table156789101112[[#This Row],[Category]]="M",COUNTIF($I$2:$I12,"M"),IF(Table156789101112[[#This Row],[Category]]="F",COUNTIF($I$2:$I12,"F"),0)))</f>
        <v/>
      </c>
      <c r="E12" s="26"/>
      <c r="F12" s="27"/>
      <c r="G12" s="28"/>
      <c r="H12" s="28"/>
      <c r="I12" s="29"/>
    </row>
    <row r="13" spans="1:9" x14ac:dyDescent="0.3">
      <c r="A13" s="18">
        <f>Table156789101112[[#This Row],[Full Name]]</f>
        <v>0</v>
      </c>
      <c r="B13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3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3" s="4" t="str">
        <f>IF(Table156789101112[[#This Row],[Category]]="","",IF(Table156789101112[[#This Row],[Category]]="M",COUNTIF($I$2:$I13,"M"),IF(Table156789101112[[#This Row],[Category]]="F",COUNTIF($I$2:$I13,"F"),0)))</f>
        <v/>
      </c>
      <c r="E13" s="26"/>
      <c r="F13" s="27"/>
      <c r="G13" s="28"/>
      <c r="H13" s="28"/>
      <c r="I13" s="29"/>
    </row>
    <row r="14" spans="1:9" x14ac:dyDescent="0.3">
      <c r="A14" s="18">
        <f>Table156789101112[[#This Row],[Full Name]]</f>
        <v>0</v>
      </c>
      <c r="B14" s="2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4" s="20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4" s="4" t="str">
        <f>IF(Table156789101112[[#This Row],[Category]]="","",IF(Table156789101112[[#This Row],[Category]]="M",COUNTIF($I$2:$I14,"M"),IF(Table156789101112[[#This Row],[Category]]="F",COUNTIF($I$2:$I14,"F"),0)))</f>
        <v/>
      </c>
      <c r="E14" s="26"/>
      <c r="F14" s="27"/>
      <c r="G14" s="28"/>
      <c r="H14" s="28"/>
      <c r="I14" s="29"/>
    </row>
    <row r="15" spans="1:9" x14ac:dyDescent="0.3">
      <c r="A15" s="19">
        <f>Table156789101112[[#This Row],[Full Name]]</f>
        <v>0</v>
      </c>
      <c r="B15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5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5" s="4" t="str">
        <f>IF(Table156789101112[[#This Row],[Category]]="","",IF(Table156789101112[[#This Row],[Category]]="M",COUNTIF($I$2:$I15,"M"),IF(Table156789101112[[#This Row],[Category]]="F",COUNTIF($I$2:$I15,"F"),0)))</f>
        <v/>
      </c>
      <c r="E15" s="30"/>
      <c r="F15" s="31"/>
      <c r="G15" s="32"/>
      <c r="H15" s="32"/>
      <c r="I15" s="33"/>
    </row>
    <row r="16" spans="1:9" x14ac:dyDescent="0.3">
      <c r="A16" s="19">
        <f>Table156789101112[[#This Row],[Full Name]]</f>
        <v>0</v>
      </c>
      <c r="B16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6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6" s="4" t="str">
        <f>IF(Table156789101112[[#This Row],[Category]]="","",IF(Table156789101112[[#This Row],[Category]]="M",COUNTIF($I$2:$I16,"M"),IF(Table156789101112[[#This Row],[Category]]="F",COUNTIF($I$2:$I16,"F"),0)))</f>
        <v/>
      </c>
      <c r="E16" s="26"/>
      <c r="F16" s="27"/>
      <c r="G16" s="28"/>
      <c r="H16" s="28"/>
      <c r="I16" s="29"/>
    </row>
    <row r="17" spans="1:9" x14ac:dyDescent="0.3">
      <c r="A17" s="19">
        <f>Table156789101112[[#This Row],[Full Name]]</f>
        <v>0</v>
      </c>
      <c r="B17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7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7" s="4" t="str">
        <f>IF(Table156789101112[[#This Row],[Category]]="","",IF(Table156789101112[[#This Row],[Category]]="M",COUNTIF($I$2:$I17,"M"),IF(Table156789101112[[#This Row],[Category]]="F",COUNTIF($I$2:$I17,"F"),0)))</f>
        <v/>
      </c>
      <c r="E17" s="26"/>
      <c r="F17" s="27"/>
      <c r="G17" s="28"/>
      <c r="H17" s="28"/>
      <c r="I17" s="29"/>
    </row>
    <row r="18" spans="1:9" x14ac:dyDescent="0.3">
      <c r="A18" s="19">
        <f>Table156789101112[[#This Row],[Full Name]]</f>
        <v>0</v>
      </c>
      <c r="B18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8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8" s="4" t="str">
        <f>IF(Table156789101112[[#This Row],[Category]]="","",IF(Table156789101112[[#This Row],[Category]]="M",COUNTIF($I$2:$I18,"M"),IF(Table156789101112[[#This Row],[Category]]="F",COUNTIF($I$2:$I18,"F"),0)))</f>
        <v/>
      </c>
      <c r="E18" s="26"/>
      <c r="F18" s="27"/>
      <c r="G18" s="28"/>
      <c r="H18" s="28"/>
      <c r="I18" s="29"/>
    </row>
    <row r="19" spans="1:9" x14ac:dyDescent="0.3">
      <c r="A19" s="19">
        <f>Table156789101112[[#This Row],[Full Name]]</f>
        <v>0</v>
      </c>
      <c r="B19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19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19" s="4" t="str">
        <f>IF(Table156789101112[[#This Row],[Category]]="","",IF(Table156789101112[[#This Row],[Category]]="M",COUNTIF($I$2:$I19,"M"),IF(Table156789101112[[#This Row],[Category]]="F",COUNTIF($I$2:$I19,"F"),0)))</f>
        <v/>
      </c>
      <c r="E19" s="26"/>
      <c r="F19" s="27"/>
      <c r="G19" s="28"/>
      <c r="H19" s="28"/>
      <c r="I19" s="29"/>
    </row>
    <row r="20" spans="1:9" x14ac:dyDescent="0.3">
      <c r="A20" s="19">
        <f>Table156789101112[[#This Row],[Full Name]]</f>
        <v>0</v>
      </c>
      <c r="B20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0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0" s="4" t="str">
        <f>IF(Table156789101112[[#This Row],[Category]]="","",IF(Table156789101112[[#This Row],[Category]]="M",COUNTIF($I$2:$I20,"M"),IF(Table156789101112[[#This Row],[Category]]="F",COUNTIF($I$2:$I20,"F"),0)))</f>
        <v/>
      </c>
      <c r="E20" s="26"/>
      <c r="F20" s="27"/>
      <c r="G20" s="28"/>
      <c r="H20" s="28"/>
      <c r="I20" s="29"/>
    </row>
    <row r="21" spans="1:9" x14ac:dyDescent="0.3">
      <c r="A21" s="19">
        <f>Table156789101112[[#This Row],[Full Name]]</f>
        <v>0</v>
      </c>
      <c r="B21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1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1" s="4" t="str">
        <f>IF(Table156789101112[[#This Row],[Category]]="","",IF(Table156789101112[[#This Row],[Category]]="M",COUNTIF($I$2:$I21,"M"),IF(Table156789101112[[#This Row],[Category]]="F",COUNTIF($I$2:$I21,"F"),0)))</f>
        <v/>
      </c>
      <c r="E21" s="26"/>
      <c r="F21" s="27"/>
      <c r="G21" s="28"/>
      <c r="H21" s="28"/>
      <c r="I21" s="29"/>
    </row>
    <row r="22" spans="1:9" x14ac:dyDescent="0.3">
      <c r="A22" s="19">
        <f>Table156789101112[[#This Row],[Full Name]]</f>
        <v>0</v>
      </c>
      <c r="B22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2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2" s="4" t="str">
        <f>IF(Table156789101112[[#This Row],[Category]]="","",IF(Table156789101112[[#This Row],[Category]]="M",COUNTIF($I$2:$I22,"M"),IF(Table156789101112[[#This Row],[Category]]="F",COUNTIF($I$2:$I22,"F"),0)))</f>
        <v/>
      </c>
      <c r="E22" s="26"/>
      <c r="F22" s="27"/>
      <c r="G22" s="28"/>
      <c r="H22" s="28"/>
      <c r="I22" s="29"/>
    </row>
    <row r="23" spans="1:9" x14ac:dyDescent="0.3">
      <c r="A23" s="19">
        <f>Table156789101112[[#This Row],[Full Name]]</f>
        <v>0</v>
      </c>
      <c r="B23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3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3" s="4" t="str">
        <f>IF(Table156789101112[[#This Row],[Category]]="","",IF(Table156789101112[[#This Row],[Category]]="M",COUNTIF($I$2:$I23,"M"),IF(Table156789101112[[#This Row],[Category]]="F",COUNTIF($I$2:$I23,"F"),0)))</f>
        <v/>
      </c>
      <c r="E23" s="26"/>
      <c r="F23" s="27"/>
      <c r="G23" s="28"/>
      <c r="H23" s="28"/>
      <c r="I23" s="29"/>
    </row>
    <row r="24" spans="1:9" x14ac:dyDescent="0.3">
      <c r="A24" s="19">
        <f>Table156789101112[[#This Row],[Full Name]]</f>
        <v>0</v>
      </c>
      <c r="B24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4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4" s="4" t="str">
        <f>IF(Table156789101112[[#This Row],[Category]]="","",IF(Table156789101112[[#This Row],[Category]]="M",COUNTIF($I$2:$I24,"M"),IF(Table156789101112[[#This Row],[Category]]="F",COUNTIF($I$2:$I24,"F"),0)))</f>
        <v/>
      </c>
      <c r="E24" s="26"/>
      <c r="F24" s="27"/>
      <c r="G24" s="28"/>
      <c r="H24" s="28"/>
      <c r="I24" s="29"/>
    </row>
    <row r="25" spans="1:9" x14ac:dyDescent="0.3">
      <c r="A25" s="19">
        <f>Table156789101112[[#This Row],[Full Name]]</f>
        <v>0</v>
      </c>
      <c r="B25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5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5" s="4" t="str">
        <f>IF(Table156789101112[[#This Row],[Category]]="","",IF(Table156789101112[[#This Row],[Category]]="M",COUNTIF($I$2:$I25,"M"),IF(Table156789101112[[#This Row],[Category]]="F",COUNTIF($I$2:$I25,"F"),0)))</f>
        <v/>
      </c>
      <c r="E25" s="26"/>
      <c r="F25" s="27"/>
      <c r="G25" s="28"/>
      <c r="H25" s="28"/>
      <c r="I25" s="29"/>
    </row>
    <row r="26" spans="1:9" x14ac:dyDescent="0.3">
      <c r="A26" s="19">
        <f>Table156789101112[[#This Row],[Full Name]]</f>
        <v>0</v>
      </c>
      <c r="B26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6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6" s="4" t="str">
        <f>IF(Table156789101112[[#This Row],[Category]]="","",IF(Table156789101112[[#This Row],[Category]]="M",COUNTIF($I$2:$I26,"M"),IF(Table156789101112[[#This Row],[Category]]="F",COUNTIF($I$2:$I26,"F"),0)))</f>
        <v/>
      </c>
      <c r="E26" s="26"/>
      <c r="F26" s="27"/>
      <c r="G26" s="28"/>
      <c r="H26" s="28"/>
      <c r="I26" s="29"/>
    </row>
    <row r="27" spans="1:9" x14ac:dyDescent="0.3">
      <c r="A27" s="19">
        <f>Table156789101112[[#This Row],[Full Name]]</f>
        <v>0</v>
      </c>
      <c r="B27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7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7" s="4" t="str">
        <f>IF(Table156789101112[[#This Row],[Category]]="","",IF(Table156789101112[[#This Row],[Category]]="M",COUNTIF($I$2:$I27,"M"),IF(Table156789101112[[#This Row],[Category]]="F",COUNTIF($I$2:$I27,"F"),0)))</f>
        <v/>
      </c>
      <c r="E27" s="26"/>
      <c r="F27" s="27"/>
      <c r="G27" s="28"/>
      <c r="H27" s="28"/>
      <c r="I27" s="29"/>
    </row>
    <row r="28" spans="1:9" x14ac:dyDescent="0.3">
      <c r="A28" s="19">
        <f>Table156789101112[[#This Row],[Full Name]]</f>
        <v>0</v>
      </c>
      <c r="B28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8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8" s="4" t="str">
        <f>IF(Table156789101112[[#This Row],[Category]]="","",IF(Table156789101112[[#This Row],[Category]]="M",COUNTIF($I$2:$I28,"M"),IF(Table156789101112[[#This Row],[Category]]="F",COUNTIF($I$2:$I28,"F"),0)))</f>
        <v/>
      </c>
      <c r="E28" s="26"/>
      <c r="F28" s="27"/>
      <c r="G28" s="28"/>
      <c r="H28" s="28"/>
      <c r="I28" s="29"/>
    </row>
    <row r="29" spans="1:9" x14ac:dyDescent="0.3">
      <c r="A29" s="19">
        <f>Table156789101112[[#This Row],[Full Name]]</f>
        <v>0</v>
      </c>
      <c r="B29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29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29" s="4" t="str">
        <f>IF(Table156789101112[[#This Row],[Category]]="","",IF(Table156789101112[[#This Row],[Category]]="M",COUNTIF($I$2:$I29,"M"),IF(Table156789101112[[#This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Table156789101112[[#This Row],[Full Name]]</f>
        <v>0</v>
      </c>
      <c r="B30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0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0" s="4" t="str">
        <f>IF(Table156789101112[[#This Row],[Category]]="","",IF(Table156789101112[[#This Row],[Category]]="M",COUNTIF($I$2:$I30,"M"),IF(Table156789101112[[#This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Table156789101112[[#This Row],[Full Name]]</f>
        <v>0</v>
      </c>
      <c r="B31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1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1" s="4" t="str">
        <f>IF(Table156789101112[[#This Row],[Category]]="","",IF(Table156789101112[[#This Row],[Category]]="M",COUNTIF($I$2:$I31,"M"),IF(Table156789101112[[#This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Table156789101112[[#This Row],[Full Name]]</f>
        <v>0</v>
      </c>
      <c r="B32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2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2" s="4" t="str">
        <f>IF(Table156789101112[[#This Row],[Category]]="","",IF(Table156789101112[[#This Row],[Category]]="M",COUNTIF($I$2:$I32,"M"),IF(Table156789101112[[#This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Table156789101112[[#This Row],[Full Name]]</f>
        <v>0</v>
      </c>
      <c r="B33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3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3" s="4" t="str">
        <f>IF(Table156789101112[[#This Row],[Category]]="","",IF(Table156789101112[[#This Row],[Category]]="M",COUNTIF($I$2:$I33,"M"),IF(Table156789101112[[#This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Table156789101112[[#This Row],[Full Name]]</f>
        <v>0</v>
      </c>
      <c r="B34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4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4" s="4" t="str">
        <f>IF(Table156789101112[[#This Row],[Category]]="","",IF(Table156789101112[[#This Row],[Category]]="M",COUNTIF($I$2:$I34,"M"),IF(Table156789101112[[#This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Table156789101112[[#This Row],[Full Name]]</f>
        <v>0</v>
      </c>
      <c r="B35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5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5" s="4" t="str">
        <f>IF(Table156789101112[[#This Row],[Category]]="","",IF(Table156789101112[[#This Row],[Category]]="M",COUNTIF($I$2:$I35,"M"),IF(Table156789101112[[#This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Table156789101112[[#This Row],[Full Name]]</f>
        <v>0</v>
      </c>
      <c r="B36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6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6" s="4" t="str">
        <f>IF(Table156789101112[[#This Row],[Category]]="","",IF(Table156789101112[[#This Row],[Category]]="M",COUNTIF($I$2:$I36,"M"),IF(Table156789101112[[#This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Table156789101112[[#This Row],[Full Name]]</f>
        <v>0</v>
      </c>
      <c r="B37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7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7" s="4" t="str">
        <f>IF(Table156789101112[[#This Row],[Category]]="","",IF(Table156789101112[[#This Row],[Category]]="M",COUNTIF($I$2:$I37,"M"),IF(Table156789101112[[#This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Table156789101112[[#This Row],[Full Name]]</f>
        <v>0</v>
      </c>
      <c r="B38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8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8" s="4" t="str">
        <f>IF(Table156789101112[[#This Row],[Category]]="","",IF(Table156789101112[[#This Row],[Category]]="M",COUNTIF($I$2:$I38,"M"),IF(Table156789101112[[#This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Table156789101112[[#This Row],[Full Name]]</f>
        <v>0</v>
      </c>
      <c r="B39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39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39" s="4" t="str">
        <f>IF(Table156789101112[[#This Row],[Category]]="","",IF(Table156789101112[[#This Row],[Category]]="M",COUNTIF($I$2:$I39,"M"),IF(Table156789101112[[#This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Table156789101112[[#This Row],[Full Name]]</f>
        <v>0</v>
      </c>
      <c r="B40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0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0" s="4" t="str">
        <f>IF(Table156789101112[[#This Row],[Category]]="","",IF(Table156789101112[[#This Row],[Category]]="M",COUNTIF($I$2:$I40,"M"),IF(Table156789101112[[#This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Table156789101112[[#This Row],[Full Name]]</f>
        <v>0</v>
      </c>
      <c r="B41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1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1" s="4" t="str">
        <f>IF(Table156789101112[[#This Row],[Category]]="","",IF(Table156789101112[[#This Row],[Category]]="M",COUNTIF($I$2:$I41,"M"),IF(Table156789101112[[#This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Table156789101112[[#This Row],[Full Name]]</f>
        <v>0</v>
      </c>
      <c r="B42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2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2" s="4" t="str">
        <f>IF(Table156789101112[[#This Row],[Category]]="","",IF(Table156789101112[[#This Row],[Category]]="M",COUNTIF($I$2:$I42,"M"),IF(Table156789101112[[#This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Table156789101112[[#This Row],[Full Name]]</f>
        <v>0</v>
      </c>
      <c r="B43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3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3" s="4" t="str">
        <f>IF(Table156789101112[[#This Row],[Category]]="","",IF(Table156789101112[[#This Row],[Category]]="M",COUNTIF($I$2:$I43,"M"),IF(Table156789101112[[#This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Table156789101112[[#This Row],[Full Name]]</f>
        <v>0</v>
      </c>
      <c r="B44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4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4" s="4" t="str">
        <f>IF(Table156789101112[[#This Row],[Category]]="","",IF(Table156789101112[[#This Row],[Category]]="M",COUNTIF($I$2:$I44,"M"),IF(Table156789101112[[#This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Table156789101112[[#This Row],[Full Name]]</f>
        <v>0</v>
      </c>
      <c r="B45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5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5" s="4" t="str">
        <f>IF(Table156789101112[[#This Row],[Category]]="","",IF(Table156789101112[[#This Row],[Category]]="M",COUNTIF($I$2:$I45,"M"),IF(Table156789101112[[#This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Table156789101112[[#This Row],[Full Name]]</f>
        <v>0</v>
      </c>
      <c r="B46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6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6" s="4" t="str">
        <f>IF(Table156789101112[[#This Row],[Category]]="","",IF(Table156789101112[[#This Row],[Category]]="M",COUNTIF($I$2:$I46,"M"),IF(Table156789101112[[#This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Table156789101112[[#This Row],[Full Name]]</f>
        <v>0</v>
      </c>
      <c r="B47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7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7" s="4" t="str">
        <f>IF(Table156789101112[[#This Row],[Category]]="","",IF(Table156789101112[[#This Row],[Category]]="M",COUNTIF($I$2:$I47,"M"),IF(Table156789101112[[#This Row],[Category]]="F",COUNTIF($I$2:$I47,"F"),0)))</f>
        <v/>
      </c>
      <c r="E47" s="26"/>
      <c r="F47" s="27"/>
      <c r="G47" s="28"/>
      <c r="H47" s="28"/>
      <c r="I47" s="29"/>
    </row>
    <row r="48" spans="1:9" x14ac:dyDescent="0.3">
      <c r="A48" s="19">
        <f>Table156789101112[[#This Row],[Full Name]]</f>
        <v>0</v>
      </c>
      <c r="B48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8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8" s="4" t="str">
        <f>IF(Table156789101112[[#This Row],[Category]]="","",IF(Table156789101112[[#This Row],[Category]]="M",COUNTIF($I$2:$I48,"M"),IF(Table156789101112[[#This Row],[Category]]="F",COUNTIF($I$2:$I48,"F"),0)))</f>
        <v/>
      </c>
      <c r="E48" s="26"/>
      <c r="F48" s="27"/>
      <c r="G48" s="28"/>
      <c r="H48" s="28"/>
      <c r="I48" s="29"/>
    </row>
    <row r="49" spans="1:9" x14ac:dyDescent="0.3">
      <c r="A49" s="19">
        <f>Table156789101112[[#This Row],[Full Name]]</f>
        <v>0</v>
      </c>
      <c r="B49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49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49" s="4" t="str">
        <f>IF(Table156789101112[[#This Row],[Category]]="","",IF(Table156789101112[[#This Row],[Category]]="M",COUNTIF($I$2:$I49,"M"),IF(Table156789101112[[#This Row],[Category]]="F",COUNTIF($I$2:$I49,"F"),0)))</f>
        <v/>
      </c>
      <c r="E49" s="26"/>
      <c r="F49" s="27"/>
      <c r="G49" s="28"/>
      <c r="H49" s="28"/>
      <c r="I49" s="29"/>
    </row>
    <row r="50" spans="1:9" x14ac:dyDescent="0.3">
      <c r="A50" s="19">
        <f>Table156789101112[[#This Row],[Full Name]]</f>
        <v>0</v>
      </c>
      <c r="B50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0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0" s="4" t="str">
        <f>IF(Table156789101112[[#This Row],[Category]]="","",IF(Table156789101112[[#This Row],[Category]]="M",COUNTIF($I$2:$I50,"M"),IF(Table156789101112[[#This Row],[Category]]="F",COUNTIF($I$2:$I50,"F"),0)))</f>
        <v/>
      </c>
      <c r="E50" s="26"/>
      <c r="F50" s="27"/>
      <c r="G50" s="28"/>
      <c r="H50" s="28"/>
      <c r="I50" s="29"/>
    </row>
    <row r="51" spans="1:9" x14ac:dyDescent="0.3">
      <c r="A51" s="18">
        <f>Table156789101112[[#This Row],[Full Name]]</f>
        <v>0</v>
      </c>
      <c r="B51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1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1" s="49" t="str">
        <f>IF(Table156789101112[[#This Row],[Category]]="","",IF(Table156789101112[[#This Row],[Category]]="M",COUNTIF($I$2:$I51,"M"),IF(Table156789101112[[#This Row],[Category]]="F",COUNTIF($I$2:$I51,"F"),0)))</f>
        <v/>
      </c>
      <c r="E51" s="26"/>
      <c r="F51" s="27"/>
      <c r="G51" s="28"/>
      <c r="H51" s="28"/>
      <c r="I51" s="29"/>
    </row>
    <row r="52" spans="1:9" x14ac:dyDescent="0.3">
      <c r="A52" s="18">
        <f>Table156789101112[[#This Row],[Full Name]]</f>
        <v>0</v>
      </c>
      <c r="B52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2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2" s="49" t="str">
        <f>IF(Table156789101112[[#This Row],[Category]]="","",IF(Table156789101112[[#This Row],[Category]]="M",COUNTIF($I$2:$I52,"M"),IF(Table156789101112[[#This Row],[Category]]="F",COUNTIF($I$2:$I52,"F"),0)))</f>
        <v/>
      </c>
      <c r="E52" s="26"/>
      <c r="F52" s="27"/>
      <c r="G52" s="28"/>
      <c r="H52" s="28"/>
      <c r="I52" s="29"/>
    </row>
    <row r="53" spans="1:9" x14ac:dyDescent="0.3">
      <c r="A53" s="18">
        <f>Table156789101112[[#This Row],[Full Name]]</f>
        <v>0</v>
      </c>
      <c r="B53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3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3" s="49" t="str">
        <f>IF(Table156789101112[[#This Row],[Category]]="","",IF(Table156789101112[[#This Row],[Category]]="M",COUNTIF($I$2:$I53,"M"),IF(Table156789101112[[#This Row],[Category]]="F",COUNTIF($I$2:$I53,"F"),0)))</f>
        <v/>
      </c>
      <c r="E53" s="26"/>
      <c r="F53" s="27"/>
      <c r="G53" s="28"/>
      <c r="H53" s="28"/>
      <c r="I53" s="29"/>
    </row>
    <row r="54" spans="1:9" x14ac:dyDescent="0.3">
      <c r="A54" s="18">
        <f>Table156789101112[[#This Row],[Full Name]]</f>
        <v>0</v>
      </c>
      <c r="B54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4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4" s="49" t="str">
        <f>IF(Table156789101112[[#This Row],[Category]]="","",IF(Table156789101112[[#This Row],[Category]]="M",COUNTIF($I$2:$I54,"M"),IF(Table156789101112[[#This Row],[Category]]="F",COUNTIF($I$2:$I54,"F"),0)))</f>
        <v/>
      </c>
      <c r="E54" s="26"/>
      <c r="F54" s="27"/>
      <c r="G54" s="28"/>
      <c r="H54" s="28"/>
      <c r="I54" s="29"/>
    </row>
    <row r="55" spans="1:9" x14ac:dyDescent="0.3">
      <c r="A55" s="18">
        <f>Table156789101112[[#This Row],[Full Name]]</f>
        <v>0</v>
      </c>
      <c r="B55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5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5" s="49" t="str">
        <f>IF(Table156789101112[[#This Row],[Category]]="","",IF(Table156789101112[[#This Row],[Category]]="M",COUNTIF($I$2:$I55,"M"),IF(Table156789101112[[#This Row],[Category]]="F",COUNTIF($I$2:$I55,"F"),0)))</f>
        <v/>
      </c>
      <c r="E55" s="26"/>
      <c r="F55" s="27"/>
      <c r="G55" s="28"/>
      <c r="H55" s="28"/>
      <c r="I55" s="29"/>
    </row>
    <row r="56" spans="1:9" x14ac:dyDescent="0.3">
      <c r="A56" s="18">
        <f>Table156789101112[[#This Row],[Full Name]]</f>
        <v>0</v>
      </c>
      <c r="B56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6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6" s="49" t="str">
        <f>IF(Table156789101112[[#This Row],[Category]]="","",IF(Table156789101112[[#This Row],[Category]]="M",COUNTIF($I$2:$I56,"M"),IF(Table156789101112[[#This Row],[Category]]="F",COUNTIF($I$2:$I56,"F"),0)))</f>
        <v/>
      </c>
      <c r="E56" s="26"/>
      <c r="F56" s="27"/>
      <c r="G56" s="28"/>
      <c r="H56" s="28"/>
      <c r="I56" s="29"/>
    </row>
    <row r="57" spans="1:9" x14ac:dyDescent="0.3">
      <c r="A57" s="18">
        <f>Table156789101112[[#This Row],[Full Name]]</f>
        <v>0</v>
      </c>
      <c r="B57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7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7" s="49" t="str">
        <f>IF(Table156789101112[[#This Row],[Category]]="","",IF(Table156789101112[[#This Row],[Category]]="M",COUNTIF($I$2:$I57,"M"),IF(Table156789101112[[#This Row],[Category]]="F",COUNTIF($I$2:$I57,"F"),0)))</f>
        <v/>
      </c>
      <c r="E57" s="26"/>
      <c r="F57" s="27"/>
      <c r="G57" s="28"/>
      <c r="H57" s="28"/>
      <c r="I57" s="29"/>
    </row>
    <row r="58" spans="1:9" x14ac:dyDescent="0.3">
      <c r="A58" s="18">
        <f>Table156789101112[[#This Row],[Full Name]]</f>
        <v>0</v>
      </c>
      <c r="B58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8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8" s="49" t="str">
        <f>IF(Table156789101112[[#This Row],[Category]]="","",IF(Table156789101112[[#This Row],[Category]]="M",COUNTIF($I$2:$I58,"M"),IF(Table156789101112[[#This Row],[Category]]="F",COUNTIF($I$2:$I58,"F"),0)))</f>
        <v/>
      </c>
      <c r="E58" s="26"/>
      <c r="F58" s="27"/>
      <c r="G58" s="28"/>
      <c r="H58" s="28"/>
      <c r="I58" s="29"/>
    </row>
    <row r="59" spans="1:9" x14ac:dyDescent="0.3">
      <c r="A59" s="18">
        <f>Table156789101112[[#This Row],[Full Name]]</f>
        <v>0</v>
      </c>
      <c r="B59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59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59" s="49" t="str">
        <f>IF(Table156789101112[[#This Row],[Category]]="","",IF(Table156789101112[[#This Row],[Category]]="M",COUNTIF($I$2:$I59,"M"),IF(Table156789101112[[#This Row],[Category]]="F",COUNTIF($I$2:$I59,"F"),0)))</f>
        <v/>
      </c>
      <c r="E59" s="26"/>
      <c r="F59" s="27"/>
      <c r="G59" s="28"/>
      <c r="H59" s="28"/>
      <c r="I59" s="29"/>
    </row>
    <row r="60" spans="1:9" x14ac:dyDescent="0.3">
      <c r="A60" s="18">
        <f>Table156789101112[[#This Row],[Full Name]]</f>
        <v>0</v>
      </c>
      <c r="B60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0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0" s="49" t="str">
        <f>IF(Table156789101112[[#This Row],[Category]]="","",IF(Table156789101112[[#This Row],[Category]]="M",COUNTIF($I$2:$I60,"M"),IF(Table156789101112[[#This Row],[Category]]="F",COUNTIF($I$2:$I60,"F"),0)))</f>
        <v/>
      </c>
      <c r="E60" s="26"/>
      <c r="F60" s="27"/>
      <c r="G60" s="28"/>
      <c r="H60" s="28"/>
      <c r="I60" s="29"/>
    </row>
    <row r="61" spans="1:9" x14ac:dyDescent="0.3">
      <c r="A61" s="18">
        <f>Table156789101112[[#This Row],[Full Name]]</f>
        <v>0</v>
      </c>
      <c r="B61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1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1" s="49" t="str">
        <f>IF(Table156789101112[[#This Row],[Category]]="","",IF(Table156789101112[[#This Row],[Category]]="M",COUNTIF($I$2:$I61,"M"),IF(Table156789101112[[#This Row],[Category]]="F",COUNTIF($I$2:$I61,"F"),0)))</f>
        <v/>
      </c>
      <c r="E61" s="26"/>
      <c r="F61" s="27"/>
      <c r="G61" s="28"/>
      <c r="H61" s="28"/>
      <c r="I61" s="29"/>
    </row>
    <row r="62" spans="1:9" x14ac:dyDescent="0.3">
      <c r="A62" s="18">
        <f>Table156789101112[[#This Row],[Full Name]]</f>
        <v>0</v>
      </c>
      <c r="B62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2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2" s="49" t="str">
        <f>IF(Table156789101112[[#This Row],[Category]]="","",IF(Table156789101112[[#This Row],[Category]]="M",COUNTIF($I$2:$I62,"M"),IF(Table156789101112[[#This Row],[Category]]="F",COUNTIF($I$2:$I62,"F"),0)))</f>
        <v/>
      </c>
      <c r="E62" s="26"/>
      <c r="F62" s="27"/>
      <c r="G62" s="28"/>
      <c r="H62" s="28"/>
      <c r="I62" s="29"/>
    </row>
    <row r="63" spans="1:9" x14ac:dyDescent="0.3">
      <c r="A63" s="18">
        <f>Table156789101112[[#This Row],[Full Name]]</f>
        <v>0</v>
      </c>
      <c r="B63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3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3" s="49" t="str">
        <f>IF(Table156789101112[[#This Row],[Category]]="","",IF(Table156789101112[[#This Row],[Category]]="M",COUNTIF($I$2:$I63,"M"),IF(Table156789101112[[#This Row],[Category]]="F",COUNTIF($I$2:$I63,"F"),0)))</f>
        <v/>
      </c>
      <c r="E63" s="26"/>
      <c r="F63" s="27"/>
      <c r="G63" s="28"/>
      <c r="H63" s="28"/>
      <c r="I63" s="29"/>
    </row>
    <row r="64" spans="1:9" x14ac:dyDescent="0.3">
      <c r="A64" s="18">
        <f>Table156789101112[[#This Row],[Full Name]]</f>
        <v>0</v>
      </c>
      <c r="B64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4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4" s="59" t="str">
        <f>IF(Table156789101112[[#This Row],[Category]]="","",IF(Table156789101112[[#This Row],[Category]]="M",COUNTIF($I$2:$I67,"M"),IF(Table156789101112[[#This Row],[Category]]="F",COUNTIF($I$2:$I67,"F"),0)))</f>
        <v/>
      </c>
      <c r="E64" s="26"/>
      <c r="F64" s="27"/>
      <c r="G64" s="28"/>
      <c r="H64" s="28"/>
      <c r="I64" s="29"/>
    </row>
    <row r="65" spans="1:9" x14ac:dyDescent="0.3">
      <c r="A65" s="18">
        <f>Table156789101112[[#This Row],[Full Name]]</f>
        <v>0</v>
      </c>
      <c r="B65" s="21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5" s="21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5" s="49" t="str">
        <f>IF(Table156789101112[[#This Row],[Category]]="","",IF(Table156789101112[[#This Row],[Category]]="M",COUNTIF($I$2:$I65,"M"),IF(Table156789101112[[#This Row],[Category]]="F",COUNTIF($I$2:$I65,"F"),0)))</f>
        <v/>
      </c>
      <c r="E65" s="26"/>
      <c r="F65" s="27"/>
      <c r="G65" s="28"/>
      <c r="H65" s="28"/>
      <c r="I65" s="29"/>
    </row>
    <row r="66" spans="1:9" x14ac:dyDescent="0.3">
      <c r="A66" s="18">
        <f>Table156789101112[[#This Row],[Full Name]]</f>
        <v>0</v>
      </c>
      <c r="B66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6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6" s="49" t="str">
        <f>IF(Table156789101112[[#This Row],[Category]]="","",IF(Table156789101112[[#This Row],[Category]]="M",COUNTIF($I$2:$I66,"M"),IF(Table156789101112[[#This Row],[Category]]="F",COUNTIF($I$2:$I66,"F"),0)))</f>
        <v/>
      </c>
      <c r="E66" s="26"/>
      <c r="F66" s="27"/>
      <c r="G66" s="28"/>
      <c r="H66" s="28"/>
      <c r="I66" s="29"/>
    </row>
    <row r="67" spans="1:9" x14ac:dyDescent="0.3">
      <c r="A67" s="18">
        <f>Table156789101112[[#This Row],[Full Name]]</f>
        <v>0</v>
      </c>
      <c r="B67" s="22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/>
      </c>
      <c r="C67" s="22" t="str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/>
      </c>
      <c r="D67" s="49" t="str">
        <f>IF(Table156789101112[[#This Row],[Category]]="","",IF(Table156789101112[[#This Row],[Category]]="M",COUNTIF($I$2:$I67,"M"),IF(Table156789101112[[#This Row],[Category]]="F",COUNTIF($I$2:$I67,"F"),0)))</f>
        <v/>
      </c>
      <c r="E67" s="26"/>
      <c r="F67" s="27"/>
      <c r="G67" s="28"/>
      <c r="H67" s="28"/>
      <c r="I67" s="29"/>
    </row>
  </sheetData>
  <phoneticPr fontId="5" type="noConversion"/>
  <conditionalFormatting sqref="B2:B67">
    <cfRule type="containsText" dxfId="23" priority="1" operator="containsText" text="OK">
      <formula>NOT(ISERROR(SEARCH("OK",B2)))</formula>
    </cfRule>
    <cfRule type="containsText" dxfId="22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CAB7-733C-491A-A799-6C4D4BA316A1}">
  <sheetPr>
    <tabColor rgb="FF00B0F0"/>
  </sheetPr>
  <dimension ref="A1:I48"/>
  <sheetViews>
    <sheetView topLeftCell="B1" workbookViewId="0">
      <selection activeCell="E2" sqref="E2:I37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Table1567891314[[#This Row],[Full Name]]</f>
        <v>0</v>
      </c>
      <c r="B2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" s="4" t="str">
        <f>IF(Table1567891314[[#This Row],[Category]]="","",IF(Table1567891314[[#This Row],[Category]]="M",COUNTIF($I$2:$I2,"M"),IF(Table1567891314[[#This Row],[Category]]="F",COUNTIF($I$2:$I2,"F"),0)))</f>
        <v/>
      </c>
      <c r="E2" s="26"/>
      <c r="F2" s="27"/>
      <c r="G2" s="28"/>
      <c r="H2" s="28"/>
      <c r="I2" s="29"/>
    </row>
    <row r="3" spans="1:9" x14ac:dyDescent="0.3">
      <c r="A3" s="18">
        <f>Table1567891314[[#This Row],[Full Name]]</f>
        <v>0</v>
      </c>
      <c r="B3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" s="4" t="str">
        <f>IF(Table1567891314[[#This Row],[Category]]="","",IF(Table1567891314[[#This Row],[Category]]="M",COUNTIF($I$2:$I3,"M"),IF(Table1567891314[[#This Row],[Category]]="F",COUNTIF($I$2:$I3,"F"),0)))</f>
        <v/>
      </c>
      <c r="E3" s="26"/>
      <c r="F3" s="27"/>
      <c r="G3" s="28"/>
      <c r="H3" s="28"/>
      <c r="I3" s="29"/>
    </row>
    <row r="4" spans="1:9" x14ac:dyDescent="0.3">
      <c r="A4" s="18">
        <f>Table1567891314[[#This Row],[Full Name]]</f>
        <v>0</v>
      </c>
      <c r="B4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" s="4" t="str">
        <f>IF(Table1567891314[[#This Row],[Category]]="","",IF(Table1567891314[[#This Row],[Category]]="M",COUNTIF($I$2:$I4,"M"),IF(Table1567891314[[#This Row],[Category]]="F",COUNTIF($I$2:$I4,"F"),0)))</f>
        <v/>
      </c>
      <c r="E4" s="26"/>
      <c r="F4" s="27"/>
      <c r="G4" s="28"/>
      <c r="H4" s="28"/>
      <c r="I4" s="29"/>
    </row>
    <row r="5" spans="1:9" x14ac:dyDescent="0.3">
      <c r="A5" s="18">
        <f>Table1567891314[[#This Row],[Full Name]]</f>
        <v>0</v>
      </c>
      <c r="B5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5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5" s="4" t="str">
        <f>IF(Table1567891314[[#This Row],[Category]]="","",IF(Table1567891314[[#This Row],[Category]]="M",COUNTIF($I$2:$I5,"M"),IF(Table1567891314[[#This Row],[Category]]="F",COUNTIF($I$2:$I5,"F"),0)))</f>
        <v/>
      </c>
      <c r="E5" s="26"/>
      <c r="F5" s="27"/>
      <c r="G5" s="28"/>
      <c r="H5" s="28"/>
      <c r="I5" s="29"/>
    </row>
    <row r="6" spans="1:9" x14ac:dyDescent="0.3">
      <c r="A6" s="18">
        <f>Table1567891314[[#This Row],[Full Name]]</f>
        <v>0</v>
      </c>
      <c r="B6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6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6" s="4" t="str">
        <f>IF(Table1567891314[[#This Row],[Category]]="","",IF(Table1567891314[[#This Row],[Category]]="M",COUNTIF($I$2:$I6,"M"),IF(Table1567891314[[#This Row],[Category]]="F",COUNTIF($I$2:$I6,"F"),0)))</f>
        <v/>
      </c>
      <c r="E6" s="26"/>
      <c r="F6" s="27"/>
      <c r="G6" s="28"/>
      <c r="H6" s="28"/>
      <c r="I6" s="29"/>
    </row>
    <row r="7" spans="1:9" x14ac:dyDescent="0.3">
      <c r="A7" s="18">
        <f>Table1567891314[[#This Row],[Full Name]]</f>
        <v>0</v>
      </c>
      <c r="B7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7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7" s="4" t="str">
        <f>IF(Table1567891314[[#This Row],[Category]]="","",IF(Table1567891314[[#This Row],[Category]]="M",COUNTIF($I$2:$I7,"M"),IF(Table1567891314[[#This Row],[Category]]="F",COUNTIF($I$2:$I7,"F"),0)))</f>
        <v/>
      </c>
      <c r="E7" s="26"/>
      <c r="F7" s="27"/>
      <c r="G7" s="28"/>
      <c r="H7" s="28"/>
      <c r="I7" s="29"/>
    </row>
    <row r="8" spans="1:9" x14ac:dyDescent="0.3">
      <c r="A8" s="18">
        <f>Table1567891314[[#This Row],[Full Name]]</f>
        <v>0</v>
      </c>
      <c r="B8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8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8" s="4" t="str">
        <f>IF(Table1567891314[[#This Row],[Category]]="","",IF(Table1567891314[[#This Row],[Category]]="M",COUNTIF($I$2:$I8,"M"),IF(Table1567891314[[#This Row],[Category]]="F",COUNTIF($I$2:$I8,"F"),0)))</f>
        <v/>
      </c>
      <c r="E8" s="26"/>
      <c r="F8" s="27"/>
      <c r="G8" s="28"/>
      <c r="H8" s="28"/>
      <c r="I8" s="29"/>
    </row>
    <row r="9" spans="1:9" x14ac:dyDescent="0.3">
      <c r="A9" s="18">
        <f>Table1567891314[[#This Row],[Full Name]]</f>
        <v>0</v>
      </c>
      <c r="B9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9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9" s="4" t="str">
        <f>IF(Table1567891314[[#This Row],[Category]]="","",IF(Table1567891314[[#This Row],[Category]]="M",COUNTIF($I$2:$I9,"M"),IF(Table1567891314[[#This Row],[Category]]="F",COUNTIF($I$2:$I9,"F"),0)))</f>
        <v/>
      </c>
      <c r="E9" s="26"/>
      <c r="F9" s="27"/>
      <c r="G9" s="28"/>
      <c r="H9" s="28"/>
      <c r="I9" s="29"/>
    </row>
    <row r="10" spans="1:9" x14ac:dyDescent="0.3">
      <c r="A10" s="18">
        <f>Table1567891314[[#This Row],[Full Name]]</f>
        <v>0</v>
      </c>
      <c r="B10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0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0" s="4" t="str">
        <f>IF(Table1567891314[[#This Row],[Category]]="","",IF(Table1567891314[[#This Row],[Category]]="M",COUNTIF($I$2:$I10,"M"),IF(Table1567891314[[#This Row],[Category]]="F",COUNTIF($I$2:$I10,"F"),0)))</f>
        <v/>
      </c>
      <c r="E10" s="26"/>
      <c r="F10" s="27"/>
      <c r="G10" s="28"/>
      <c r="H10" s="28"/>
      <c r="I10" s="29"/>
    </row>
    <row r="11" spans="1:9" x14ac:dyDescent="0.3">
      <c r="A11" s="18">
        <f>Table1567891314[[#This Row],[Full Name]]</f>
        <v>0</v>
      </c>
      <c r="B11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1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1" s="4" t="str">
        <f>IF(Table1567891314[[#This Row],[Category]]="","",IF(Table1567891314[[#This Row],[Category]]="M",COUNTIF($I$2:$I11,"M"),IF(Table1567891314[[#This Row],[Category]]="F",COUNTIF($I$2:$I11,"F"),0)))</f>
        <v/>
      </c>
      <c r="E11" s="26"/>
      <c r="F11" s="27"/>
      <c r="G11" s="28"/>
      <c r="H11" s="28"/>
      <c r="I11" s="29"/>
    </row>
    <row r="12" spans="1:9" x14ac:dyDescent="0.3">
      <c r="A12" s="18">
        <f>Table1567891314[[#This Row],[Full Name]]</f>
        <v>0</v>
      </c>
      <c r="B12" s="20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2" s="20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2" s="4" t="str">
        <f>IF(Table1567891314[[#This Row],[Category]]="","",IF(Table1567891314[[#This Row],[Category]]="M",COUNTIF($I$2:$I12,"M"),IF(Table1567891314[[#This Row],[Category]]="F",COUNTIF($I$2:$I12,"F"),0)))</f>
        <v/>
      </c>
      <c r="E12" s="26"/>
      <c r="F12" s="27"/>
      <c r="G12" s="28"/>
      <c r="H12" s="28"/>
      <c r="I12" s="29"/>
    </row>
    <row r="13" spans="1:9" x14ac:dyDescent="0.3">
      <c r="A13" s="19">
        <f>Table1567891314[[#This Row],[Full Name]]</f>
        <v>0</v>
      </c>
      <c r="B13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3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3" s="4" t="str">
        <f>IF(Table1567891314[[#This Row],[Category]]="","",IF(Table1567891314[[#This Row],[Category]]="M",COUNTIF($I$2:$I13,"M"),IF(Table1567891314[[#This Row],[Category]]="F",COUNTIF($I$2:$I13,"F"),0)))</f>
        <v/>
      </c>
      <c r="E13" s="30"/>
      <c r="F13" s="31"/>
      <c r="G13" s="32"/>
      <c r="H13" s="32"/>
      <c r="I13" s="33"/>
    </row>
    <row r="14" spans="1:9" x14ac:dyDescent="0.3">
      <c r="A14" s="19">
        <f>Table1567891314[[#This Row],[Full Name]]</f>
        <v>0</v>
      </c>
      <c r="B14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4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4" s="4" t="str">
        <f>IF(Table1567891314[[#This Row],[Category]]="","",IF(Table1567891314[[#This Row],[Category]]="M",COUNTIF($I$2:$I14,"M"),IF(Table1567891314[[#This Row],[Category]]="F",COUNTIF($I$2:$I14,"F"),0)))</f>
        <v/>
      </c>
      <c r="E14" s="26"/>
      <c r="F14" s="27"/>
      <c r="G14" s="28"/>
      <c r="H14" s="28"/>
      <c r="I14" s="29"/>
    </row>
    <row r="15" spans="1:9" x14ac:dyDescent="0.3">
      <c r="A15" s="19">
        <f>Table1567891314[[#This Row],[Full Name]]</f>
        <v>0</v>
      </c>
      <c r="B15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5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5" s="4" t="str">
        <f>IF(Table1567891314[[#This Row],[Category]]="","",IF(Table1567891314[[#This Row],[Category]]="M",COUNTIF($I$2:$I15,"M"),IF(Table1567891314[[#This Row],[Category]]="F",COUNTIF($I$2:$I15,"F"),0)))</f>
        <v/>
      </c>
      <c r="E15" s="26"/>
      <c r="F15" s="27"/>
      <c r="G15" s="28"/>
      <c r="H15" s="28"/>
      <c r="I15" s="29"/>
    </row>
    <row r="16" spans="1:9" x14ac:dyDescent="0.3">
      <c r="A16" s="19">
        <f>Table1567891314[[#This Row],[Full Name]]</f>
        <v>0</v>
      </c>
      <c r="B16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6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6" s="4" t="str">
        <f>IF(Table1567891314[[#This Row],[Category]]="","",IF(Table1567891314[[#This Row],[Category]]="M",COUNTIF($I$2:$I16,"M"),IF(Table1567891314[[#This Row],[Category]]="F",COUNTIF($I$2:$I16,"F"),0)))</f>
        <v/>
      </c>
      <c r="E16" s="26"/>
      <c r="F16" s="27"/>
      <c r="G16" s="28"/>
      <c r="H16" s="28"/>
      <c r="I16" s="29"/>
    </row>
    <row r="17" spans="1:9" x14ac:dyDescent="0.3">
      <c r="A17" s="19">
        <f>Table1567891314[[#This Row],[Full Name]]</f>
        <v>0</v>
      </c>
      <c r="B17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7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7" s="4" t="str">
        <f>IF(Table1567891314[[#This Row],[Category]]="","",IF(Table1567891314[[#This Row],[Category]]="M",COUNTIF($I$2:$I17,"M"),IF(Table1567891314[[#This Row],[Category]]="F",COUNTIF($I$2:$I17,"F"),0)))</f>
        <v/>
      </c>
      <c r="E17" s="26"/>
      <c r="F17" s="27"/>
      <c r="G17" s="28"/>
      <c r="H17" s="28"/>
      <c r="I17" s="29"/>
    </row>
    <row r="18" spans="1:9" x14ac:dyDescent="0.3">
      <c r="A18" s="19">
        <f>Table1567891314[[#This Row],[Full Name]]</f>
        <v>0</v>
      </c>
      <c r="B18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8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8" s="4" t="str">
        <f>IF(Table1567891314[[#This Row],[Category]]="","",IF(Table1567891314[[#This Row],[Category]]="M",COUNTIF($I$2:$I18,"M"),IF(Table1567891314[[#This Row],[Category]]="F",COUNTIF($I$2:$I18,"F"),0)))</f>
        <v/>
      </c>
      <c r="E18" s="26"/>
      <c r="F18" s="27"/>
      <c r="G18" s="28"/>
      <c r="H18" s="28"/>
      <c r="I18" s="29"/>
    </row>
    <row r="19" spans="1:9" x14ac:dyDescent="0.3">
      <c r="A19" s="19">
        <f>Table1567891314[[#This Row],[Full Name]]</f>
        <v>0</v>
      </c>
      <c r="B19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19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19" s="4" t="str">
        <f>IF(Table1567891314[[#This Row],[Category]]="","",IF(Table1567891314[[#This Row],[Category]]="M",COUNTIF($I$2:$I19,"M"),IF(Table1567891314[[#This Row],[Category]]="F",COUNTIF($I$2:$I19,"F"),0)))</f>
        <v/>
      </c>
      <c r="E19" s="26"/>
      <c r="F19" s="27"/>
      <c r="G19" s="28"/>
      <c r="H19" s="28"/>
      <c r="I19" s="29"/>
    </row>
    <row r="20" spans="1:9" x14ac:dyDescent="0.3">
      <c r="A20" s="19">
        <f>Table1567891314[[#This Row],[Full Name]]</f>
        <v>0</v>
      </c>
      <c r="B20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0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0" s="4" t="str">
        <f>IF(Table1567891314[[#This Row],[Category]]="","",IF(Table1567891314[[#This Row],[Category]]="M",COUNTIF($I$2:$I20,"M"),IF(Table1567891314[[#This Row],[Category]]="F",COUNTIF($I$2:$I20,"F"),0)))</f>
        <v/>
      </c>
      <c r="E20" s="26"/>
      <c r="F20" s="27"/>
      <c r="G20" s="28"/>
      <c r="H20" s="28"/>
      <c r="I20" s="29"/>
    </row>
    <row r="21" spans="1:9" x14ac:dyDescent="0.3">
      <c r="A21" s="19">
        <f>Table1567891314[[#This Row],[Full Name]]</f>
        <v>0</v>
      </c>
      <c r="B21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1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1" s="4" t="str">
        <f>IF(Table1567891314[[#This Row],[Category]]="","",IF(Table1567891314[[#This Row],[Category]]="M",COUNTIF($I$2:$I21,"M"),IF(Table1567891314[[#This Row],[Category]]="F",COUNTIF($I$2:$I21,"F"),0)))</f>
        <v/>
      </c>
      <c r="E21" s="26"/>
      <c r="F21" s="27"/>
      <c r="G21" s="28"/>
      <c r="H21" s="28"/>
      <c r="I21" s="29"/>
    </row>
    <row r="22" spans="1:9" x14ac:dyDescent="0.3">
      <c r="A22" s="19">
        <f>Table1567891314[[#This Row],[Full Name]]</f>
        <v>0</v>
      </c>
      <c r="B22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2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2" s="4" t="str">
        <f>IF(Table1567891314[[#This Row],[Category]]="","",IF(Table1567891314[[#This Row],[Category]]="M",COUNTIF($I$2:$I22,"M"),IF(Table1567891314[[#This Row],[Category]]="F",COUNTIF($I$2:$I22,"F"),0)))</f>
        <v/>
      </c>
      <c r="E22" s="26"/>
      <c r="F22" s="27"/>
      <c r="G22" s="28"/>
      <c r="H22" s="28"/>
      <c r="I22" s="29"/>
    </row>
    <row r="23" spans="1:9" x14ac:dyDescent="0.3">
      <c r="A23" s="19">
        <f>Table1567891314[[#This Row],[Full Name]]</f>
        <v>0</v>
      </c>
      <c r="B23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3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3" s="4" t="str">
        <f>IF(Table1567891314[[#This Row],[Category]]="","",IF(Table1567891314[[#This Row],[Category]]="M",COUNTIF($I$2:$I23,"M"),IF(Table1567891314[[#This Row],[Category]]="F",COUNTIF($I$2:$I23,"F"),0)))</f>
        <v/>
      </c>
      <c r="E23" s="26"/>
      <c r="F23" s="27"/>
      <c r="G23" s="28"/>
      <c r="H23" s="28"/>
      <c r="I23" s="29"/>
    </row>
    <row r="24" spans="1:9" x14ac:dyDescent="0.3">
      <c r="A24" s="19">
        <f>Table1567891314[[#This Row],[Full Name]]</f>
        <v>0</v>
      </c>
      <c r="B24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4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4" s="4" t="str">
        <f>IF(Table1567891314[[#This Row],[Category]]="","",IF(Table1567891314[[#This Row],[Category]]="M",COUNTIF($I$2:$I24,"M"),IF(Table1567891314[[#This Row],[Category]]="F",COUNTIF($I$2:$I24,"F"),0)))</f>
        <v/>
      </c>
      <c r="E24" s="26"/>
      <c r="F24" s="27"/>
      <c r="G24" s="28"/>
      <c r="H24" s="28"/>
      <c r="I24" s="29"/>
    </row>
    <row r="25" spans="1:9" x14ac:dyDescent="0.3">
      <c r="A25" s="19">
        <f>Table1567891314[[#This Row],[Full Name]]</f>
        <v>0</v>
      </c>
      <c r="B25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5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5" s="4" t="str">
        <f>IF(Table1567891314[[#This Row],[Category]]="","",IF(Table1567891314[[#This Row],[Category]]="M",COUNTIF($I$2:$I25,"M"),IF(Table1567891314[[#This Row],[Category]]="F",COUNTIF($I$2:$I25,"F"),0)))</f>
        <v/>
      </c>
      <c r="E25" s="26"/>
      <c r="F25" s="27"/>
      <c r="G25" s="28"/>
      <c r="H25" s="28"/>
      <c r="I25" s="29"/>
    </row>
    <row r="26" spans="1:9" x14ac:dyDescent="0.3">
      <c r="A26" s="19">
        <f>Table1567891314[[#This Row],[Full Name]]</f>
        <v>0</v>
      </c>
      <c r="B26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6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6" s="4" t="str">
        <f>IF(Table1567891314[[#This Row],[Category]]="","",IF(Table1567891314[[#This Row],[Category]]="M",COUNTIF($I$2:$I26,"M"),IF(Table1567891314[[#This Row],[Category]]="F",COUNTIF($I$2:$I26,"F"),0)))</f>
        <v/>
      </c>
      <c r="E26" s="26"/>
      <c r="F26" s="27"/>
      <c r="G26" s="28"/>
      <c r="H26" s="28"/>
      <c r="I26" s="29"/>
    </row>
    <row r="27" spans="1:9" x14ac:dyDescent="0.3">
      <c r="A27" s="19">
        <f>Table1567891314[[#This Row],[Full Name]]</f>
        <v>0</v>
      </c>
      <c r="B27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7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7" s="4" t="str">
        <f>IF(Table1567891314[[#This Row],[Category]]="","",IF(Table1567891314[[#This Row],[Category]]="M",COUNTIF($I$2:$I27,"M"),IF(Table1567891314[[#This Row],[Category]]="F",COUNTIF($I$2:$I27,"F"),0)))</f>
        <v/>
      </c>
      <c r="E27" s="26"/>
      <c r="F27" s="27"/>
      <c r="G27" s="28"/>
      <c r="H27" s="28"/>
      <c r="I27" s="29"/>
    </row>
    <row r="28" spans="1:9" x14ac:dyDescent="0.3">
      <c r="A28" s="19">
        <f>Table1567891314[[#This Row],[Full Name]]</f>
        <v>0</v>
      </c>
      <c r="B28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8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8" s="4" t="str">
        <f>IF(Table1567891314[[#This Row],[Category]]="","",IF(Table1567891314[[#This Row],[Category]]="M",COUNTIF($I$2:$I28,"M"),IF(Table1567891314[[#This Row],[Category]]="F",COUNTIF($I$2:$I28,"F"),0)))</f>
        <v/>
      </c>
      <c r="E28" s="26"/>
      <c r="F28" s="27"/>
      <c r="G28" s="28"/>
      <c r="H28" s="28"/>
      <c r="I28" s="29"/>
    </row>
    <row r="29" spans="1:9" x14ac:dyDescent="0.3">
      <c r="A29" s="19">
        <f>Table1567891314[[#This Row],[Full Name]]</f>
        <v>0</v>
      </c>
      <c r="B29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29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29" s="4" t="str">
        <f>IF(Table1567891314[[#This Row],[Category]]="","",IF(Table1567891314[[#This Row],[Category]]="M",COUNTIF($I$2:$I29,"M"),IF(Table1567891314[[#This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Table1567891314[[#This Row],[Full Name]]</f>
        <v>0</v>
      </c>
      <c r="B30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0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0" s="4" t="str">
        <f>IF(Table1567891314[[#This Row],[Category]]="","",IF(Table1567891314[[#This Row],[Category]]="M",COUNTIF($I$2:$I30,"M"),IF(Table1567891314[[#This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Table1567891314[[#This Row],[Full Name]]</f>
        <v>0</v>
      </c>
      <c r="B31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1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1" s="4" t="str">
        <f>IF(Table1567891314[[#This Row],[Category]]="","",IF(Table1567891314[[#This Row],[Category]]="M",COUNTIF($I$2:$I31,"M"),IF(Table1567891314[[#This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Table1567891314[[#This Row],[Full Name]]</f>
        <v>0</v>
      </c>
      <c r="B32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2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2" s="4" t="str">
        <f>IF(Table1567891314[[#This Row],[Category]]="","",IF(Table1567891314[[#This Row],[Category]]="M",COUNTIF($I$2:$I32,"M"),IF(Table1567891314[[#This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Table1567891314[[#This Row],[Full Name]]</f>
        <v>0</v>
      </c>
      <c r="B33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3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3" s="4" t="str">
        <f>IF(Table1567891314[[#This Row],[Category]]="","",IF(Table1567891314[[#This Row],[Category]]="M",COUNTIF($I$2:$I33,"M"),IF(Table1567891314[[#This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Table1567891314[[#This Row],[Full Name]]</f>
        <v>0</v>
      </c>
      <c r="B34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4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4" s="4" t="str">
        <f>IF(Table1567891314[[#This Row],[Category]]="","",IF(Table1567891314[[#This Row],[Category]]="M",COUNTIF($I$2:$I34,"M"),IF(Table1567891314[[#This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Table1567891314[[#This Row],[Full Name]]</f>
        <v>0</v>
      </c>
      <c r="B35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5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5" s="4" t="str">
        <f>IF(Table1567891314[[#This Row],[Category]]="","",IF(Table1567891314[[#This Row],[Category]]="M",COUNTIF($I$2:$I35,"M"),IF(Table1567891314[[#This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Table1567891314[[#This Row],[Full Name]]</f>
        <v>0</v>
      </c>
      <c r="B36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6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6" s="4" t="str">
        <f>IF(Table1567891314[[#This Row],[Category]]="","",IF(Table1567891314[[#This Row],[Category]]="M",COUNTIF($I$2:$I36,"M"),IF(Table1567891314[[#This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Table1567891314[[#This Row],[Full Name]]</f>
        <v>0</v>
      </c>
      <c r="B37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7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7" s="4" t="str">
        <f>IF(Table1567891314[[#This Row],[Category]]="","",IF(Table1567891314[[#This Row],[Category]]="M",COUNTIF($I$2:$I37,"M"),IF(Table1567891314[[#This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Table1567891314[[#This Row],[Full Name]]</f>
        <v>0</v>
      </c>
      <c r="B38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8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8" s="4" t="str">
        <f>IF(Table1567891314[[#This Row],[Category]]="","",IF(Table1567891314[[#This Row],[Category]]="M",COUNTIF($I$2:$I38,"M"),IF(Table1567891314[[#This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Table1567891314[[#This Row],[Full Name]]</f>
        <v>0</v>
      </c>
      <c r="B39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9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9" s="4" t="str">
        <f>IF(Table1567891314[[#This Row],[Category]]="","",IF(Table1567891314[[#This Row],[Category]]="M",COUNTIF($I$2:$I39,"M"),IF(Table1567891314[[#This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Table1567891314[[#This Row],[Full Name]]</f>
        <v>0</v>
      </c>
      <c r="B40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0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0" s="4" t="str">
        <f>IF(Table1567891314[[#This Row],[Category]]="","",IF(Table1567891314[[#This Row],[Category]]="M",COUNTIF($I$2:$I40,"M"),IF(Table1567891314[[#This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Table1567891314[[#This Row],[Full Name]]</f>
        <v>0</v>
      </c>
      <c r="B41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1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1" s="4" t="str">
        <f>IF(Table1567891314[[#This Row],[Category]]="","",IF(Table1567891314[[#This Row],[Category]]="M",COUNTIF($I$2:$I41,"M"),IF(Table1567891314[[#This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Table1567891314[[#This Row],[Full Name]]</f>
        <v>0</v>
      </c>
      <c r="B42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2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2" s="4" t="str">
        <f>IF(Table1567891314[[#This Row],[Category]]="","",IF(Table1567891314[[#This Row],[Category]]="M",COUNTIF($I$2:$I42,"M"),IF(Table1567891314[[#This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Table1567891314[[#This Row],[Full Name]]</f>
        <v>0</v>
      </c>
      <c r="B43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3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3" s="4" t="str">
        <f>IF(Table1567891314[[#This Row],[Category]]="","",IF(Table1567891314[[#This Row],[Category]]="M",COUNTIF($I$2:$I43,"M"),IF(Table1567891314[[#This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Table1567891314[[#This Row],[Full Name]]</f>
        <v>0</v>
      </c>
      <c r="B44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4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4" s="4" t="str">
        <f>IF(Table1567891314[[#This Row],[Category]]="","",IF(Table1567891314[[#This Row],[Category]]="M",COUNTIF($I$2:$I44,"M"),IF(Table1567891314[[#This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Table1567891314[[#This Row],[Full Name]]</f>
        <v>0</v>
      </c>
      <c r="B45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5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5" s="4" t="str">
        <f>IF(Table1567891314[[#This Row],[Category]]="","",IF(Table1567891314[[#This Row],[Category]]="M",COUNTIF($I$2:$I45,"M"),IF(Table1567891314[[#This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Table1567891314[[#This Row],[Full Name]]</f>
        <v>0</v>
      </c>
      <c r="B46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6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6" s="4" t="str">
        <f>IF(Table1567891314[[#This Row],[Category]]="","",IF(Table1567891314[[#This Row],[Category]]="M",COUNTIF($I$2:$I46,"M"),IF(Table1567891314[[#This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Table1567891314[[#This Row],[Full Name]]</f>
        <v>0</v>
      </c>
      <c r="B47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7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7" s="4" t="str">
        <f>IF(Table1567891314[[#This Row],[Category]]="","",IF(Table1567891314[[#This Row],[Category]]="M",COUNTIF($I$2:$I47,"M"),IF(Table1567891314[[#This Row],[Category]]="F",COUNTIF($I$2:$I47,"F"),0)))</f>
        <v/>
      </c>
      <c r="E47" s="26"/>
      <c r="F47" s="27"/>
      <c r="G47" s="28"/>
      <c r="H47" s="28"/>
      <c r="I47" s="29"/>
    </row>
    <row r="48" spans="1:9" x14ac:dyDescent="0.3">
      <c r="A48" s="19">
        <f>Table1567891314[[#This Row],[Full Name]]</f>
        <v>0</v>
      </c>
      <c r="B48" s="21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8" s="21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8" s="4" t="str">
        <f>IF(Table1567891314[[#This Row],[Category]]="","",IF(Table1567891314[[#This Row],[Category]]="M",COUNTIF($I$2:$I48,"M"),IF(Table1567891314[[#This Row],[Category]]="F",COUNTIF($I$2:$I48,"F"),0)))</f>
        <v/>
      </c>
      <c r="E48" s="26"/>
      <c r="F48" s="27"/>
      <c r="G48" s="28"/>
      <c r="H48" s="28"/>
      <c r="I48" s="29"/>
    </row>
  </sheetData>
  <phoneticPr fontId="5" type="noConversion"/>
  <conditionalFormatting sqref="B2:B48">
    <cfRule type="containsText" dxfId="21" priority="1" operator="containsText" text="OK">
      <formula>NOT(ISERROR(SEARCH("OK",B2)))</formula>
    </cfRule>
    <cfRule type="containsText" dxfId="20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610A-7938-4956-900A-847054C13BA7}">
  <sheetPr>
    <tabColor rgb="FF00B0F0"/>
  </sheetPr>
  <dimension ref="A1:I48"/>
  <sheetViews>
    <sheetView topLeftCell="B1" workbookViewId="0">
      <selection activeCell="E2" sqref="E2:I20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Table15678913[[#This Row],[Full Name]]</f>
        <v>0</v>
      </c>
      <c r="B2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" s="4" t="str">
        <f>IF(Table15678913[[#This Row],[Category]]="","",IF(Table15678913[[#This Row],[Category]]="M",COUNTIF($I$2:$I2,"M"),IF(Table15678913[[#This Row],[Category]]="F",COUNTIF($I$2:$I2,"F"),0)))</f>
        <v/>
      </c>
      <c r="E2" s="26"/>
      <c r="F2" s="27"/>
      <c r="G2" s="28"/>
      <c r="H2" s="28"/>
      <c r="I2" s="29"/>
    </row>
    <row r="3" spans="1:9" x14ac:dyDescent="0.3">
      <c r="A3" s="18">
        <f>Table15678913[[#This Row],[Full Name]]</f>
        <v>0</v>
      </c>
      <c r="B3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" s="4" t="str">
        <f>IF(Table15678913[[#This Row],[Category]]="","",IF(Table15678913[[#This Row],[Category]]="M",COUNTIF($I$2:$I3,"M"),IF(Table15678913[[#This Row],[Category]]="F",COUNTIF($I$2:$I3,"F"),0)))</f>
        <v/>
      </c>
      <c r="E3" s="26"/>
      <c r="F3" s="27"/>
      <c r="G3" s="28"/>
      <c r="H3" s="28"/>
      <c r="I3" s="29"/>
    </row>
    <row r="4" spans="1:9" x14ac:dyDescent="0.3">
      <c r="A4" s="18">
        <f>Table15678913[[#This Row],[Full Name]]</f>
        <v>0</v>
      </c>
      <c r="B4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" s="4" t="str">
        <f>IF(Table15678913[[#This Row],[Category]]="","",IF(Table15678913[[#This Row],[Category]]="M",COUNTIF($I$2:$I4,"M"),IF(Table15678913[[#This Row],[Category]]="F",COUNTIF($I$2:$I4,"F"),0)))</f>
        <v/>
      </c>
      <c r="E4" s="26"/>
      <c r="F4" s="27"/>
      <c r="G4" s="28"/>
      <c r="H4" s="28"/>
      <c r="I4" s="29"/>
    </row>
    <row r="5" spans="1:9" x14ac:dyDescent="0.3">
      <c r="A5" s="18">
        <f>Table15678913[[#This Row],[Full Name]]</f>
        <v>0</v>
      </c>
      <c r="B5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5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5" s="4" t="str">
        <f>IF(Table15678913[[#This Row],[Category]]="","",IF(Table15678913[[#This Row],[Category]]="M",COUNTIF($I$2:$I5,"M"),IF(Table15678913[[#This Row],[Category]]="F",COUNTIF($I$2:$I5,"F"),0)))</f>
        <v/>
      </c>
      <c r="E5" s="26"/>
      <c r="F5" s="27"/>
      <c r="G5" s="28"/>
      <c r="H5" s="28"/>
      <c r="I5" s="29"/>
    </row>
    <row r="6" spans="1:9" x14ac:dyDescent="0.3">
      <c r="A6" s="18">
        <f>Table15678913[[#This Row],[Full Name]]</f>
        <v>0</v>
      </c>
      <c r="B6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6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6" s="4" t="str">
        <f>IF(Table15678913[[#This Row],[Category]]="","",IF(Table15678913[[#This Row],[Category]]="M",COUNTIF($I$2:$I6,"M"),IF(Table15678913[[#This Row],[Category]]="F",COUNTIF($I$2:$I6,"F"),0)))</f>
        <v/>
      </c>
      <c r="E6" s="26"/>
      <c r="F6" s="27"/>
      <c r="G6" s="28"/>
      <c r="H6" s="28"/>
      <c r="I6" s="29"/>
    </row>
    <row r="7" spans="1:9" x14ac:dyDescent="0.3">
      <c r="A7" s="18">
        <f>Table15678913[[#This Row],[Full Name]]</f>
        <v>0</v>
      </c>
      <c r="B7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7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7" s="4" t="str">
        <f>IF(Table15678913[[#This Row],[Category]]="","",IF(Table15678913[[#This Row],[Category]]="M",COUNTIF($I$2:$I7,"M"),IF(Table15678913[[#This Row],[Category]]="F",COUNTIF($I$2:$I7,"F"),0)))</f>
        <v/>
      </c>
      <c r="E7" s="26"/>
      <c r="F7" s="27"/>
      <c r="G7" s="28"/>
      <c r="H7" s="28"/>
      <c r="I7" s="29"/>
    </row>
    <row r="8" spans="1:9" x14ac:dyDescent="0.3">
      <c r="A8" s="18">
        <f>Table15678913[[#This Row],[Full Name]]</f>
        <v>0</v>
      </c>
      <c r="B8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8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8" s="4" t="str">
        <f>IF(Table15678913[[#This Row],[Category]]="","",IF(Table15678913[[#This Row],[Category]]="M",COUNTIF($I$2:$I8,"M"),IF(Table15678913[[#This Row],[Category]]="F",COUNTIF($I$2:$I8,"F"),0)))</f>
        <v/>
      </c>
      <c r="E8" s="26"/>
      <c r="F8" s="27"/>
      <c r="G8" s="28"/>
      <c r="H8" s="28"/>
      <c r="I8" s="29"/>
    </row>
    <row r="9" spans="1:9" x14ac:dyDescent="0.3">
      <c r="A9" s="18">
        <f>Table15678913[[#This Row],[Full Name]]</f>
        <v>0</v>
      </c>
      <c r="B9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9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9" s="4" t="str">
        <f>IF(Table15678913[[#This Row],[Category]]="","",IF(Table15678913[[#This Row],[Category]]="M",COUNTIF($I$2:$I9,"M"),IF(Table15678913[[#This Row],[Category]]="F",COUNTIF($I$2:$I9,"F"),0)))</f>
        <v/>
      </c>
      <c r="E9" s="26"/>
      <c r="F9" s="27"/>
      <c r="G9" s="28"/>
      <c r="H9" s="28"/>
      <c r="I9" s="29"/>
    </row>
    <row r="10" spans="1:9" x14ac:dyDescent="0.3">
      <c r="A10" s="18">
        <f>Table15678913[[#This Row],[Full Name]]</f>
        <v>0</v>
      </c>
      <c r="B10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0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0" s="4" t="str">
        <f>IF(Table15678913[[#This Row],[Category]]="","",IF(Table15678913[[#This Row],[Category]]="M",COUNTIF($I$2:$I10,"M"),IF(Table15678913[[#This Row],[Category]]="F",COUNTIF($I$2:$I10,"F"),0)))</f>
        <v/>
      </c>
      <c r="E10" s="26"/>
      <c r="F10" s="27"/>
      <c r="G10" s="28"/>
      <c r="H10" s="28"/>
      <c r="I10" s="29"/>
    </row>
    <row r="11" spans="1:9" x14ac:dyDescent="0.3">
      <c r="A11" s="18">
        <f>Table15678913[[#This Row],[Full Name]]</f>
        <v>0</v>
      </c>
      <c r="B11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1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1" s="4" t="str">
        <f>IF(Table15678913[[#This Row],[Category]]="","",IF(Table15678913[[#This Row],[Category]]="M",COUNTIF($I$2:$I11,"M"),IF(Table15678913[[#This Row],[Category]]="F",COUNTIF($I$2:$I11,"F"),0)))</f>
        <v/>
      </c>
      <c r="E11" s="26"/>
      <c r="F11" s="27"/>
      <c r="G11" s="28"/>
      <c r="H11" s="28"/>
      <c r="I11" s="29"/>
    </row>
    <row r="12" spans="1:9" x14ac:dyDescent="0.3">
      <c r="A12" s="18">
        <f>Table15678913[[#This Row],[Full Name]]</f>
        <v>0</v>
      </c>
      <c r="B12" s="20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2" s="20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2" s="4" t="str">
        <f>IF(Table15678913[[#This Row],[Category]]="","",IF(Table15678913[[#This Row],[Category]]="M",COUNTIF($I$2:$I12,"M"),IF(Table15678913[[#This Row],[Category]]="F",COUNTIF($I$2:$I12,"F"),0)))</f>
        <v/>
      </c>
      <c r="E12" s="26"/>
      <c r="F12" s="27"/>
      <c r="G12" s="28"/>
      <c r="H12" s="28"/>
      <c r="I12" s="29"/>
    </row>
    <row r="13" spans="1:9" x14ac:dyDescent="0.3">
      <c r="A13" s="19">
        <f>Table15678913[[#This Row],[Full Name]]</f>
        <v>0</v>
      </c>
      <c r="B13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3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3" s="4" t="str">
        <f>IF(Table15678913[[#This Row],[Category]]="","",IF(Table15678913[[#This Row],[Category]]="M",COUNTIF($I$2:$I13,"M"),IF(Table15678913[[#This Row],[Category]]="F",COUNTIF($I$2:$I13,"F"),0)))</f>
        <v/>
      </c>
      <c r="E13" s="30"/>
      <c r="F13" s="31"/>
      <c r="G13" s="32"/>
      <c r="H13" s="32"/>
      <c r="I13" s="33"/>
    </row>
    <row r="14" spans="1:9" x14ac:dyDescent="0.3">
      <c r="A14" s="19">
        <f>Table15678913[[#This Row],[Full Name]]</f>
        <v>0</v>
      </c>
      <c r="B14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4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4" s="4" t="str">
        <f>IF(Table15678913[[#This Row],[Category]]="","",IF(Table15678913[[#This Row],[Category]]="M",COUNTIF($I$2:$I14,"M"),IF(Table15678913[[#This Row],[Category]]="F",COUNTIF($I$2:$I14,"F"),0)))</f>
        <v/>
      </c>
      <c r="E14" s="26"/>
      <c r="F14" s="27"/>
      <c r="G14" s="28"/>
      <c r="H14" s="28"/>
      <c r="I14" s="29"/>
    </row>
    <row r="15" spans="1:9" x14ac:dyDescent="0.3">
      <c r="A15" s="19">
        <f>Table15678913[[#This Row],[Full Name]]</f>
        <v>0</v>
      </c>
      <c r="B15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5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5" s="4" t="str">
        <f>IF(Table15678913[[#This Row],[Category]]="","",IF(Table15678913[[#This Row],[Category]]="M",COUNTIF($I$2:$I15,"M"),IF(Table15678913[[#This Row],[Category]]="F",COUNTIF($I$2:$I15,"F"),0)))</f>
        <v/>
      </c>
      <c r="E15" s="26"/>
      <c r="F15" s="27"/>
      <c r="G15" s="28"/>
      <c r="H15" s="28"/>
      <c r="I15" s="29"/>
    </row>
    <row r="16" spans="1:9" x14ac:dyDescent="0.3">
      <c r="A16" s="19">
        <f>Table15678913[[#This Row],[Full Name]]</f>
        <v>0</v>
      </c>
      <c r="B16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6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6" s="4" t="str">
        <f>IF(Table15678913[[#This Row],[Category]]="","",IF(Table15678913[[#This Row],[Category]]="M",COUNTIF($I$2:$I16,"M"),IF(Table15678913[[#This Row],[Category]]="F",COUNTIF($I$2:$I16,"F"),0)))</f>
        <v/>
      </c>
      <c r="E16" s="26"/>
      <c r="F16" s="27"/>
      <c r="G16" s="28"/>
      <c r="H16" s="28"/>
      <c r="I16" s="29"/>
    </row>
    <row r="17" spans="1:9" x14ac:dyDescent="0.3">
      <c r="A17" s="19">
        <f>Table15678913[[#This Row],[Full Name]]</f>
        <v>0</v>
      </c>
      <c r="B17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7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7" s="4" t="str">
        <f>IF(Table15678913[[#This Row],[Category]]="","",IF(Table15678913[[#This Row],[Category]]="M",COUNTIF($I$2:$I17,"M"),IF(Table15678913[[#This Row],[Category]]="F",COUNTIF($I$2:$I17,"F"),0)))</f>
        <v/>
      </c>
      <c r="E17" s="26"/>
      <c r="F17" s="27"/>
      <c r="G17" s="28"/>
      <c r="H17" s="28"/>
      <c r="I17" s="29"/>
    </row>
    <row r="18" spans="1:9" x14ac:dyDescent="0.3">
      <c r="A18" s="19">
        <f>Table15678913[[#This Row],[Full Name]]</f>
        <v>0</v>
      </c>
      <c r="B18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8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8" s="4" t="str">
        <f>IF(Table15678913[[#This Row],[Category]]="","",IF(Table15678913[[#This Row],[Category]]="M",COUNTIF($I$2:$I18,"M"),IF(Table15678913[[#This Row],[Category]]="F",COUNTIF($I$2:$I18,"F"),0)))</f>
        <v/>
      </c>
      <c r="E18" s="26"/>
      <c r="F18" s="27"/>
      <c r="G18" s="28"/>
      <c r="H18" s="28"/>
      <c r="I18" s="29"/>
    </row>
    <row r="19" spans="1:9" x14ac:dyDescent="0.3">
      <c r="A19" s="19">
        <f>Table15678913[[#This Row],[Full Name]]</f>
        <v>0</v>
      </c>
      <c r="B19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19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19" s="4" t="str">
        <f>IF(Table15678913[[#This Row],[Category]]="","",IF(Table15678913[[#This Row],[Category]]="M",COUNTIF($I$2:$I19,"M"),IF(Table15678913[[#This Row],[Category]]="F",COUNTIF($I$2:$I19,"F"),0)))</f>
        <v/>
      </c>
      <c r="E19" s="26"/>
      <c r="F19" s="27"/>
      <c r="G19" s="28"/>
      <c r="H19" s="28"/>
      <c r="I19" s="29"/>
    </row>
    <row r="20" spans="1:9" x14ac:dyDescent="0.3">
      <c r="A20" s="19">
        <f>Table15678913[[#This Row],[Full Name]]</f>
        <v>0</v>
      </c>
      <c r="B20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0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0" s="4" t="str">
        <f>IF(Table15678913[[#This Row],[Category]]="","",IF(Table15678913[[#This Row],[Category]]="M",COUNTIF($I$2:$I20,"M"),IF(Table15678913[[#This Row],[Category]]="F",COUNTIF($I$2:$I20,"F"),0)))</f>
        <v/>
      </c>
      <c r="E20" s="26"/>
      <c r="F20" s="27"/>
      <c r="G20" s="28"/>
      <c r="H20" s="28"/>
      <c r="I20" s="29"/>
    </row>
    <row r="21" spans="1:9" x14ac:dyDescent="0.3">
      <c r="A21" s="19">
        <f>Table15678913[[#This Row],[Full Name]]</f>
        <v>0</v>
      </c>
      <c r="B21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1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1" s="4" t="str">
        <f>IF(Table15678913[[#This Row],[Category]]="","",IF(Table15678913[[#This Row],[Category]]="M",COUNTIF($I$2:$I21,"M"),IF(Table15678913[[#This Row],[Category]]="F",COUNTIF($I$2:$I21,"F"),0)))</f>
        <v/>
      </c>
      <c r="E21" s="26"/>
      <c r="F21" s="27"/>
      <c r="G21" s="28"/>
      <c r="H21" s="28"/>
      <c r="I21" s="29"/>
    </row>
    <row r="22" spans="1:9" x14ac:dyDescent="0.3">
      <c r="A22" s="19">
        <f>Table15678913[[#This Row],[Full Name]]</f>
        <v>0</v>
      </c>
      <c r="B22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2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2" s="4" t="str">
        <f>IF(Table15678913[[#This Row],[Category]]="","",IF(Table15678913[[#This Row],[Category]]="M",COUNTIF($I$2:$I22,"M"),IF(Table15678913[[#This Row],[Category]]="F",COUNTIF($I$2:$I22,"F"),0)))</f>
        <v/>
      </c>
      <c r="E22" s="26"/>
      <c r="F22" s="27"/>
      <c r="G22" s="28"/>
      <c r="H22" s="28"/>
      <c r="I22" s="29"/>
    </row>
    <row r="23" spans="1:9" x14ac:dyDescent="0.3">
      <c r="A23" s="19">
        <f>Table15678913[[#This Row],[Full Name]]</f>
        <v>0</v>
      </c>
      <c r="B23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3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3" s="4" t="str">
        <f>IF(Table15678913[[#This Row],[Category]]="","",IF(Table15678913[[#This Row],[Category]]="M",COUNTIF($I$2:$I23,"M"),IF(Table15678913[[#This Row],[Category]]="F",COUNTIF($I$2:$I23,"F"),0)))</f>
        <v/>
      </c>
      <c r="E23" s="26"/>
      <c r="F23" s="27"/>
      <c r="G23" s="28"/>
      <c r="H23" s="28"/>
      <c r="I23" s="29"/>
    </row>
    <row r="24" spans="1:9" x14ac:dyDescent="0.3">
      <c r="A24" s="19">
        <f>Table15678913[[#This Row],[Full Name]]</f>
        <v>0</v>
      </c>
      <c r="B24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4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4" s="4" t="str">
        <f>IF(Table15678913[[#This Row],[Category]]="","",IF(Table15678913[[#This Row],[Category]]="M",COUNTIF($I$2:$I24,"M"),IF(Table15678913[[#This Row],[Category]]="F",COUNTIF($I$2:$I24,"F"),0)))</f>
        <v/>
      </c>
      <c r="E24" s="26"/>
      <c r="F24" s="27"/>
      <c r="G24" s="28"/>
      <c r="H24" s="28"/>
      <c r="I24" s="29"/>
    </row>
    <row r="25" spans="1:9" x14ac:dyDescent="0.3">
      <c r="A25" s="19">
        <f>Table15678913[[#This Row],[Full Name]]</f>
        <v>0</v>
      </c>
      <c r="B25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5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5" s="4" t="str">
        <f>IF(Table15678913[[#This Row],[Category]]="","",IF(Table15678913[[#This Row],[Category]]="M",COUNTIF($I$2:$I25,"M"),IF(Table15678913[[#This Row],[Category]]="F",COUNTIF($I$2:$I25,"F"),0)))</f>
        <v/>
      </c>
      <c r="E25" s="26"/>
      <c r="F25" s="27"/>
      <c r="G25" s="28"/>
      <c r="H25" s="28"/>
      <c r="I25" s="29"/>
    </row>
    <row r="26" spans="1:9" x14ac:dyDescent="0.3">
      <c r="A26" s="19">
        <f>Table15678913[[#This Row],[Full Name]]</f>
        <v>0</v>
      </c>
      <c r="B26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6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6" s="4" t="str">
        <f>IF(Table15678913[[#This Row],[Category]]="","",IF(Table15678913[[#This Row],[Category]]="M",COUNTIF($I$2:$I26,"M"),IF(Table15678913[[#This Row],[Category]]="F",COUNTIF($I$2:$I26,"F"),0)))</f>
        <v/>
      </c>
      <c r="E26" s="26"/>
      <c r="F26" s="27"/>
      <c r="G26" s="28"/>
      <c r="H26" s="28"/>
      <c r="I26" s="29"/>
    </row>
    <row r="27" spans="1:9" x14ac:dyDescent="0.3">
      <c r="A27" s="19">
        <f>Table15678913[[#This Row],[Full Name]]</f>
        <v>0</v>
      </c>
      <c r="B27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7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7" s="4" t="str">
        <f>IF(Table15678913[[#This Row],[Category]]="","",IF(Table15678913[[#This Row],[Category]]="M",COUNTIF($I$2:$I27,"M"),IF(Table15678913[[#This Row],[Category]]="F",COUNTIF($I$2:$I27,"F"),0)))</f>
        <v/>
      </c>
      <c r="E27" s="26"/>
      <c r="F27" s="27"/>
      <c r="G27" s="28"/>
      <c r="H27" s="28"/>
      <c r="I27" s="29"/>
    </row>
    <row r="28" spans="1:9" x14ac:dyDescent="0.3">
      <c r="A28" s="19">
        <f>Table15678913[[#This Row],[Full Name]]</f>
        <v>0</v>
      </c>
      <c r="B28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8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8" s="4" t="str">
        <f>IF(Table15678913[[#This Row],[Category]]="","",IF(Table15678913[[#This Row],[Category]]="M",COUNTIF($I$2:$I28,"M"),IF(Table15678913[[#This Row],[Category]]="F",COUNTIF($I$2:$I28,"F"),0)))</f>
        <v/>
      </c>
      <c r="E28" s="26"/>
      <c r="F28" s="27"/>
      <c r="G28" s="28"/>
      <c r="H28" s="28"/>
      <c r="I28" s="29"/>
    </row>
    <row r="29" spans="1:9" x14ac:dyDescent="0.3">
      <c r="A29" s="19">
        <f>Table15678913[[#This Row],[Full Name]]</f>
        <v>0</v>
      </c>
      <c r="B29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9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9" s="4" t="str">
        <f>IF(Table15678913[[#This Row],[Category]]="","",IF(Table15678913[[#This Row],[Category]]="M",COUNTIF($I$2:$I29,"M"),IF(Table15678913[[#This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Table15678913[[#This Row],[Full Name]]</f>
        <v>0</v>
      </c>
      <c r="B30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0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0" s="4" t="str">
        <f>IF(Table15678913[[#This Row],[Category]]="","",IF(Table15678913[[#This Row],[Category]]="M",COUNTIF($I$2:$I30,"M"),IF(Table15678913[[#This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Table15678913[[#This Row],[Full Name]]</f>
        <v>0</v>
      </c>
      <c r="B31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1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1" s="4" t="str">
        <f>IF(Table15678913[[#This Row],[Category]]="","",IF(Table15678913[[#This Row],[Category]]="M",COUNTIF($I$2:$I31,"M"),IF(Table15678913[[#This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Table15678913[[#This Row],[Full Name]]</f>
        <v>0</v>
      </c>
      <c r="B32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2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2" s="4" t="str">
        <f>IF(Table15678913[[#This Row],[Category]]="","",IF(Table15678913[[#This Row],[Category]]="M",COUNTIF($I$2:$I32,"M"),IF(Table15678913[[#This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Table15678913[[#This Row],[Full Name]]</f>
        <v>0</v>
      </c>
      <c r="B33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3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3" s="4" t="str">
        <f>IF(Table15678913[[#This Row],[Category]]="","",IF(Table15678913[[#This Row],[Category]]="M",COUNTIF($I$2:$I33,"M"),IF(Table15678913[[#This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Table15678913[[#This Row],[Full Name]]</f>
        <v>0</v>
      </c>
      <c r="B34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4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4" s="4" t="str">
        <f>IF(Table15678913[[#This Row],[Category]]="","",IF(Table15678913[[#This Row],[Category]]="M",COUNTIF($I$2:$I34,"M"),IF(Table15678913[[#This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Table15678913[[#This Row],[Full Name]]</f>
        <v>0</v>
      </c>
      <c r="B35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5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5" s="4" t="str">
        <f>IF(Table15678913[[#This Row],[Category]]="","",IF(Table15678913[[#This Row],[Category]]="M",COUNTIF($I$2:$I35,"M"),IF(Table15678913[[#This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Table15678913[[#This Row],[Full Name]]</f>
        <v>0</v>
      </c>
      <c r="B36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6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6" s="4" t="str">
        <f>IF(Table15678913[[#This Row],[Category]]="","",IF(Table15678913[[#This Row],[Category]]="M",COUNTIF($I$2:$I36,"M"),IF(Table15678913[[#This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Table15678913[[#This Row],[Full Name]]</f>
        <v>0</v>
      </c>
      <c r="B37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7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7" s="4" t="str">
        <f>IF(Table15678913[[#This Row],[Category]]="","",IF(Table15678913[[#This Row],[Category]]="M",COUNTIF($I$2:$I37,"M"),IF(Table15678913[[#This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Table15678913[[#This Row],[Full Name]]</f>
        <v>0</v>
      </c>
      <c r="B38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8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8" s="4" t="str">
        <f>IF(Table15678913[[#This Row],[Category]]="","",IF(Table15678913[[#This Row],[Category]]="M",COUNTIF($I$2:$I38,"M"),IF(Table15678913[[#This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Table15678913[[#This Row],[Full Name]]</f>
        <v>0</v>
      </c>
      <c r="B39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9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9" s="4" t="str">
        <f>IF(Table15678913[[#This Row],[Category]]="","",IF(Table15678913[[#This Row],[Category]]="M",COUNTIF($I$2:$I39,"M"),IF(Table15678913[[#This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Table15678913[[#This Row],[Full Name]]</f>
        <v>0</v>
      </c>
      <c r="B40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0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0" s="4" t="str">
        <f>IF(Table15678913[[#This Row],[Category]]="","",IF(Table15678913[[#This Row],[Category]]="M",COUNTIF($I$2:$I40,"M"),IF(Table15678913[[#This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Table15678913[[#This Row],[Full Name]]</f>
        <v>0</v>
      </c>
      <c r="B41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1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1" s="4" t="str">
        <f>IF(Table15678913[[#This Row],[Category]]="","",IF(Table15678913[[#This Row],[Category]]="M",COUNTIF($I$2:$I41,"M"),IF(Table15678913[[#This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Table15678913[[#This Row],[Full Name]]</f>
        <v>0</v>
      </c>
      <c r="B42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2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2" s="4" t="str">
        <f>IF(Table15678913[[#This Row],[Category]]="","",IF(Table15678913[[#This Row],[Category]]="M",COUNTIF($I$2:$I42,"M"),IF(Table15678913[[#This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Table15678913[[#This Row],[Full Name]]</f>
        <v>0</v>
      </c>
      <c r="B43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3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3" s="4" t="str">
        <f>IF(Table15678913[[#This Row],[Category]]="","",IF(Table15678913[[#This Row],[Category]]="M",COUNTIF($I$2:$I43,"M"),IF(Table15678913[[#This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Table15678913[[#This Row],[Full Name]]</f>
        <v>0</v>
      </c>
      <c r="B44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4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4" s="4" t="str">
        <f>IF(Table15678913[[#This Row],[Category]]="","",IF(Table15678913[[#This Row],[Category]]="M",COUNTIF($I$2:$I44,"M"),IF(Table15678913[[#This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Table15678913[[#This Row],[Full Name]]</f>
        <v>0</v>
      </c>
      <c r="B45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5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5" s="4" t="str">
        <f>IF(Table15678913[[#This Row],[Category]]="","",IF(Table15678913[[#This Row],[Category]]="M",COUNTIF($I$2:$I45,"M"),IF(Table15678913[[#This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Table15678913[[#This Row],[Full Name]]</f>
        <v>0</v>
      </c>
      <c r="B46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6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6" s="4" t="str">
        <f>IF(Table15678913[[#This Row],[Category]]="","",IF(Table15678913[[#This Row],[Category]]="M",COUNTIF($I$2:$I46,"M"),IF(Table15678913[[#This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Table15678913[[#This Row],[Full Name]]</f>
        <v>0</v>
      </c>
      <c r="B47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7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7" s="4" t="str">
        <f>IF(Table15678913[[#This Row],[Category]]="","",IF(Table15678913[[#This Row],[Category]]="M",COUNTIF($I$2:$I47,"M"),IF(Table15678913[[#This Row],[Category]]="F",COUNTIF($I$2:$I47,"F"),0)))</f>
        <v/>
      </c>
      <c r="E47" s="26"/>
      <c r="F47" s="27"/>
      <c r="G47" s="28"/>
      <c r="H47" s="28"/>
      <c r="I47" s="29"/>
    </row>
    <row r="48" spans="1:9" x14ac:dyDescent="0.3">
      <c r="A48" s="19">
        <f>Table15678913[[#This Row],[Full Name]]</f>
        <v>0</v>
      </c>
      <c r="B48" s="21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8" s="21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8" s="4" t="str">
        <f>IF(Table15678913[[#This Row],[Category]]="","",IF(Table15678913[[#This Row],[Category]]="M",COUNTIF($I$2:$I48,"M"),IF(Table15678913[[#This Row],[Category]]="F",COUNTIF($I$2:$I48,"F"),0)))</f>
        <v/>
      </c>
      <c r="E48" s="26"/>
      <c r="F48" s="27"/>
      <c r="G48" s="28"/>
      <c r="H48" s="28"/>
      <c r="I48" s="29"/>
    </row>
  </sheetData>
  <phoneticPr fontId="5" type="noConversion"/>
  <conditionalFormatting sqref="B2:B48">
    <cfRule type="containsText" dxfId="19" priority="1" operator="containsText" text="OK">
      <formula>NOT(ISERROR(SEARCH("OK",B2)))</formula>
    </cfRule>
    <cfRule type="containsText" dxfId="18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F1A3-13F0-46EE-A6B0-84545EDC3127}">
  <sheetPr>
    <tabColor rgb="FF00B0F0"/>
  </sheetPr>
  <dimension ref="A1:I47"/>
  <sheetViews>
    <sheetView topLeftCell="B1" workbookViewId="0">
      <selection activeCell="E2" sqref="E2:I17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Table1515[[#This Row],[Full Name]]</f>
        <v>0</v>
      </c>
      <c r="B2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" s="4" t="str">
        <f>IF(Table1515[[#This Row],[Category]]="","",IF(Table1515[[#This Row],[Category]]="M",COUNTIF($I$2:$I2,"M"),IF(Table1515[[#This Row],[Category]]="F",COUNTIF($I$2:$I2,"F"),0)))</f>
        <v/>
      </c>
      <c r="E2" s="26"/>
      <c r="F2" s="27"/>
      <c r="G2" s="28"/>
      <c r="H2" s="28"/>
      <c r="I2" s="29"/>
    </row>
    <row r="3" spans="1:9" x14ac:dyDescent="0.3">
      <c r="A3" s="18">
        <f>Table1515[[#This Row],[Full Name]]</f>
        <v>0</v>
      </c>
      <c r="B3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" s="4" t="str">
        <f>IF(Table1515[[#This Row],[Category]]="","",IF(Table1515[[#This Row],[Category]]="M",COUNTIF($I$2:$I3,"M"),IF(Table1515[[#This Row],[Category]]="F",COUNTIF($I$2:$I3,"F"),0)))</f>
        <v/>
      </c>
      <c r="E3" s="26"/>
      <c r="F3" s="27"/>
      <c r="G3" s="28"/>
      <c r="H3" s="28"/>
      <c r="I3" s="29"/>
    </row>
    <row r="4" spans="1:9" x14ac:dyDescent="0.3">
      <c r="A4" s="18">
        <f>Table1515[[#This Row],[Full Name]]</f>
        <v>0</v>
      </c>
      <c r="B4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" s="4" t="str">
        <f>IF(Table1515[[#This Row],[Category]]="","",IF(Table1515[[#This Row],[Category]]="M",COUNTIF($I$2:$I4,"M"),IF(Table1515[[#This Row],[Category]]="F",COUNTIF($I$2:$I4,"F"),0)))</f>
        <v/>
      </c>
      <c r="E4" s="26"/>
      <c r="F4" s="27"/>
      <c r="G4" s="28"/>
      <c r="H4" s="28"/>
      <c r="I4" s="29"/>
    </row>
    <row r="5" spans="1:9" x14ac:dyDescent="0.3">
      <c r="A5" s="18">
        <f>Table1515[[#This Row],[Full Name]]</f>
        <v>0</v>
      </c>
      <c r="B5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5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5" s="4" t="str">
        <f>IF(Table1515[[#This Row],[Category]]="","",IF(Table1515[[#This Row],[Category]]="M",COUNTIF($I$2:$I5,"M"),IF(Table1515[[#This Row],[Category]]="F",COUNTIF($I$2:$I5,"F"),0)))</f>
        <v/>
      </c>
      <c r="E5" s="26"/>
      <c r="F5" s="27"/>
      <c r="G5" s="28"/>
      <c r="H5" s="28"/>
      <c r="I5" s="29"/>
    </row>
    <row r="6" spans="1:9" x14ac:dyDescent="0.3">
      <c r="A6" s="18">
        <f>Table1515[[#This Row],[Full Name]]</f>
        <v>0</v>
      </c>
      <c r="B6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6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6" s="4" t="str">
        <f>IF(Table1515[[#This Row],[Category]]="","",IF(Table1515[[#This Row],[Category]]="M",COUNTIF($I$2:$I6,"M"),IF(Table1515[[#This Row],[Category]]="F",COUNTIF($I$2:$I6,"F"),0)))</f>
        <v/>
      </c>
      <c r="E6" s="26"/>
      <c r="F6" s="27"/>
      <c r="G6" s="28"/>
      <c r="H6" s="28"/>
      <c r="I6" s="29"/>
    </row>
    <row r="7" spans="1:9" x14ac:dyDescent="0.3">
      <c r="A7" s="18">
        <f>Table1515[[#This Row],[Full Name]]</f>
        <v>0</v>
      </c>
      <c r="B7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7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7" s="4" t="str">
        <f>IF(Table1515[[#This Row],[Category]]="","",IF(Table1515[[#This Row],[Category]]="M",COUNTIF($I$2:$I7,"M"),IF(Table1515[[#This Row],[Category]]="F",COUNTIF($I$2:$I7,"F"),0)))</f>
        <v/>
      </c>
      <c r="E7" s="26"/>
      <c r="F7" s="27"/>
      <c r="G7" s="28"/>
      <c r="H7" s="28"/>
      <c r="I7" s="29"/>
    </row>
    <row r="8" spans="1:9" x14ac:dyDescent="0.3">
      <c r="A8" s="18">
        <f>Table1515[[#This Row],[Full Name]]</f>
        <v>0</v>
      </c>
      <c r="B8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8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8" s="4" t="str">
        <f>IF(Table1515[[#This Row],[Category]]="","",IF(Table1515[[#This Row],[Category]]="M",COUNTIF($I$2:$I8,"M"),IF(Table1515[[#This Row],[Category]]="F",COUNTIF($I$2:$I8,"F"),0)))</f>
        <v/>
      </c>
      <c r="E8" s="26"/>
      <c r="F8" s="27"/>
      <c r="G8" s="28"/>
      <c r="H8" s="28"/>
      <c r="I8" s="29"/>
    </row>
    <row r="9" spans="1:9" x14ac:dyDescent="0.3">
      <c r="A9" s="18">
        <f>Table1515[[#This Row],[Full Name]]</f>
        <v>0</v>
      </c>
      <c r="B9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9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9" s="4" t="str">
        <f>IF(Table1515[[#This Row],[Category]]="","",IF(Table1515[[#This Row],[Category]]="M",COUNTIF($I$2:$I9,"M"),IF(Table1515[[#This Row],[Category]]="F",COUNTIF($I$2:$I9,"F"),0)))</f>
        <v/>
      </c>
      <c r="E9" s="26"/>
      <c r="F9" s="27"/>
      <c r="G9" s="28"/>
      <c r="H9" s="28"/>
      <c r="I9" s="29"/>
    </row>
    <row r="10" spans="1:9" x14ac:dyDescent="0.3">
      <c r="A10" s="18">
        <f>Table1515[[#This Row],[Full Name]]</f>
        <v>0</v>
      </c>
      <c r="B10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0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0" s="4" t="str">
        <f>IF(Table1515[[#This Row],[Category]]="","",IF(Table1515[[#This Row],[Category]]="M",COUNTIF($I$2:$I10,"M"),IF(Table1515[[#This Row],[Category]]="F",COUNTIF($I$2:$I10,"F"),0)))</f>
        <v/>
      </c>
      <c r="E10" s="26"/>
      <c r="F10" s="27"/>
      <c r="G10" s="28"/>
      <c r="H10" s="28"/>
      <c r="I10" s="29"/>
    </row>
    <row r="11" spans="1:9" x14ac:dyDescent="0.3">
      <c r="A11" s="18">
        <f>Table1515[[#This Row],[Full Name]]</f>
        <v>0</v>
      </c>
      <c r="B11" s="20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1" s="20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1" s="4" t="str">
        <f>IF(Table1515[[#This Row],[Category]]="","",IF(Table1515[[#This Row],[Category]]="M",COUNTIF($I$2:$I11,"M"),IF(Table1515[[#This Row],[Category]]="F",COUNTIF($I$2:$I11,"F"),0)))</f>
        <v/>
      </c>
      <c r="E11" s="26"/>
      <c r="F11" s="27"/>
      <c r="G11" s="28"/>
      <c r="H11" s="28"/>
      <c r="I11" s="29"/>
    </row>
    <row r="12" spans="1:9" x14ac:dyDescent="0.3">
      <c r="A12" s="19">
        <f>Table1515[[#This Row],[Full Name]]</f>
        <v>0</v>
      </c>
      <c r="B12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2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2" s="4" t="str">
        <f>IF(Table1515[[#This Row],[Category]]="","",IF(Table1515[[#This Row],[Category]]="M",COUNTIF($I$2:$I12,"M"),IF(Table1515[[#This Row],[Category]]="F",COUNTIF($I$2:$I12,"F"),0)))</f>
        <v/>
      </c>
      <c r="E12" s="30"/>
      <c r="F12" s="31"/>
      <c r="G12" s="32"/>
      <c r="H12" s="32"/>
      <c r="I12" s="33"/>
    </row>
    <row r="13" spans="1:9" x14ac:dyDescent="0.3">
      <c r="A13" s="19">
        <f>Table1515[[#This Row],[Full Name]]</f>
        <v>0</v>
      </c>
      <c r="B13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3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3" s="4" t="str">
        <f>IF(Table1515[[#This Row],[Category]]="","",IF(Table1515[[#This Row],[Category]]="M",COUNTIF($I$2:$I13,"M"),IF(Table1515[[#This Row],[Category]]="F",COUNTIF($I$2:$I13,"F"),0)))</f>
        <v/>
      </c>
      <c r="E13" s="26"/>
      <c r="F13" s="27"/>
      <c r="G13" s="28"/>
      <c r="H13" s="28"/>
      <c r="I13" s="29"/>
    </row>
    <row r="14" spans="1:9" x14ac:dyDescent="0.3">
      <c r="A14" s="19">
        <f>Table1515[[#This Row],[Full Name]]</f>
        <v>0</v>
      </c>
      <c r="B14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4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4" s="4" t="str">
        <f>IF(Table1515[[#This Row],[Category]]="","",IF(Table1515[[#This Row],[Category]]="M",COUNTIF($I$2:$I14,"M"),IF(Table1515[[#This Row],[Category]]="F",COUNTIF($I$2:$I14,"F"),0)))</f>
        <v/>
      </c>
      <c r="E14" s="26"/>
      <c r="F14" s="27"/>
      <c r="G14" s="28"/>
      <c r="H14" s="28"/>
      <c r="I14" s="29"/>
    </row>
    <row r="15" spans="1:9" x14ac:dyDescent="0.3">
      <c r="A15" s="19">
        <f>Table1515[[#This Row],[Full Name]]</f>
        <v>0</v>
      </c>
      <c r="B15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5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5" s="4" t="str">
        <f>IF(Table1515[[#This Row],[Category]]="","",IF(Table1515[[#This Row],[Category]]="M",COUNTIF($I$2:$I15,"M"),IF(Table1515[[#This Row],[Category]]="F",COUNTIF($I$2:$I15,"F"),0)))</f>
        <v/>
      </c>
      <c r="E15" s="26"/>
      <c r="F15" s="27"/>
      <c r="G15" s="28"/>
      <c r="H15" s="28"/>
      <c r="I15" s="29"/>
    </row>
    <row r="16" spans="1:9" x14ac:dyDescent="0.3">
      <c r="A16" s="19">
        <f>Table1515[[#This Row],[Full Name]]</f>
        <v>0</v>
      </c>
      <c r="B16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6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6" s="4" t="str">
        <f>IF(Table1515[[#This Row],[Category]]="","",IF(Table1515[[#This Row],[Category]]="M",COUNTIF($I$2:$I16,"M"),IF(Table1515[[#This Row],[Category]]="F",COUNTIF($I$2:$I16,"F"),0)))</f>
        <v/>
      </c>
      <c r="E16" s="26"/>
      <c r="F16" s="27"/>
      <c r="G16" s="28"/>
      <c r="H16" s="28"/>
      <c r="I16" s="29"/>
    </row>
    <row r="17" spans="1:9" x14ac:dyDescent="0.3">
      <c r="A17" s="19">
        <f>Table1515[[#This Row],[Full Name]]</f>
        <v>0</v>
      </c>
      <c r="B17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7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7" s="4" t="str">
        <f>IF(Table1515[[#This Row],[Category]]="","",IF(Table1515[[#This Row],[Category]]="M",COUNTIF($I$2:$I17,"M"),IF(Table1515[[#This Row],[Category]]="F",COUNTIF($I$2:$I17,"F"),0)))</f>
        <v/>
      </c>
      <c r="E17" s="26"/>
      <c r="F17" s="27"/>
      <c r="G17" s="28"/>
      <c r="H17" s="28"/>
      <c r="I17" s="29"/>
    </row>
    <row r="18" spans="1:9" x14ac:dyDescent="0.3">
      <c r="A18" s="19">
        <f>Table1515[[#This Row],[Full Name]]</f>
        <v>0</v>
      </c>
      <c r="B18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8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8" s="4" t="str">
        <f>IF(Table1515[[#This Row],[Category]]="","",IF(Table1515[[#This Row],[Category]]="M",COUNTIF($I$2:$I18,"M"),IF(Table1515[[#This Row],[Category]]="F",COUNTIF($I$2:$I18,"F"),0)))</f>
        <v/>
      </c>
      <c r="E18" s="26"/>
      <c r="F18" s="27"/>
      <c r="G18" s="28"/>
      <c r="H18" s="28"/>
      <c r="I18" s="29"/>
    </row>
    <row r="19" spans="1:9" x14ac:dyDescent="0.3">
      <c r="A19" s="19">
        <f>Table1515[[#This Row],[Full Name]]</f>
        <v>0</v>
      </c>
      <c r="B19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9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9" s="4" t="str">
        <f>IF(Table1515[[#This Row],[Category]]="","",IF(Table1515[[#This Row],[Category]]="M",COUNTIF($I$2:$I19,"M"),IF(Table1515[[#This Row],[Category]]="F",COUNTIF($I$2:$I19,"F"),0)))</f>
        <v/>
      </c>
      <c r="E19" s="26"/>
      <c r="F19" s="27"/>
      <c r="G19" s="28"/>
      <c r="H19" s="28"/>
      <c r="I19" s="29"/>
    </row>
    <row r="20" spans="1:9" x14ac:dyDescent="0.3">
      <c r="A20" s="19">
        <f>Table1515[[#This Row],[Full Name]]</f>
        <v>0</v>
      </c>
      <c r="B20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0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0" s="4" t="str">
        <f>IF(Table1515[[#This Row],[Category]]="","",IF(Table1515[[#This Row],[Category]]="M",COUNTIF($I$2:$I20,"M"),IF(Table1515[[#This Row],[Category]]="F",COUNTIF($I$2:$I20,"F"),0)))</f>
        <v/>
      </c>
      <c r="E20" s="26"/>
      <c r="F20" s="27"/>
      <c r="G20" s="28"/>
      <c r="H20" s="28"/>
      <c r="I20" s="29"/>
    </row>
    <row r="21" spans="1:9" x14ac:dyDescent="0.3">
      <c r="A21" s="19">
        <f>Table1515[[#This Row],[Full Name]]</f>
        <v>0</v>
      </c>
      <c r="B21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1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1" s="4" t="str">
        <f>IF(Table1515[[#This Row],[Category]]="","",IF(Table1515[[#This Row],[Category]]="M",COUNTIF($I$2:$I21,"M"),IF(Table1515[[#This Row],[Category]]="F",COUNTIF($I$2:$I21,"F"),0)))</f>
        <v/>
      </c>
      <c r="E21" s="26"/>
      <c r="F21" s="27"/>
      <c r="G21" s="28"/>
      <c r="H21" s="28"/>
      <c r="I21" s="29"/>
    </row>
    <row r="22" spans="1:9" x14ac:dyDescent="0.3">
      <c r="A22" s="19">
        <f>Table1515[[#This Row],[Full Name]]</f>
        <v>0</v>
      </c>
      <c r="B22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2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2" s="4" t="str">
        <f>IF(Table1515[[#This Row],[Category]]="","",IF(Table1515[[#This Row],[Category]]="M",COUNTIF($I$2:$I22,"M"),IF(Table1515[[#This Row],[Category]]="F",COUNTIF($I$2:$I22,"F"),0)))</f>
        <v/>
      </c>
      <c r="E22" s="26"/>
      <c r="F22" s="27"/>
      <c r="G22" s="28"/>
      <c r="H22" s="28"/>
      <c r="I22" s="29"/>
    </row>
    <row r="23" spans="1:9" x14ac:dyDescent="0.3">
      <c r="A23" s="19">
        <f>Table1515[[#This Row],[Full Name]]</f>
        <v>0</v>
      </c>
      <c r="B23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3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3" s="4" t="str">
        <f>IF(Table1515[[#This Row],[Category]]="","",IF(Table1515[[#This Row],[Category]]="M",COUNTIF($I$2:$I23,"M"),IF(Table1515[[#This Row],[Category]]="F",COUNTIF($I$2:$I23,"F"),0)))</f>
        <v/>
      </c>
      <c r="E23" s="26"/>
      <c r="F23" s="27"/>
      <c r="G23" s="28"/>
      <c r="H23" s="28"/>
      <c r="I23" s="29"/>
    </row>
    <row r="24" spans="1:9" x14ac:dyDescent="0.3">
      <c r="A24" s="19">
        <f>Table1515[[#This Row],[Full Name]]</f>
        <v>0</v>
      </c>
      <c r="B24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4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4" s="4" t="str">
        <f>IF(Table1515[[#This Row],[Category]]="","",IF(Table1515[[#This Row],[Category]]="M",COUNTIF($I$2:$I24,"M"),IF(Table1515[[#This Row],[Category]]="F",COUNTIF($I$2:$I24,"F"),0)))</f>
        <v/>
      </c>
      <c r="E24" s="26"/>
      <c r="F24" s="27"/>
      <c r="G24" s="28"/>
      <c r="H24" s="28"/>
      <c r="I24" s="29"/>
    </row>
    <row r="25" spans="1:9" x14ac:dyDescent="0.3">
      <c r="A25" s="19">
        <f>Table1515[[#This Row],[Full Name]]</f>
        <v>0</v>
      </c>
      <c r="B25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5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5" s="4" t="str">
        <f>IF(Table1515[[#This Row],[Category]]="","",IF(Table1515[[#This Row],[Category]]="M",COUNTIF($I$2:$I25,"M"),IF(Table1515[[#This Row],[Category]]="F",COUNTIF($I$2:$I25,"F"),0)))</f>
        <v/>
      </c>
      <c r="E25" s="26"/>
      <c r="F25" s="27"/>
      <c r="G25" s="28"/>
      <c r="H25" s="28"/>
      <c r="I25" s="29"/>
    </row>
    <row r="26" spans="1:9" x14ac:dyDescent="0.3">
      <c r="A26" s="19">
        <f>Table1515[[#This Row],[Full Name]]</f>
        <v>0</v>
      </c>
      <c r="B26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6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6" s="4" t="str">
        <f>IF(Table1515[[#This Row],[Category]]="","",IF(Table1515[[#This Row],[Category]]="M",COUNTIF($I$2:$I26,"M"),IF(Table1515[[#This Row],[Category]]="F",COUNTIF($I$2:$I26,"F"),0)))</f>
        <v/>
      </c>
      <c r="E26" s="26"/>
      <c r="F26" s="27"/>
      <c r="G26" s="28"/>
      <c r="H26" s="28"/>
      <c r="I26" s="29"/>
    </row>
    <row r="27" spans="1:9" x14ac:dyDescent="0.3">
      <c r="A27" s="19">
        <f>Table1515[[#This Row],[Full Name]]</f>
        <v>0</v>
      </c>
      <c r="B27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7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7" s="4" t="str">
        <f>IF(Table1515[[#This Row],[Category]]="","",IF(Table1515[[#This Row],[Category]]="M",COUNTIF($I$2:$I27,"M"),IF(Table1515[[#This Row],[Category]]="F",COUNTIF($I$2:$I27,"F"),0)))</f>
        <v/>
      </c>
      <c r="E27" s="26"/>
      <c r="F27" s="27"/>
      <c r="G27" s="28"/>
      <c r="H27" s="28"/>
      <c r="I27" s="29"/>
    </row>
    <row r="28" spans="1:9" x14ac:dyDescent="0.3">
      <c r="A28" s="19">
        <f>Table1515[[#This Row],[Full Name]]</f>
        <v>0</v>
      </c>
      <c r="B28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8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8" s="4" t="str">
        <f>IF(Table1515[[#This Row],[Category]]="","",IF(Table1515[[#This Row],[Category]]="M",COUNTIF($I$2:$I28,"M"),IF(Table1515[[#This Row],[Category]]="F",COUNTIF($I$2:$I28,"F"),0)))</f>
        <v/>
      </c>
      <c r="E28" s="26"/>
      <c r="F28" s="27"/>
      <c r="G28" s="28"/>
      <c r="H28" s="28"/>
      <c r="I28" s="29"/>
    </row>
    <row r="29" spans="1:9" x14ac:dyDescent="0.3">
      <c r="A29" s="19">
        <f>Table1515[[#This Row],[Full Name]]</f>
        <v>0</v>
      </c>
      <c r="B29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9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9" s="4" t="str">
        <f>IF(Table1515[[#This Row],[Category]]="","",IF(Table1515[[#This Row],[Category]]="M",COUNTIF($I$2:$I29,"M"),IF(Table1515[[#This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Table1515[[#This Row],[Full Name]]</f>
        <v>0</v>
      </c>
      <c r="B30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0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0" s="4" t="str">
        <f>IF(Table1515[[#This Row],[Category]]="","",IF(Table1515[[#This Row],[Category]]="M",COUNTIF($I$2:$I30,"M"),IF(Table1515[[#This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Table1515[[#This Row],[Full Name]]</f>
        <v>0</v>
      </c>
      <c r="B31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1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1" s="4" t="str">
        <f>IF(Table1515[[#This Row],[Category]]="","",IF(Table1515[[#This Row],[Category]]="M",COUNTIF($I$2:$I31,"M"),IF(Table1515[[#This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Table1515[[#This Row],[Full Name]]</f>
        <v>0</v>
      </c>
      <c r="B32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2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2" s="4" t="str">
        <f>IF(Table1515[[#This Row],[Category]]="","",IF(Table1515[[#This Row],[Category]]="M",COUNTIF($I$2:$I32,"M"),IF(Table1515[[#This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Table1515[[#This Row],[Full Name]]</f>
        <v>0</v>
      </c>
      <c r="B33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3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3" s="4" t="str">
        <f>IF(Table1515[[#This Row],[Category]]="","",IF(Table1515[[#This Row],[Category]]="M",COUNTIF($I$2:$I33,"M"),IF(Table1515[[#This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Table1515[[#This Row],[Full Name]]</f>
        <v>0</v>
      </c>
      <c r="B34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4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4" s="4" t="str">
        <f>IF(Table1515[[#This Row],[Category]]="","",IF(Table1515[[#This Row],[Category]]="M",COUNTIF($I$2:$I34,"M"),IF(Table1515[[#This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Table1515[[#This Row],[Full Name]]</f>
        <v>0</v>
      </c>
      <c r="B35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5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5" s="4" t="str">
        <f>IF(Table1515[[#This Row],[Category]]="","",IF(Table1515[[#This Row],[Category]]="M",COUNTIF($I$2:$I35,"M"),IF(Table1515[[#This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Table1515[[#This Row],[Full Name]]</f>
        <v>0</v>
      </c>
      <c r="B36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6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6" s="4" t="str">
        <f>IF(Table1515[[#This Row],[Category]]="","",IF(Table1515[[#This Row],[Category]]="M",COUNTIF($I$2:$I36,"M"),IF(Table1515[[#This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Table1515[[#This Row],[Full Name]]</f>
        <v>0</v>
      </c>
      <c r="B37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7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7" s="4" t="str">
        <f>IF(Table1515[[#This Row],[Category]]="","",IF(Table1515[[#This Row],[Category]]="M",COUNTIF($I$2:$I37,"M"),IF(Table1515[[#This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Table1515[[#This Row],[Full Name]]</f>
        <v>0</v>
      </c>
      <c r="B38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8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8" s="4" t="str">
        <f>IF(Table1515[[#This Row],[Category]]="","",IF(Table1515[[#This Row],[Category]]="M",COUNTIF($I$2:$I38,"M"),IF(Table1515[[#This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Table1515[[#This Row],[Full Name]]</f>
        <v>0</v>
      </c>
      <c r="B39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9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9" s="4" t="str">
        <f>IF(Table1515[[#This Row],[Category]]="","",IF(Table1515[[#This Row],[Category]]="M",COUNTIF($I$2:$I39,"M"),IF(Table1515[[#This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Table1515[[#This Row],[Full Name]]</f>
        <v>0</v>
      </c>
      <c r="B40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0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0" s="4" t="str">
        <f>IF(Table1515[[#This Row],[Category]]="","",IF(Table1515[[#This Row],[Category]]="M",COUNTIF($I$2:$I40,"M"),IF(Table1515[[#This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Table1515[[#This Row],[Full Name]]</f>
        <v>0</v>
      </c>
      <c r="B41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1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1" s="4" t="str">
        <f>IF(Table1515[[#This Row],[Category]]="","",IF(Table1515[[#This Row],[Category]]="M",COUNTIF($I$2:$I41,"M"),IF(Table1515[[#This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Table1515[[#This Row],[Full Name]]</f>
        <v>0</v>
      </c>
      <c r="B42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2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2" s="4" t="str">
        <f>IF(Table1515[[#This Row],[Category]]="","",IF(Table1515[[#This Row],[Category]]="M",COUNTIF($I$2:$I42,"M"),IF(Table1515[[#This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Table1515[[#This Row],[Full Name]]</f>
        <v>0</v>
      </c>
      <c r="B43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3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3" s="4" t="str">
        <f>IF(Table1515[[#This Row],[Category]]="","",IF(Table1515[[#This Row],[Category]]="M",COUNTIF($I$2:$I43,"M"),IF(Table1515[[#This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Table1515[[#This Row],[Full Name]]</f>
        <v>0</v>
      </c>
      <c r="B44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4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4" s="4" t="str">
        <f>IF(Table1515[[#This Row],[Category]]="","",IF(Table1515[[#This Row],[Category]]="M",COUNTIF($I$2:$I44,"M"),IF(Table1515[[#This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Table1515[[#This Row],[Full Name]]</f>
        <v>0</v>
      </c>
      <c r="B45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5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5" s="4" t="str">
        <f>IF(Table1515[[#This Row],[Category]]="","",IF(Table1515[[#This Row],[Category]]="M",COUNTIF($I$2:$I45,"M"),IF(Table1515[[#This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Table1515[[#This Row],[Full Name]]</f>
        <v>0</v>
      </c>
      <c r="B46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6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6" s="4" t="str">
        <f>IF(Table1515[[#This Row],[Category]]="","",IF(Table1515[[#This Row],[Category]]="M",COUNTIF($I$2:$I46,"M"),IF(Table1515[[#This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Table1515[[#This Row],[Full Name]]</f>
        <v>0</v>
      </c>
      <c r="B47" s="21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7" s="21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7" s="4" t="str">
        <f>IF(Table1515[[#This Row],[Category]]="","",IF(Table1515[[#This Row],[Category]]="M",COUNTIF($I$2:$I47,"M"),IF(Table1515[[#This Row],[Category]]="F",COUNTIF($I$2:$I47,"F"),0)))</f>
        <v/>
      </c>
      <c r="E47" s="26"/>
      <c r="F47" s="27"/>
      <c r="G47" s="28"/>
      <c r="H47" s="28"/>
      <c r="I47" s="29"/>
    </row>
  </sheetData>
  <phoneticPr fontId="5" type="noConversion"/>
  <conditionalFormatting sqref="B2:B47">
    <cfRule type="containsText" dxfId="17" priority="1" operator="containsText" text="OK">
      <formula>NOT(ISERROR(SEARCH("OK",B2)))</formula>
    </cfRule>
    <cfRule type="containsText" dxfId="16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CE70-5F1A-4495-8AF9-166F938ED48B}">
  <sheetPr>
    <tabColor rgb="FF00B0F0"/>
  </sheetPr>
  <dimension ref="A1:I48"/>
  <sheetViews>
    <sheetView topLeftCell="B1" workbookViewId="0"/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Table151516[[#This Row],[Full Name]]</f>
        <v>0</v>
      </c>
      <c r="B2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" s="4" t="str">
        <f>IF(Table151516[[#This Row],[Category]]="","",IF(Table151516[[#This Row],[Category]]="M",COUNTIF($I$2:$I2,"M"),IF(Table151516[[#This Row],[Category]]="F",COUNTIF($I$2:$I2,"F"),0)))</f>
        <v/>
      </c>
      <c r="E2" s="26"/>
      <c r="F2" s="48"/>
      <c r="G2" s="28"/>
      <c r="H2" s="28"/>
      <c r="I2" s="29"/>
    </row>
    <row r="3" spans="1:9" x14ac:dyDescent="0.3">
      <c r="A3" s="18">
        <f>Table151516[[#This Row],[Full Name]]</f>
        <v>0</v>
      </c>
      <c r="B3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" s="4" t="str">
        <f>IF(Table151516[[#This Row],[Category]]="","",IF(Table151516[[#This Row],[Category]]="M",COUNTIF($I$2:$I3,"M"),IF(Table151516[[#This Row],[Category]]="F",COUNTIF($I$2:$I3,"F"),0)))</f>
        <v/>
      </c>
      <c r="E3" s="26"/>
      <c r="F3" s="48"/>
      <c r="G3" s="28"/>
      <c r="H3" s="28"/>
      <c r="I3" s="29"/>
    </row>
    <row r="4" spans="1:9" x14ac:dyDescent="0.3">
      <c r="A4" s="18">
        <f>Table151516[[#This Row],[Full Name]]</f>
        <v>0</v>
      </c>
      <c r="B4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" s="4" t="str">
        <f>IF(Table151516[[#This Row],[Category]]="","",IF(Table151516[[#This Row],[Category]]="M",COUNTIF($I$2:$I4,"M"),IF(Table151516[[#This Row],[Category]]="F",COUNTIF($I$2:$I4,"F"),0)))</f>
        <v/>
      </c>
      <c r="E4" s="26"/>
      <c r="F4" s="48"/>
      <c r="G4" s="28"/>
      <c r="H4" s="28"/>
      <c r="I4" s="29"/>
    </row>
    <row r="5" spans="1:9" x14ac:dyDescent="0.3">
      <c r="A5" s="18">
        <f>Table151516[[#This Row],[Full Name]]</f>
        <v>0</v>
      </c>
      <c r="B5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5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5" s="4" t="str">
        <f>IF(Table151516[[#This Row],[Category]]="","",IF(Table151516[[#This Row],[Category]]="M",COUNTIF($I$2:$I5,"M"),IF(Table151516[[#This Row],[Category]]="F",COUNTIF($I$2:$I5,"F"),0)))</f>
        <v/>
      </c>
      <c r="E5" s="26"/>
      <c r="F5" s="48"/>
      <c r="G5" s="28"/>
      <c r="H5" s="28"/>
      <c r="I5" s="29"/>
    </row>
    <row r="6" spans="1:9" x14ac:dyDescent="0.3">
      <c r="A6" s="18">
        <f>Table151516[[#This Row],[Full Name]]</f>
        <v>0</v>
      </c>
      <c r="B6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6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6" s="4" t="str">
        <f>IF(Table151516[[#This Row],[Category]]="","",IF(Table151516[[#This Row],[Category]]="M",COUNTIF($I$2:$I6,"M"),IF(Table151516[[#This Row],[Category]]="F",COUNTIF($I$2:$I6,"F"),0)))</f>
        <v/>
      </c>
      <c r="E6" s="26"/>
      <c r="F6" s="48"/>
      <c r="G6" s="28"/>
      <c r="H6" s="28"/>
      <c r="I6" s="29"/>
    </row>
    <row r="7" spans="1:9" x14ac:dyDescent="0.3">
      <c r="A7" s="18">
        <f>Table151516[[#This Row],[Full Name]]</f>
        <v>0</v>
      </c>
      <c r="B7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7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7" s="4" t="str">
        <f>IF(Table151516[[#This Row],[Category]]="","",IF(Table151516[[#This Row],[Category]]="M",COUNTIF($I$2:$I7,"M"),IF(Table151516[[#This Row],[Category]]="F",COUNTIF($I$2:$I7,"F"),0)))</f>
        <v/>
      </c>
      <c r="E7" s="26"/>
      <c r="F7" s="48"/>
      <c r="G7" s="28"/>
      <c r="H7" s="28"/>
      <c r="I7" s="29"/>
    </row>
    <row r="8" spans="1:9" x14ac:dyDescent="0.3">
      <c r="A8" s="18">
        <f>Table151516[[#This Row],[Full Name]]</f>
        <v>0</v>
      </c>
      <c r="B8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8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8" s="4" t="str">
        <f>IF(Table151516[[#This Row],[Category]]="","",IF(Table151516[[#This Row],[Category]]="M",COUNTIF($I$2:$I8,"M"),IF(Table151516[[#This Row],[Category]]="F",COUNTIF($I$2:$I8,"F"),0)))</f>
        <v/>
      </c>
      <c r="E8" s="26"/>
      <c r="F8" s="48"/>
      <c r="G8" s="28"/>
      <c r="H8" s="28"/>
      <c r="I8" s="29"/>
    </row>
    <row r="9" spans="1:9" x14ac:dyDescent="0.3">
      <c r="A9" s="18">
        <f>Table151516[[#This Row],[Full Name]]</f>
        <v>0</v>
      </c>
      <c r="B9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9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9" s="4" t="str">
        <f>IF(Table151516[[#This Row],[Category]]="","",IF(Table151516[[#This Row],[Category]]="M",COUNTIF($I$2:$I9,"M"),IF(Table151516[[#This Row],[Category]]="F",COUNTIF($I$2:$I9,"F"),0)))</f>
        <v/>
      </c>
      <c r="E9" s="26"/>
      <c r="F9" s="48"/>
      <c r="G9" s="28"/>
      <c r="H9" s="28"/>
      <c r="I9" s="29"/>
    </row>
    <row r="10" spans="1:9" x14ac:dyDescent="0.3">
      <c r="A10" s="18">
        <f>Table151516[[#This Row],[Full Name]]</f>
        <v>0</v>
      </c>
      <c r="B10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0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0" s="4" t="str">
        <f>IF(Table151516[[#This Row],[Category]]="","",IF(Table151516[[#This Row],[Category]]="M",COUNTIF($I$2:$I10,"M"),IF(Table151516[[#This Row],[Category]]="F",COUNTIF($I$2:$I10,"F"),0)))</f>
        <v/>
      </c>
      <c r="E10" s="26"/>
      <c r="F10" s="48"/>
      <c r="G10" s="28"/>
      <c r="H10" s="28"/>
      <c r="I10" s="29"/>
    </row>
    <row r="11" spans="1:9" x14ac:dyDescent="0.3">
      <c r="A11" s="18">
        <f>Table151516[[#This Row],[Full Name]]</f>
        <v>0</v>
      </c>
      <c r="B11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1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1" s="4" t="str">
        <f>IF(Table151516[[#This Row],[Category]]="","",IF(Table151516[[#This Row],[Category]]="M",COUNTIF($I$2:$I11,"M"),IF(Table151516[[#This Row],[Category]]="F",COUNTIF($I$2:$I11,"F"),0)))</f>
        <v/>
      </c>
      <c r="E11" s="26"/>
      <c r="F11" s="48"/>
      <c r="G11" s="28"/>
      <c r="H11" s="28"/>
      <c r="I11" s="29"/>
    </row>
    <row r="12" spans="1:9" x14ac:dyDescent="0.3">
      <c r="A12" s="18">
        <f>Table151516[[#This Row],[Full Name]]</f>
        <v>0</v>
      </c>
      <c r="B12" s="20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2" s="20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2" s="4" t="str">
        <f>IF(Table151516[[#This Row],[Category]]="","",IF(Table151516[[#This Row],[Category]]="M",COUNTIF($I$2:$I12,"M"),IF(Table151516[[#This Row],[Category]]="F",COUNTIF($I$2:$I12,"F"),0)))</f>
        <v/>
      </c>
      <c r="E12" s="26"/>
      <c r="F12" s="48"/>
      <c r="G12" s="28"/>
      <c r="H12" s="28"/>
      <c r="I12" s="29"/>
    </row>
    <row r="13" spans="1:9" x14ac:dyDescent="0.3">
      <c r="A13" s="19">
        <f>Table151516[[#This Row],[Full Name]]</f>
        <v>0</v>
      </c>
      <c r="B13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3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3" s="4" t="str">
        <f>IF(Table151516[[#This Row],[Category]]="","",IF(Table151516[[#This Row],[Category]]="M",COUNTIF($I$2:$I13,"M"),IF(Table151516[[#This Row],[Category]]="F",COUNTIF($I$2:$I13,"F"),0)))</f>
        <v/>
      </c>
      <c r="E13" s="30"/>
      <c r="F13" s="48"/>
      <c r="G13" s="32"/>
      <c r="H13" s="32"/>
      <c r="I13" s="33"/>
    </row>
    <row r="14" spans="1:9" x14ac:dyDescent="0.3">
      <c r="A14" s="19">
        <f>Table151516[[#This Row],[Full Name]]</f>
        <v>0</v>
      </c>
      <c r="B14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4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4" s="4" t="str">
        <f>IF(Table151516[[#This Row],[Category]]="","",IF(Table151516[[#This Row],[Category]]="M",COUNTIF($I$2:$I14,"M"),IF(Table151516[[#This Row],[Category]]="F",COUNTIF($I$2:$I14,"F"),0)))</f>
        <v/>
      </c>
      <c r="E14" s="26"/>
      <c r="F14" s="48"/>
      <c r="G14" s="28"/>
      <c r="H14" s="28"/>
      <c r="I14" s="29"/>
    </row>
    <row r="15" spans="1:9" x14ac:dyDescent="0.3">
      <c r="A15" s="19">
        <f>Table151516[[#This Row],[Full Name]]</f>
        <v>0</v>
      </c>
      <c r="B15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5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5" s="4" t="str">
        <f>IF(Table151516[[#This Row],[Category]]="","",IF(Table151516[[#This Row],[Category]]="M",COUNTIF($I$2:$I15,"M"),IF(Table151516[[#This Row],[Category]]="F",COUNTIF($I$2:$I15,"F"),0)))</f>
        <v/>
      </c>
      <c r="E15" s="26"/>
      <c r="F15" s="48"/>
      <c r="G15" s="28"/>
      <c r="H15" s="28"/>
      <c r="I15" s="29"/>
    </row>
    <row r="16" spans="1:9" x14ac:dyDescent="0.3">
      <c r="A16" s="19">
        <f>Table151516[[#This Row],[Full Name]]</f>
        <v>0</v>
      </c>
      <c r="B16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6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6" s="4" t="str">
        <f>IF(Table151516[[#This Row],[Category]]="","",IF(Table151516[[#This Row],[Category]]="M",COUNTIF($I$2:$I16,"M"),IF(Table151516[[#This Row],[Category]]="F",COUNTIF($I$2:$I16,"F"),0)))</f>
        <v/>
      </c>
      <c r="E16" s="26"/>
      <c r="F16" s="48"/>
      <c r="G16" s="28"/>
      <c r="H16" s="28"/>
      <c r="I16" s="29"/>
    </row>
    <row r="17" spans="1:9" x14ac:dyDescent="0.3">
      <c r="A17" s="19">
        <f>Table151516[[#This Row],[Full Name]]</f>
        <v>0</v>
      </c>
      <c r="B17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7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7" s="4" t="str">
        <f>IF(Table151516[[#This Row],[Category]]="","",IF(Table151516[[#This Row],[Category]]="M",COUNTIF($I$2:$I17,"M"),IF(Table151516[[#This Row],[Category]]="F",COUNTIF($I$2:$I17,"F"),0)))</f>
        <v/>
      </c>
      <c r="E17" s="26"/>
      <c r="F17" s="48"/>
      <c r="G17" s="28"/>
      <c r="H17" s="28"/>
      <c r="I17" s="29"/>
    </row>
    <row r="18" spans="1:9" x14ac:dyDescent="0.3">
      <c r="A18" s="19">
        <f>Table151516[[#This Row],[Full Name]]</f>
        <v>0</v>
      </c>
      <c r="B18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8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8" s="4" t="str">
        <f>IF(Table151516[[#This Row],[Category]]="","",IF(Table151516[[#This Row],[Category]]="M",COUNTIF($I$2:$I18,"M"),IF(Table151516[[#This Row],[Category]]="F",COUNTIF($I$2:$I18,"F"),0)))</f>
        <v/>
      </c>
      <c r="E18" s="26"/>
      <c r="F18" s="48"/>
      <c r="G18" s="28"/>
      <c r="H18" s="28"/>
      <c r="I18" s="29"/>
    </row>
    <row r="19" spans="1:9" x14ac:dyDescent="0.3">
      <c r="A19" s="19">
        <f>Table151516[[#This Row],[Full Name]]</f>
        <v>0</v>
      </c>
      <c r="B19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19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19" s="4" t="str">
        <f>IF(Table151516[[#This Row],[Category]]="","",IF(Table151516[[#This Row],[Category]]="M",COUNTIF($I$2:$I19,"M"),IF(Table151516[[#This Row],[Category]]="F",COUNTIF($I$2:$I19,"F"),0)))</f>
        <v/>
      </c>
      <c r="E19" s="26"/>
      <c r="F19" s="48"/>
      <c r="G19" s="28"/>
      <c r="H19" s="28"/>
      <c r="I19" s="29"/>
    </row>
    <row r="20" spans="1:9" x14ac:dyDescent="0.3">
      <c r="A20" s="19">
        <f>Table151516[[#This Row],[Full Name]]</f>
        <v>0</v>
      </c>
      <c r="B20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0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0" s="4" t="str">
        <f>IF(Table151516[[#This Row],[Category]]="","",IF(Table151516[[#This Row],[Category]]="M",COUNTIF($I$2:$I20,"M"),IF(Table151516[[#This Row],[Category]]="F",COUNTIF($I$2:$I20,"F"),0)))</f>
        <v/>
      </c>
      <c r="E20" s="26"/>
      <c r="F20" s="48"/>
      <c r="G20" s="28"/>
      <c r="H20" s="28"/>
      <c r="I20" s="29"/>
    </row>
    <row r="21" spans="1:9" x14ac:dyDescent="0.3">
      <c r="A21" s="19">
        <f>Table151516[[#This Row],[Full Name]]</f>
        <v>0</v>
      </c>
      <c r="B21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1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1" s="4" t="str">
        <f>IF(Table151516[[#This Row],[Category]]="","",IF(Table151516[[#This Row],[Category]]="M",COUNTIF($I$2:$I21,"M"),IF(Table151516[[#This Row],[Category]]="F",COUNTIF($I$2:$I21,"F"),0)))</f>
        <v/>
      </c>
      <c r="E21" s="26"/>
      <c r="F21" s="48"/>
      <c r="G21" s="28"/>
      <c r="H21" s="28"/>
      <c r="I21" s="29"/>
    </row>
    <row r="22" spans="1:9" x14ac:dyDescent="0.3">
      <c r="A22" s="19">
        <f>Table151516[[#This Row],[Full Name]]</f>
        <v>0</v>
      </c>
      <c r="B22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2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2" s="4" t="str">
        <f>IF(Table151516[[#This Row],[Category]]="","",IF(Table151516[[#This Row],[Category]]="M",COUNTIF($I$2:$I22,"M"),IF(Table151516[[#This Row],[Category]]="F",COUNTIF($I$2:$I22,"F"),0)))</f>
        <v/>
      </c>
      <c r="E22" s="26"/>
      <c r="F22" s="48"/>
      <c r="G22" s="28"/>
      <c r="H22" s="28"/>
      <c r="I22" s="29"/>
    </row>
    <row r="23" spans="1:9" x14ac:dyDescent="0.3">
      <c r="A23" s="19">
        <f>Table151516[[#This Row],[Full Name]]</f>
        <v>0</v>
      </c>
      <c r="B23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3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3" s="4" t="str">
        <f>IF(Table151516[[#This Row],[Category]]="","",IF(Table151516[[#This Row],[Category]]="M",COUNTIF($I$2:$I23,"M"),IF(Table151516[[#This Row],[Category]]="F",COUNTIF($I$2:$I23,"F"),0)))</f>
        <v/>
      </c>
      <c r="E23" s="26"/>
      <c r="F23" s="48"/>
      <c r="G23" s="28"/>
      <c r="H23" s="28"/>
      <c r="I23" s="29"/>
    </row>
    <row r="24" spans="1:9" x14ac:dyDescent="0.3">
      <c r="A24" s="19">
        <f>Table151516[[#This Row],[Full Name]]</f>
        <v>0</v>
      </c>
      <c r="B24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4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4" s="4" t="str">
        <f>IF(Table151516[[#This Row],[Category]]="","",IF(Table151516[[#This Row],[Category]]="M",COUNTIF($I$2:$I24,"M"),IF(Table151516[[#This Row],[Category]]="F",COUNTIF($I$2:$I24,"F"),0)))</f>
        <v/>
      </c>
      <c r="E24" s="26"/>
      <c r="F24" s="48"/>
      <c r="G24" s="28"/>
      <c r="H24" s="28"/>
      <c r="I24" s="29"/>
    </row>
    <row r="25" spans="1:9" x14ac:dyDescent="0.3">
      <c r="A25" s="19">
        <f>Table151516[[#This Row],[Full Name]]</f>
        <v>0</v>
      </c>
      <c r="B25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5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5" s="4" t="str">
        <f>IF(Table151516[[#This Row],[Category]]="","",IF(Table151516[[#This Row],[Category]]="M",COUNTIF($I$2:$I25,"M"),IF(Table151516[[#This Row],[Category]]="F",COUNTIF($I$2:$I25,"F"),0)))</f>
        <v/>
      </c>
      <c r="E25" s="26"/>
      <c r="F25" s="48"/>
      <c r="G25" s="28"/>
      <c r="H25" s="28"/>
      <c r="I25" s="29"/>
    </row>
    <row r="26" spans="1:9" x14ac:dyDescent="0.3">
      <c r="A26" s="19">
        <f>Table151516[[#This Row],[Full Name]]</f>
        <v>0</v>
      </c>
      <c r="B26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6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6" s="4" t="str">
        <f>IF(Table151516[[#This Row],[Category]]="","",IF(Table151516[[#This Row],[Category]]="M",COUNTIF($I$2:$I26,"M"),IF(Table151516[[#This Row],[Category]]="F",COUNTIF($I$2:$I26,"F"),0)))</f>
        <v/>
      </c>
      <c r="E26" s="26"/>
      <c r="F26" s="48"/>
      <c r="G26" s="28"/>
      <c r="H26" s="28"/>
      <c r="I26" s="29"/>
    </row>
    <row r="27" spans="1:9" x14ac:dyDescent="0.3">
      <c r="A27" s="19">
        <f>Table151516[[#This Row],[Full Name]]</f>
        <v>0</v>
      </c>
      <c r="B27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7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7" s="4" t="str">
        <f>IF(Table151516[[#This Row],[Category]]="","",IF(Table151516[[#This Row],[Category]]="M",COUNTIF($I$2:$I27,"M"),IF(Table151516[[#This Row],[Category]]="F",COUNTIF($I$2:$I27,"F"),0)))</f>
        <v/>
      </c>
      <c r="E27" s="26"/>
      <c r="F27" s="48"/>
      <c r="G27" s="28"/>
      <c r="H27" s="28"/>
      <c r="I27" s="29"/>
    </row>
    <row r="28" spans="1:9" x14ac:dyDescent="0.3">
      <c r="A28" s="19">
        <f>Table151516[[#This Row],[Full Name]]</f>
        <v>0</v>
      </c>
      <c r="B28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8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8" s="4" t="str">
        <f>IF(Table151516[[#This Row],[Category]]="","",IF(Table151516[[#This Row],[Category]]="M",COUNTIF($I$2:$I28,"M"),IF(Table151516[[#This Row],[Category]]="F",COUNTIF($I$2:$I28,"F"),0)))</f>
        <v/>
      </c>
      <c r="E28" s="26"/>
      <c r="F28" s="48"/>
      <c r="G28" s="28"/>
      <c r="H28" s="28"/>
      <c r="I28" s="29"/>
    </row>
    <row r="29" spans="1:9" x14ac:dyDescent="0.3">
      <c r="A29" s="19">
        <f>Table151516[[#This Row],[Full Name]]</f>
        <v>0</v>
      </c>
      <c r="B29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9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9" s="4" t="str">
        <f>IF(Table151516[[#This Row],[Category]]="","",IF(Table151516[[#This Row],[Category]]="M",COUNTIF($I$2:$I29,"M"),IF(Table151516[[#This Row],[Category]]="F",COUNTIF($I$2:$I29,"F"),0)))</f>
        <v/>
      </c>
      <c r="E29" s="26"/>
      <c r="F29" s="48"/>
      <c r="G29" s="28"/>
      <c r="H29" s="28"/>
      <c r="I29" s="29"/>
    </row>
    <row r="30" spans="1:9" x14ac:dyDescent="0.3">
      <c r="A30" s="19">
        <f>Table151516[[#This Row],[Full Name]]</f>
        <v>0</v>
      </c>
      <c r="B30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0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0" s="4" t="str">
        <f>IF(Table151516[[#This Row],[Category]]="","",IF(Table151516[[#This Row],[Category]]="M",COUNTIF($I$2:$I30,"M"),IF(Table151516[[#This Row],[Category]]="F",COUNTIF($I$2:$I30,"F"),0)))</f>
        <v/>
      </c>
      <c r="E30" s="26"/>
      <c r="F30" s="48"/>
      <c r="G30" s="28"/>
      <c r="H30" s="28"/>
      <c r="I30" s="29"/>
    </row>
    <row r="31" spans="1:9" x14ac:dyDescent="0.3">
      <c r="A31" s="19">
        <f>Table151516[[#This Row],[Full Name]]</f>
        <v>0</v>
      </c>
      <c r="B31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1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1" s="4" t="str">
        <f>IF(Table151516[[#This Row],[Category]]="","",IF(Table151516[[#This Row],[Category]]="M",COUNTIF($I$2:$I31,"M"),IF(Table151516[[#This Row],[Category]]="F",COUNTIF($I$2:$I31,"F"),0)))</f>
        <v/>
      </c>
      <c r="E31" s="26"/>
      <c r="F31" s="48"/>
      <c r="G31" s="28"/>
      <c r="H31" s="28"/>
      <c r="I31" s="29"/>
    </row>
    <row r="32" spans="1:9" x14ac:dyDescent="0.3">
      <c r="A32" s="19">
        <f>Table151516[[#This Row],[Full Name]]</f>
        <v>0</v>
      </c>
      <c r="B32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2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2" s="4" t="str">
        <f>IF(Table151516[[#This Row],[Category]]="","",IF(Table151516[[#This Row],[Category]]="M",COUNTIF($I$2:$I32,"M"),IF(Table151516[[#This Row],[Category]]="F",COUNTIF($I$2:$I32,"F"),0)))</f>
        <v/>
      </c>
      <c r="E32" s="26"/>
      <c r="F32" s="48"/>
      <c r="G32" s="28"/>
      <c r="H32" s="28"/>
      <c r="I32" s="29"/>
    </row>
    <row r="33" spans="1:9" x14ac:dyDescent="0.3">
      <c r="A33" s="19">
        <f>Table151516[[#This Row],[Full Name]]</f>
        <v>0</v>
      </c>
      <c r="B33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3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3" s="4" t="str">
        <f>IF(Table151516[[#This Row],[Category]]="","",IF(Table151516[[#This Row],[Category]]="M",COUNTIF($I$2:$I33,"M"),IF(Table151516[[#This Row],[Category]]="F",COUNTIF($I$2:$I33,"F"),0)))</f>
        <v/>
      </c>
      <c r="E33" s="26"/>
      <c r="F33" s="48"/>
      <c r="G33" s="28"/>
      <c r="H33" s="28"/>
      <c r="I33" s="29"/>
    </row>
    <row r="34" spans="1:9" x14ac:dyDescent="0.3">
      <c r="A34" s="19">
        <f>Table151516[[#This Row],[Full Name]]</f>
        <v>0</v>
      </c>
      <c r="B34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4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4" s="4" t="str">
        <f>IF(Table151516[[#This Row],[Category]]="","",IF(Table151516[[#This Row],[Category]]="M",COUNTIF($I$2:$I34,"M"),IF(Table151516[[#This Row],[Category]]="F",COUNTIF($I$2:$I34,"F"),0)))</f>
        <v/>
      </c>
      <c r="E34" s="26"/>
      <c r="F34" s="48"/>
      <c r="G34" s="28"/>
      <c r="H34" s="28"/>
      <c r="I34" s="29"/>
    </row>
    <row r="35" spans="1:9" x14ac:dyDescent="0.3">
      <c r="A35" s="19">
        <f>Table151516[[#This Row],[Full Name]]</f>
        <v>0</v>
      </c>
      <c r="B35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5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5" s="4" t="str">
        <f>IF(Table151516[[#This Row],[Category]]="","",IF(Table151516[[#This Row],[Category]]="M",COUNTIF($I$2:$I35,"M"),IF(Table151516[[#This Row],[Category]]="F",COUNTIF($I$2:$I35,"F"),0)))</f>
        <v/>
      </c>
      <c r="E35" s="26"/>
      <c r="F35" s="48"/>
      <c r="G35" s="28"/>
      <c r="H35" s="28"/>
      <c r="I35" s="29"/>
    </row>
    <row r="36" spans="1:9" x14ac:dyDescent="0.3">
      <c r="A36" s="19">
        <f>Table151516[[#This Row],[Full Name]]</f>
        <v>0</v>
      </c>
      <c r="B36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6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6" s="4" t="str">
        <f>IF(Table151516[[#This Row],[Category]]="","",IF(Table151516[[#This Row],[Category]]="M",COUNTIF($I$2:$I36,"M"),IF(Table151516[[#This Row],[Category]]="F",COUNTIF($I$2:$I36,"F"),0)))</f>
        <v/>
      </c>
      <c r="E36" s="26"/>
      <c r="F36" s="48"/>
      <c r="G36" s="28"/>
      <c r="H36" s="28"/>
      <c r="I36" s="29"/>
    </row>
    <row r="37" spans="1:9" x14ac:dyDescent="0.3">
      <c r="A37" s="19">
        <f>Table151516[[#This Row],[Full Name]]</f>
        <v>0</v>
      </c>
      <c r="B37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7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7" s="4" t="str">
        <f>IF(Table151516[[#This Row],[Category]]="","",IF(Table151516[[#This Row],[Category]]="M",COUNTIF($I$2:$I37,"M"),IF(Table151516[[#This Row],[Category]]="F",COUNTIF($I$2:$I37,"F"),0)))</f>
        <v/>
      </c>
      <c r="E37" s="26"/>
      <c r="F37" s="48"/>
      <c r="G37" s="28"/>
      <c r="H37" s="28"/>
      <c r="I37" s="29"/>
    </row>
    <row r="38" spans="1:9" x14ac:dyDescent="0.3">
      <c r="A38" s="19">
        <f>Table151516[[#This Row],[Full Name]]</f>
        <v>0</v>
      </c>
      <c r="B38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8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8" s="4" t="str">
        <f>IF(Table151516[[#This Row],[Category]]="","",IF(Table151516[[#This Row],[Category]]="M",COUNTIF($I$2:$I38,"M"),IF(Table151516[[#This Row],[Category]]="F",COUNTIF($I$2:$I38,"F"),0)))</f>
        <v/>
      </c>
      <c r="E38" s="26"/>
      <c r="F38" s="48"/>
      <c r="G38" s="28"/>
      <c r="H38" s="28"/>
      <c r="I38" s="29"/>
    </row>
    <row r="39" spans="1:9" x14ac:dyDescent="0.3">
      <c r="A39" s="19">
        <f>Table151516[[#This Row],[Full Name]]</f>
        <v>0</v>
      </c>
      <c r="B39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9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9" s="4" t="str">
        <f>IF(Table151516[[#This Row],[Category]]="","",IF(Table151516[[#This Row],[Category]]="M",COUNTIF($I$2:$I39,"M"),IF(Table151516[[#This Row],[Category]]="F",COUNTIF($I$2:$I39,"F"),0)))</f>
        <v/>
      </c>
      <c r="E39" s="26"/>
      <c r="F39" s="48"/>
      <c r="G39" s="28"/>
      <c r="H39" s="28"/>
      <c r="I39" s="29"/>
    </row>
    <row r="40" spans="1:9" x14ac:dyDescent="0.3">
      <c r="A40" s="19">
        <f>Table151516[[#This Row],[Full Name]]</f>
        <v>0</v>
      </c>
      <c r="B40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0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0" s="4" t="str">
        <f>IF(Table151516[[#This Row],[Category]]="","",IF(Table151516[[#This Row],[Category]]="M",COUNTIF($I$2:$I40,"M"),IF(Table151516[[#This Row],[Category]]="F",COUNTIF($I$2:$I40,"F"),0)))</f>
        <v/>
      </c>
      <c r="E40" s="26"/>
      <c r="F40" s="48"/>
      <c r="G40" s="28"/>
      <c r="H40" s="28"/>
      <c r="I40" s="29"/>
    </row>
    <row r="41" spans="1:9" x14ac:dyDescent="0.3">
      <c r="A41" s="19">
        <f>Table151516[[#This Row],[Full Name]]</f>
        <v>0</v>
      </c>
      <c r="B41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1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1" s="4" t="str">
        <f>IF(Table151516[[#This Row],[Category]]="","",IF(Table151516[[#This Row],[Category]]="M",COUNTIF($I$2:$I41,"M"),IF(Table151516[[#This Row],[Category]]="F",COUNTIF($I$2:$I41,"F"),0)))</f>
        <v/>
      </c>
      <c r="E41" s="26"/>
      <c r="F41" s="48"/>
      <c r="G41" s="28"/>
      <c r="H41" s="28"/>
      <c r="I41" s="29"/>
    </row>
    <row r="42" spans="1:9" x14ac:dyDescent="0.3">
      <c r="A42" s="19">
        <f>Table151516[[#This Row],[Full Name]]</f>
        <v>0</v>
      </c>
      <c r="B42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2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2" s="4" t="str">
        <f>IF(Table151516[[#This Row],[Category]]="","",IF(Table151516[[#This Row],[Category]]="M",COUNTIF($I$2:$I42,"M"),IF(Table151516[[#This Row],[Category]]="F",COUNTIF($I$2:$I42,"F"),0)))</f>
        <v/>
      </c>
      <c r="E42" s="26"/>
      <c r="F42" s="48"/>
      <c r="G42" s="28"/>
      <c r="H42" s="28"/>
      <c r="I42" s="29"/>
    </row>
    <row r="43" spans="1:9" x14ac:dyDescent="0.3">
      <c r="A43" s="19">
        <f>Table151516[[#This Row],[Full Name]]</f>
        <v>0</v>
      </c>
      <c r="B43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3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3" s="4" t="str">
        <f>IF(Table151516[[#This Row],[Category]]="","",IF(Table151516[[#This Row],[Category]]="M",COUNTIF($I$2:$I43,"M"),IF(Table151516[[#This Row],[Category]]="F",COUNTIF($I$2:$I43,"F"),0)))</f>
        <v/>
      </c>
      <c r="E43" s="26"/>
      <c r="F43" s="48"/>
      <c r="G43" s="28"/>
      <c r="H43" s="28"/>
      <c r="I43" s="29"/>
    </row>
    <row r="44" spans="1:9" x14ac:dyDescent="0.3">
      <c r="A44" s="19">
        <f>Table151516[[#This Row],[Full Name]]</f>
        <v>0</v>
      </c>
      <c r="B44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4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4" s="4" t="str">
        <f>IF(Table151516[[#This Row],[Category]]="","",IF(Table151516[[#This Row],[Category]]="M",COUNTIF($I$2:$I44,"M"),IF(Table151516[[#This Row],[Category]]="F",COUNTIF($I$2:$I44,"F"),0)))</f>
        <v/>
      </c>
      <c r="E44" s="26"/>
      <c r="F44" s="48"/>
      <c r="G44" s="28"/>
      <c r="H44" s="28"/>
      <c r="I44" s="29"/>
    </row>
    <row r="45" spans="1:9" x14ac:dyDescent="0.3">
      <c r="A45" s="19">
        <f>Table151516[[#This Row],[Full Name]]</f>
        <v>0</v>
      </c>
      <c r="B45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5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5" s="4" t="str">
        <f>IF(Table151516[[#This Row],[Category]]="","",IF(Table151516[[#This Row],[Category]]="M",COUNTIF($I$2:$I45,"M"),IF(Table151516[[#This Row],[Category]]="F",COUNTIF($I$2:$I45,"F"),0)))</f>
        <v/>
      </c>
      <c r="E45" s="26"/>
      <c r="F45" s="48"/>
      <c r="G45" s="28"/>
      <c r="H45" s="28"/>
      <c r="I45" s="29"/>
    </row>
    <row r="46" spans="1:9" x14ac:dyDescent="0.3">
      <c r="A46" s="19">
        <f>Table151516[[#This Row],[Full Name]]</f>
        <v>0</v>
      </c>
      <c r="B46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6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6" s="4" t="str">
        <f>IF(Table151516[[#This Row],[Category]]="","",IF(Table151516[[#This Row],[Category]]="M",COUNTIF($I$2:$I46,"M"),IF(Table151516[[#This Row],[Category]]="F",COUNTIF($I$2:$I46,"F"),0)))</f>
        <v/>
      </c>
      <c r="E46" s="26"/>
      <c r="F46" s="48"/>
      <c r="G46" s="28"/>
      <c r="H46" s="28"/>
      <c r="I46" s="29"/>
    </row>
    <row r="47" spans="1:9" x14ac:dyDescent="0.3">
      <c r="A47" s="19">
        <f>Table151516[[#This Row],[Full Name]]</f>
        <v>0</v>
      </c>
      <c r="B47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7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7" s="4" t="str">
        <f>IF(Table151516[[#This Row],[Category]]="","",IF(Table151516[[#This Row],[Category]]="M",COUNTIF($I$2:$I47,"M"),IF(Table151516[[#This Row],[Category]]="F",COUNTIF($I$2:$I47,"F"),0)))</f>
        <v/>
      </c>
      <c r="E47" s="26"/>
      <c r="F47" s="48"/>
      <c r="G47" s="28"/>
      <c r="H47" s="28"/>
      <c r="I47" s="29"/>
    </row>
    <row r="48" spans="1:9" x14ac:dyDescent="0.3">
      <c r="A48" s="19">
        <f>Table151516[[#This Row],[Full Name]]</f>
        <v>0</v>
      </c>
      <c r="B48" s="21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8" s="21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8" s="4" t="str">
        <f>IF(Table151516[[#This Row],[Category]]="","",IF(Table151516[[#This Row],[Category]]="M",COUNTIF($I$2:$I48,"M"),IF(Table151516[[#This Row],[Category]]="F",COUNTIF($I$2:$I48,"F"),0)))</f>
        <v/>
      </c>
      <c r="E48" s="26"/>
      <c r="F48" s="48"/>
      <c r="G48" s="28"/>
      <c r="H48" s="28"/>
      <c r="I48" s="29"/>
    </row>
  </sheetData>
  <phoneticPr fontId="5" type="noConversion"/>
  <conditionalFormatting sqref="B2:B48">
    <cfRule type="containsText" dxfId="15" priority="1" operator="containsText" text="OK">
      <formula>NOT(ISERROR(SEARCH("OK",B2)))</formula>
    </cfRule>
    <cfRule type="containsText" dxfId="14" priority="2" operator="containsText" text="NEEDS ADDING">
      <formula>NOT(ISERROR(SEARCH("NEEDS ADDING",B2)))</formula>
    </cfRule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B8D5-B120-47B6-B9BF-4A695064555D}">
  <sheetPr>
    <tabColor rgb="FF00B0F0"/>
  </sheetPr>
  <dimension ref="A1:I48"/>
  <sheetViews>
    <sheetView topLeftCell="B1" workbookViewId="0">
      <selection activeCell="E2" sqref="E2:I11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Table156789131419[[#This Row],[Full Name]]</f>
        <v>0</v>
      </c>
      <c r="B2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" s="4" t="str">
        <f>IF(Table156789131419[[#This Row],[Category]]="","",IF(Table156789131419[[#This Row],[Category]]="M",COUNTIF($I$2:$I2,"M"),IF(Table156789131419[[#This Row],[Category]]="F",COUNTIF($I$2:$I2,"F"),0)))</f>
        <v/>
      </c>
      <c r="E2" s="26"/>
      <c r="F2" s="48"/>
      <c r="G2" s="28"/>
      <c r="H2" s="28"/>
      <c r="I2" s="29"/>
    </row>
    <row r="3" spans="1:9" x14ac:dyDescent="0.3">
      <c r="A3" s="18">
        <f>Table156789131419[[#This Row],[Full Name]]</f>
        <v>0</v>
      </c>
      <c r="B3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" s="4" t="str">
        <f>IF(Table156789131419[[#This Row],[Category]]="","",IF(Table156789131419[[#This Row],[Category]]="M",COUNTIF($I$2:$I3,"M"),IF(Table156789131419[[#This Row],[Category]]="F",COUNTIF($I$2:$I3,"F"),0)))</f>
        <v/>
      </c>
      <c r="E3" s="26"/>
      <c r="F3" s="48"/>
      <c r="G3" s="28"/>
      <c r="H3" s="28"/>
      <c r="I3" s="29"/>
    </row>
    <row r="4" spans="1:9" x14ac:dyDescent="0.3">
      <c r="A4" s="18">
        <f>Table156789131419[[#This Row],[Full Name]]</f>
        <v>0</v>
      </c>
      <c r="B4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" s="4" t="str">
        <f>IF(Table156789131419[[#This Row],[Category]]="","",IF(Table156789131419[[#This Row],[Category]]="M",COUNTIF($I$2:$I4,"M"),IF(Table156789131419[[#This Row],[Category]]="F",COUNTIF($I$2:$I4,"F"),0)))</f>
        <v/>
      </c>
      <c r="E4" s="26"/>
      <c r="F4" s="48"/>
      <c r="G4" s="28"/>
      <c r="H4" s="28"/>
      <c r="I4" s="29"/>
    </row>
    <row r="5" spans="1:9" x14ac:dyDescent="0.3">
      <c r="A5" s="18">
        <f>Table156789131419[[#This Row],[Full Name]]</f>
        <v>0</v>
      </c>
      <c r="B5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5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5" s="4" t="str">
        <f>IF(Table156789131419[[#This Row],[Category]]="","",IF(Table156789131419[[#This Row],[Category]]="M",COUNTIF($I$2:$I5,"M"),IF(Table156789131419[[#This Row],[Category]]="F",COUNTIF($I$2:$I5,"F"),0)))</f>
        <v/>
      </c>
      <c r="E5" s="26"/>
      <c r="F5" s="48"/>
      <c r="G5" s="28"/>
      <c r="H5" s="28"/>
      <c r="I5" s="29"/>
    </row>
    <row r="6" spans="1:9" x14ac:dyDescent="0.3">
      <c r="A6" s="18">
        <f>Table156789131419[[#This Row],[Full Name]]</f>
        <v>0</v>
      </c>
      <c r="B6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6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6" s="4" t="str">
        <f>IF(Table156789131419[[#This Row],[Category]]="","",IF(Table156789131419[[#This Row],[Category]]="M",COUNTIF($I$2:$I6,"M"),IF(Table156789131419[[#This Row],[Category]]="F",COUNTIF($I$2:$I6,"F"),0)))</f>
        <v/>
      </c>
      <c r="E6" s="26"/>
      <c r="F6" s="48"/>
      <c r="G6" s="28"/>
      <c r="H6" s="28"/>
      <c r="I6" s="29"/>
    </row>
    <row r="7" spans="1:9" x14ac:dyDescent="0.3">
      <c r="A7" s="18">
        <f>Table156789131419[[#This Row],[Full Name]]</f>
        <v>0</v>
      </c>
      <c r="B7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7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7" s="4" t="str">
        <f>IF(Table156789131419[[#This Row],[Category]]="","",IF(Table156789131419[[#This Row],[Category]]="M",COUNTIF($I$2:$I7,"M"),IF(Table156789131419[[#This Row],[Category]]="F",COUNTIF($I$2:$I7,"F"),0)))</f>
        <v/>
      </c>
      <c r="E7" s="26"/>
      <c r="F7" s="48"/>
      <c r="G7" s="28"/>
      <c r="H7" s="28"/>
      <c r="I7" s="29"/>
    </row>
    <row r="8" spans="1:9" x14ac:dyDescent="0.3">
      <c r="A8" s="18">
        <f>Table156789131419[[#This Row],[Full Name]]</f>
        <v>0</v>
      </c>
      <c r="B8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8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8" s="4" t="str">
        <f>IF(Table156789131419[[#This Row],[Category]]="","",IF(Table156789131419[[#This Row],[Category]]="M",COUNTIF($I$2:$I8,"M"),IF(Table156789131419[[#This Row],[Category]]="F",COUNTIF($I$2:$I8,"F"),0)))</f>
        <v/>
      </c>
      <c r="E8" s="26"/>
      <c r="F8" s="48"/>
      <c r="G8" s="28"/>
      <c r="H8" s="28"/>
      <c r="I8" s="29"/>
    </row>
    <row r="9" spans="1:9" x14ac:dyDescent="0.3">
      <c r="A9" s="18">
        <f>Table156789131419[[#This Row],[Full Name]]</f>
        <v>0</v>
      </c>
      <c r="B9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9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9" s="4" t="str">
        <f>IF(Table156789131419[[#This Row],[Category]]="","",IF(Table156789131419[[#This Row],[Category]]="M",COUNTIF($I$2:$I9,"M"),IF(Table156789131419[[#This Row],[Category]]="F",COUNTIF($I$2:$I9,"F"),0)))</f>
        <v/>
      </c>
      <c r="E9" s="26"/>
      <c r="F9" s="48"/>
      <c r="G9" s="28"/>
      <c r="H9" s="28"/>
      <c r="I9" s="29"/>
    </row>
    <row r="10" spans="1:9" x14ac:dyDescent="0.3">
      <c r="A10" s="18">
        <f>Table156789131419[[#This Row],[Full Name]]</f>
        <v>0</v>
      </c>
      <c r="B10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0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0" s="4" t="str">
        <f>IF(Table156789131419[[#This Row],[Category]]="","",IF(Table156789131419[[#This Row],[Category]]="M",COUNTIF($I$2:$I10,"M"),IF(Table156789131419[[#This Row],[Category]]="F",COUNTIF($I$2:$I10,"F"),0)))</f>
        <v/>
      </c>
      <c r="E10" s="26"/>
      <c r="F10" s="48"/>
      <c r="G10" s="28"/>
      <c r="H10" s="28"/>
      <c r="I10" s="29"/>
    </row>
    <row r="11" spans="1:9" x14ac:dyDescent="0.3">
      <c r="A11" s="18">
        <f>Table156789131419[[#This Row],[Full Name]]</f>
        <v>0</v>
      </c>
      <c r="B11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1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1" s="4" t="str">
        <f>IF(Table156789131419[[#This Row],[Category]]="","",IF(Table156789131419[[#This Row],[Category]]="M",COUNTIF($I$2:$I11,"M"),IF(Table156789131419[[#This Row],[Category]]="F",COUNTIF($I$2:$I11,"F"),0)))</f>
        <v/>
      </c>
      <c r="E11" s="26"/>
      <c r="F11" s="48"/>
      <c r="G11" s="28"/>
      <c r="H11" s="28"/>
      <c r="I11" s="29"/>
    </row>
    <row r="12" spans="1:9" x14ac:dyDescent="0.3">
      <c r="A12" s="18">
        <f>Table156789131419[[#This Row],[Full Name]]</f>
        <v>0</v>
      </c>
      <c r="B12" s="20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2" s="20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2" s="4" t="str">
        <f>IF(Table156789131419[[#This Row],[Category]]="","",IF(Table156789131419[[#This Row],[Category]]="M",COUNTIF($I$2:$I12,"M"),IF(Table156789131419[[#This Row],[Category]]="F",COUNTIF($I$2:$I12,"F"),0)))</f>
        <v/>
      </c>
      <c r="E12" s="26"/>
      <c r="F12" s="48"/>
      <c r="G12" s="28"/>
      <c r="H12" s="28"/>
      <c r="I12" s="29"/>
    </row>
    <row r="13" spans="1:9" x14ac:dyDescent="0.3">
      <c r="A13" s="19">
        <f>Table156789131419[[#This Row],[Full Name]]</f>
        <v>0</v>
      </c>
      <c r="B13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3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3" s="4" t="str">
        <f>IF(Table156789131419[[#This Row],[Category]]="","",IF(Table156789131419[[#This Row],[Category]]="M",COUNTIF($I$2:$I13,"M"),IF(Table156789131419[[#This Row],[Category]]="F",COUNTIF($I$2:$I13,"F"),0)))</f>
        <v/>
      </c>
      <c r="E13" s="30"/>
      <c r="F13" s="48"/>
      <c r="G13" s="32"/>
      <c r="H13" s="32"/>
      <c r="I13" s="33"/>
    </row>
    <row r="14" spans="1:9" x14ac:dyDescent="0.3">
      <c r="A14" s="19">
        <f>Table156789131419[[#This Row],[Full Name]]</f>
        <v>0</v>
      </c>
      <c r="B14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4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4" s="4" t="str">
        <f>IF(Table156789131419[[#This Row],[Category]]="","",IF(Table156789131419[[#This Row],[Category]]="M",COUNTIF($I$2:$I14,"M"),IF(Table156789131419[[#This Row],[Category]]="F",COUNTIF($I$2:$I14,"F"),0)))</f>
        <v/>
      </c>
      <c r="E14" s="26"/>
      <c r="F14" s="48"/>
      <c r="G14" s="28"/>
      <c r="H14" s="28"/>
      <c r="I14" s="29"/>
    </row>
    <row r="15" spans="1:9" x14ac:dyDescent="0.3">
      <c r="A15" s="19">
        <f>Table156789131419[[#This Row],[Full Name]]</f>
        <v>0</v>
      </c>
      <c r="B15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5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5" s="4" t="str">
        <f>IF(Table156789131419[[#This Row],[Category]]="","",IF(Table156789131419[[#This Row],[Category]]="M",COUNTIF($I$2:$I15,"M"),IF(Table156789131419[[#This Row],[Category]]="F",COUNTIF($I$2:$I15,"F"),0)))</f>
        <v/>
      </c>
      <c r="E15" s="26"/>
      <c r="F15" s="48"/>
      <c r="G15" s="28"/>
      <c r="H15" s="28"/>
      <c r="I15" s="29"/>
    </row>
    <row r="16" spans="1:9" x14ac:dyDescent="0.3">
      <c r="A16" s="19">
        <f>Table156789131419[[#This Row],[Full Name]]</f>
        <v>0</v>
      </c>
      <c r="B16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6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6" s="4" t="str">
        <f>IF(Table156789131419[[#This Row],[Category]]="","",IF(Table156789131419[[#This Row],[Category]]="M",COUNTIF($I$2:$I16,"M"),IF(Table156789131419[[#This Row],[Category]]="F",COUNTIF($I$2:$I16,"F"),0)))</f>
        <v/>
      </c>
      <c r="E16" s="26"/>
      <c r="F16" s="48"/>
      <c r="G16" s="28"/>
      <c r="H16" s="28"/>
      <c r="I16" s="29"/>
    </row>
    <row r="17" spans="1:9" x14ac:dyDescent="0.3">
      <c r="A17" s="19">
        <f>Table156789131419[[#This Row],[Full Name]]</f>
        <v>0</v>
      </c>
      <c r="B17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7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7" s="4" t="str">
        <f>IF(Table156789131419[[#This Row],[Category]]="","",IF(Table156789131419[[#This Row],[Category]]="M",COUNTIF($I$2:$I17,"M"),IF(Table156789131419[[#This Row],[Category]]="F",COUNTIF($I$2:$I17,"F"),0)))</f>
        <v/>
      </c>
      <c r="E17" s="26"/>
      <c r="F17" s="48"/>
      <c r="G17" s="28"/>
      <c r="H17" s="28"/>
      <c r="I17" s="29"/>
    </row>
    <row r="18" spans="1:9" x14ac:dyDescent="0.3">
      <c r="A18" s="19">
        <f>Table156789131419[[#This Row],[Full Name]]</f>
        <v>0</v>
      </c>
      <c r="B18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8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8" s="4" t="str">
        <f>IF(Table156789131419[[#This Row],[Category]]="","",IF(Table156789131419[[#This Row],[Category]]="M",COUNTIF($I$2:$I18,"M"),IF(Table156789131419[[#This Row],[Category]]="F",COUNTIF($I$2:$I18,"F"),0)))</f>
        <v/>
      </c>
      <c r="E18" s="26"/>
      <c r="F18" s="48"/>
      <c r="G18" s="28"/>
      <c r="H18" s="28"/>
      <c r="I18" s="29"/>
    </row>
    <row r="19" spans="1:9" x14ac:dyDescent="0.3">
      <c r="A19" s="19">
        <f>Table156789131419[[#This Row],[Full Name]]</f>
        <v>0</v>
      </c>
      <c r="B19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9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9" s="4" t="str">
        <f>IF(Table156789131419[[#This Row],[Category]]="","",IF(Table156789131419[[#This Row],[Category]]="M",COUNTIF($I$2:$I19,"M"),IF(Table156789131419[[#This Row],[Category]]="F",COUNTIF($I$2:$I19,"F"),0)))</f>
        <v/>
      </c>
      <c r="E19" s="26"/>
      <c r="F19" s="48"/>
      <c r="G19" s="28"/>
      <c r="H19" s="28"/>
      <c r="I19" s="29"/>
    </row>
    <row r="20" spans="1:9" x14ac:dyDescent="0.3">
      <c r="A20" s="19">
        <f>Table156789131419[[#This Row],[Full Name]]</f>
        <v>0</v>
      </c>
      <c r="B20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0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0" s="4" t="str">
        <f>IF(Table156789131419[[#This Row],[Category]]="","",IF(Table156789131419[[#This Row],[Category]]="M",COUNTIF($I$2:$I20,"M"),IF(Table156789131419[[#This Row],[Category]]="F",COUNTIF($I$2:$I20,"F"),0)))</f>
        <v/>
      </c>
      <c r="E20" s="26"/>
      <c r="F20" s="48"/>
      <c r="G20" s="28"/>
      <c r="H20" s="28"/>
      <c r="I20" s="29"/>
    </row>
    <row r="21" spans="1:9" x14ac:dyDescent="0.3">
      <c r="A21" s="19">
        <f>Table156789131419[[#This Row],[Full Name]]</f>
        <v>0</v>
      </c>
      <c r="B21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1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1" s="4" t="str">
        <f>IF(Table156789131419[[#This Row],[Category]]="","",IF(Table156789131419[[#This Row],[Category]]="M",COUNTIF($I$2:$I21,"M"),IF(Table156789131419[[#This Row],[Category]]="F",COUNTIF($I$2:$I21,"F"),0)))</f>
        <v/>
      </c>
      <c r="E21" s="26"/>
      <c r="F21" s="48"/>
      <c r="G21" s="28"/>
      <c r="H21" s="28"/>
      <c r="I21" s="29"/>
    </row>
    <row r="22" spans="1:9" x14ac:dyDescent="0.3">
      <c r="A22" s="19">
        <f>Table156789131419[[#This Row],[Full Name]]</f>
        <v>0</v>
      </c>
      <c r="B22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2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2" s="4" t="str">
        <f>IF(Table156789131419[[#This Row],[Category]]="","",IF(Table156789131419[[#This Row],[Category]]="M",COUNTIF($I$2:$I22,"M"),IF(Table156789131419[[#This Row],[Category]]="F",COUNTIF($I$2:$I22,"F"),0)))</f>
        <v/>
      </c>
      <c r="E22" s="26"/>
      <c r="F22" s="48"/>
      <c r="G22" s="28"/>
      <c r="H22" s="28"/>
      <c r="I22" s="29"/>
    </row>
    <row r="23" spans="1:9" x14ac:dyDescent="0.3">
      <c r="A23" s="19">
        <f>Table156789131419[[#This Row],[Full Name]]</f>
        <v>0</v>
      </c>
      <c r="B23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3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3" s="4" t="str">
        <f>IF(Table156789131419[[#This Row],[Category]]="","",IF(Table156789131419[[#This Row],[Category]]="M",COUNTIF($I$2:$I23,"M"),IF(Table156789131419[[#This Row],[Category]]="F",COUNTIF($I$2:$I23,"F"),0)))</f>
        <v/>
      </c>
      <c r="E23" s="26"/>
      <c r="F23" s="48"/>
      <c r="G23" s="28"/>
      <c r="H23" s="28"/>
      <c r="I23" s="29"/>
    </row>
    <row r="24" spans="1:9" x14ac:dyDescent="0.3">
      <c r="A24" s="19">
        <f>Table156789131419[[#This Row],[Full Name]]</f>
        <v>0</v>
      </c>
      <c r="B24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4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4" s="4" t="str">
        <f>IF(Table156789131419[[#This Row],[Category]]="","",IF(Table156789131419[[#This Row],[Category]]="M",COUNTIF($I$2:$I24,"M"),IF(Table156789131419[[#This Row],[Category]]="F",COUNTIF($I$2:$I24,"F"),0)))</f>
        <v/>
      </c>
      <c r="E24" s="26"/>
      <c r="F24" s="48"/>
      <c r="G24" s="28"/>
      <c r="H24" s="28"/>
      <c r="I24" s="29"/>
    </row>
    <row r="25" spans="1:9" x14ac:dyDescent="0.3">
      <c r="A25" s="19">
        <f>Table156789131419[[#This Row],[Full Name]]</f>
        <v>0</v>
      </c>
      <c r="B25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5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5" s="4" t="str">
        <f>IF(Table156789131419[[#This Row],[Category]]="","",IF(Table156789131419[[#This Row],[Category]]="M",COUNTIF($I$2:$I25,"M"),IF(Table156789131419[[#This Row],[Category]]="F",COUNTIF($I$2:$I25,"F"),0)))</f>
        <v/>
      </c>
      <c r="E25" s="26"/>
      <c r="F25" s="48"/>
      <c r="G25" s="28"/>
      <c r="H25" s="28"/>
      <c r="I25" s="29"/>
    </row>
    <row r="26" spans="1:9" x14ac:dyDescent="0.3">
      <c r="A26" s="19">
        <f>Table156789131419[[#This Row],[Full Name]]</f>
        <v>0</v>
      </c>
      <c r="B26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6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6" s="4" t="str">
        <f>IF(Table156789131419[[#This Row],[Category]]="","",IF(Table156789131419[[#This Row],[Category]]="M",COUNTIF($I$2:$I26,"M"),IF(Table156789131419[[#This Row],[Category]]="F",COUNTIF($I$2:$I26,"F"),0)))</f>
        <v/>
      </c>
      <c r="E26" s="26"/>
      <c r="F26" s="48"/>
      <c r="G26" s="28"/>
      <c r="H26" s="28"/>
      <c r="I26" s="29"/>
    </row>
    <row r="27" spans="1:9" x14ac:dyDescent="0.3">
      <c r="A27" s="19">
        <f>Table156789131419[[#This Row],[Full Name]]</f>
        <v>0</v>
      </c>
      <c r="B27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7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7" s="4" t="str">
        <f>IF(Table156789131419[[#This Row],[Category]]="","",IF(Table156789131419[[#This Row],[Category]]="M",COUNTIF($I$2:$I27,"M"),IF(Table156789131419[[#This Row],[Category]]="F",COUNTIF($I$2:$I27,"F"),0)))</f>
        <v/>
      </c>
      <c r="E27" s="26"/>
      <c r="F27" s="48"/>
      <c r="G27" s="28"/>
      <c r="H27" s="28"/>
      <c r="I27" s="29"/>
    </row>
    <row r="28" spans="1:9" x14ac:dyDescent="0.3">
      <c r="A28" s="19">
        <f>Table156789131419[[#This Row],[Full Name]]</f>
        <v>0</v>
      </c>
      <c r="B28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8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8" s="4" t="str">
        <f>IF(Table156789131419[[#This Row],[Category]]="","",IF(Table156789131419[[#This Row],[Category]]="M",COUNTIF($I$2:$I28,"M"),IF(Table156789131419[[#This Row],[Category]]="F",COUNTIF($I$2:$I28,"F"),0)))</f>
        <v/>
      </c>
      <c r="E28" s="26"/>
      <c r="F28" s="48"/>
      <c r="G28" s="28"/>
      <c r="H28" s="28"/>
      <c r="I28" s="29"/>
    </row>
    <row r="29" spans="1:9" x14ac:dyDescent="0.3">
      <c r="A29" s="19">
        <f>Table156789131419[[#This Row],[Full Name]]</f>
        <v>0</v>
      </c>
      <c r="B29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9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9" s="4" t="str">
        <f>IF(Table156789131419[[#This Row],[Category]]="","",IF(Table156789131419[[#This Row],[Category]]="M",COUNTIF($I$2:$I29,"M"),IF(Table156789131419[[#This Row],[Category]]="F",COUNTIF($I$2:$I29,"F"),0)))</f>
        <v/>
      </c>
      <c r="E29" s="26"/>
      <c r="F29" s="48"/>
      <c r="G29" s="28"/>
      <c r="H29" s="28"/>
      <c r="I29" s="29"/>
    </row>
    <row r="30" spans="1:9" x14ac:dyDescent="0.3">
      <c r="A30" s="19">
        <f>Table156789131419[[#This Row],[Full Name]]</f>
        <v>0</v>
      </c>
      <c r="B30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0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0" s="4" t="str">
        <f>IF(Table156789131419[[#This Row],[Category]]="","",IF(Table156789131419[[#This Row],[Category]]="M",COUNTIF($I$2:$I30,"M"),IF(Table156789131419[[#This Row],[Category]]="F",COUNTIF($I$2:$I30,"F"),0)))</f>
        <v/>
      </c>
      <c r="E30" s="26"/>
      <c r="F30" s="48"/>
      <c r="G30" s="28"/>
      <c r="H30" s="28"/>
      <c r="I30" s="29"/>
    </row>
    <row r="31" spans="1:9" x14ac:dyDescent="0.3">
      <c r="A31" s="19">
        <f>Table156789131419[[#This Row],[Full Name]]</f>
        <v>0</v>
      </c>
      <c r="B31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1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1" s="4" t="str">
        <f>IF(Table156789131419[[#This Row],[Category]]="","",IF(Table156789131419[[#This Row],[Category]]="M",COUNTIF($I$2:$I31,"M"),IF(Table156789131419[[#This Row],[Category]]="F",COUNTIF($I$2:$I31,"F"),0)))</f>
        <v/>
      </c>
      <c r="E31" s="26"/>
      <c r="F31" s="48"/>
      <c r="G31" s="28"/>
      <c r="H31" s="28"/>
      <c r="I31" s="29"/>
    </row>
    <row r="32" spans="1:9" x14ac:dyDescent="0.3">
      <c r="A32" s="19">
        <f>Table156789131419[[#This Row],[Full Name]]</f>
        <v>0</v>
      </c>
      <c r="B32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2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2" s="4" t="str">
        <f>IF(Table156789131419[[#This Row],[Category]]="","",IF(Table156789131419[[#This Row],[Category]]="M",COUNTIF($I$2:$I32,"M"),IF(Table156789131419[[#This Row],[Category]]="F",COUNTIF($I$2:$I32,"F"),0)))</f>
        <v/>
      </c>
      <c r="E32" s="26"/>
      <c r="F32" s="48"/>
      <c r="G32" s="28"/>
      <c r="H32" s="28"/>
      <c r="I32" s="29"/>
    </row>
    <row r="33" spans="1:9" x14ac:dyDescent="0.3">
      <c r="A33" s="19">
        <f>Table156789131419[[#This Row],[Full Name]]</f>
        <v>0</v>
      </c>
      <c r="B33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3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3" s="4" t="str">
        <f>IF(Table156789131419[[#This Row],[Category]]="","",IF(Table156789131419[[#This Row],[Category]]="M",COUNTIF($I$2:$I33,"M"),IF(Table156789131419[[#This Row],[Category]]="F",COUNTIF($I$2:$I33,"F"),0)))</f>
        <v/>
      </c>
      <c r="E33" s="26"/>
      <c r="F33" s="48"/>
      <c r="G33" s="28"/>
      <c r="H33" s="28"/>
      <c r="I33" s="29"/>
    </row>
    <row r="34" spans="1:9" x14ac:dyDescent="0.3">
      <c r="A34" s="19">
        <f>Table156789131419[[#This Row],[Full Name]]</f>
        <v>0</v>
      </c>
      <c r="B34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4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4" s="4" t="str">
        <f>IF(Table156789131419[[#This Row],[Category]]="","",IF(Table156789131419[[#This Row],[Category]]="M",COUNTIF($I$2:$I34,"M"),IF(Table156789131419[[#This Row],[Category]]="F",COUNTIF($I$2:$I34,"F"),0)))</f>
        <v/>
      </c>
      <c r="E34" s="26"/>
      <c r="F34" s="48"/>
      <c r="G34" s="28"/>
      <c r="H34" s="28"/>
      <c r="I34" s="29"/>
    </row>
    <row r="35" spans="1:9" x14ac:dyDescent="0.3">
      <c r="A35" s="19">
        <f>Table156789131419[[#This Row],[Full Name]]</f>
        <v>0</v>
      </c>
      <c r="B35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5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5" s="4" t="str">
        <f>IF(Table156789131419[[#This Row],[Category]]="","",IF(Table156789131419[[#This Row],[Category]]="M",COUNTIF($I$2:$I35,"M"),IF(Table156789131419[[#This Row],[Category]]="F",COUNTIF($I$2:$I35,"F"),0)))</f>
        <v/>
      </c>
      <c r="E35" s="26"/>
      <c r="F35" s="48"/>
      <c r="G35" s="28"/>
      <c r="H35" s="28"/>
      <c r="I35" s="29"/>
    </row>
    <row r="36" spans="1:9" x14ac:dyDescent="0.3">
      <c r="A36" s="19">
        <f>Table156789131419[[#This Row],[Full Name]]</f>
        <v>0</v>
      </c>
      <c r="B36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6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6" s="4" t="str">
        <f>IF(Table156789131419[[#This Row],[Category]]="","",IF(Table156789131419[[#This Row],[Category]]="M",COUNTIF($I$2:$I36,"M"),IF(Table156789131419[[#This Row],[Category]]="F",COUNTIF($I$2:$I36,"F"),0)))</f>
        <v/>
      </c>
      <c r="E36" s="26"/>
      <c r="F36" s="48"/>
      <c r="G36" s="28"/>
      <c r="H36" s="28"/>
      <c r="I36" s="29"/>
    </row>
    <row r="37" spans="1:9" x14ac:dyDescent="0.3">
      <c r="A37" s="19">
        <f>Table156789131419[[#This Row],[Full Name]]</f>
        <v>0</v>
      </c>
      <c r="B37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7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7" s="4" t="str">
        <f>IF(Table156789131419[[#This Row],[Category]]="","",IF(Table156789131419[[#This Row],[Category]]="M",COUNTIF($I$2:$I37,"M"),IF(Table156789131419[[#This Row],[Category]]="F",COUNTIF($I$2:$I37,"F"),0)))</f>
        <v/>
      </c>
      <c r="E37" s="26"/>
      <c r="F37" s="48"/>
      <c r="G37" s="28"/>
      <c r="H37" s="28"/>
      <c r="I37" s="29"/>
    </row>
    <row r="38" spans="1:9" x14ac:dyDescent="0.3">
      <c r="A38" s="19">
        <f>Table156789131419[[#This Row],[Full Name]]</f>
        <v>0</v>
      </c>
      <c r="B38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8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8" s="4" t="str">
        <f>IF(Table156789131419[[#This Row],[Category]]="","",IF(Table156789131419[[#This Row],[Category]]="M",COUNTIF($I$2:$I38,"M"),IF(Table156789131419[[#This Row],[Category]]="F",COUNTIF($I$2:$I38,"F"),0)))</f>
        <v/>
      </c>
      <c r="E38" s="26"/>
      <c r="F38" s="48"/>
      <c r="G38" s="28"/>
      <c r="H38" s="28"/>
      <c r="I38" s="29"/>
    </row>
    <row r="39" spans="1:9" x14ac:dyDescent="0.3">
      <c r="A39" s="19">
        <f>Table156789131419[[#This Row],[Full Name]]</f>
        <v>0</v>
      </c>
      <c r="B39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9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9" s="4" t="str">
        <f>IF(Table156789131419[[#This Row],[Category]]="","",IF(Table156789131419[[#This Row],[Category]]="M",COUNTIF($I$2:$I39,"M"),IF(Table156789131419[[#This Row],[Category]]="F",COUNTIF($I$2:$I39,"F"),0)))</f>
        <v/>
      </c>
      <c r="E39" s="26"/>
      <c r="F39" s="48"/>
      <c r="G39" s="28"/>
      <c r="H39" s="28"/>
      <c r="I39" s="29"/>
    </row>
    <row r="40" spans="1:9" x14ac:dyDescent="0.3">
      <c r="A40" s="19">
        <f>Table156789131419[[#This Row],[Full Name]]</f>
        <v>0</v>
      </c>
      <c r="B40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0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0" s="4" t="str">
        <f>IF(Table156789131419[[#This Row],[Category]]="","",IF(Table156789131419[[#This Row],[Category]]="M",COUNTIF($I$2:$I40,"M"),IF(Table156789131419[[#This Row],[Category]]="F",COUNTIF($I$2:$I40,"F"),0)))</f>
        <v/>
      </c>
      <c r="E40" s="26"/>
      <c r="F40" s="48"/>
      <c r="G40" s="28"/>
      <c r="H40" s="28"/>
      <c r="I40" s="29"/>
    </row>
    <row r="41" spans="1:9" x14ac:dyDescent="0.3">
      <c r="A41" s="19">
        <f>Table156789131419[[#This Row],[Full Name]]</f>
        <v>0</v>
      </c>
      <c r="B41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1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1" s="4" t="str">
        <f>IF(Table156789131419[[#This Row],[Category]]="","",IF(Table156789131419[[#This Row],[Category]]="M",COUNTIF($I$2:$I41,"M"),IF(Table156789131419[[#This Row],[Category]]="F",COUNTIF($I$2:$I41,"F"),0)))</f>
        <v/>
      </c>
      <c r="E41" s="26"/>
      <c r="F41" s="48"/>
      <c r="G41" s="28"/>
      <c r="H41" s="28"/>
      <c r="I41" s="29"/>
    </row>
    <row r="42" spans="1:9" x14ac:dyDescent="0.3">
      <c r="A42" s="19">
        <f>Table156789131419[[#This Row],[Full Name]]</f>
        <v>0</v>
      </c>
      <c r="B42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2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2" s="4" t="str">
        <f>IF(Table156789131419[[#This Row],[Category]]="","",IF(Table156789131419[[#This Row],[Category]]="M",COUNTIF($I$2:$I42,"M"),IF(Table156789131419[[#This Row],[Category]]="F",COUNTIF($I$2:$I42,"F"),0)))</f>
        <v/>
      </c>
      <c r="E42" s="26"/>
      <c r="F42" s="48"/>
      <c r="G42" s="28"/>
      <c r="H42" s="28"/>
      <c r="I42" s="29"/>
    </row>
    <row r="43" spans="1:9" x14ac:dyDescent="0.3">
      <c r="A43" s="19">
        <f>Table156789131419[[#This Row],[Full Name]]</f>
        <v>0</v>
      </c>
      <c r="B43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3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3" s="4" t="str">
        <f>IF(Table156789131419[[#This Row],[Category]]="","",IF(Table156789131419[[#This Row],[Category]]="M",COUNTIF($I$2:$I43,"M"),IF(Table156789131419[[#This Row],[Category]]="F",COUNTIF($I$2:$I43,"F"),0)))</f>
        <v/>
      </c>
      <c r="E43" s="26"/>
      <c r="F43" s="48"/>
      <c r="G43" s="28"/>
      <c r="H43" s="28"/>
      <c r="I43" s="29"/>
    </row>
    <row r="44" spans="1:9" x14ac:dyDescent="0.3">
      <c r="A44" s="19">
        <f>Table156789131419[[#This Row],[Full Name]]</f>
        <v>0</v>
      </c>
      <c r="B44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4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4" s="4" t="str">
        <f>IF(Table156789131419[[#This Row],[Category]]="","",IF(Table156789131419[[#This Row],[Category]]="M",COUNTIF($I$2:$I44,"M"),IF(Table156789131419[[#This Row],[Category]]="F",COUNTIF($I$2:$I44,"F"),0)))</f>
        <v/>
      </c>
      <c r="E44" s="26"/>
      <c r="F44" s="48"/>
      <c r="G44" s="28"/>
      <c r="H44" s="28"/>
      <c r="I44" s="29"/>
    </row>
    <row r="45" spans="1:9" x14ac:dyDescent="0.3">
      <c r="A45" s="19">
        <f>Table156789131419[[#This Row],[Full Name]]</f>
        <v>0</v>
      </c>
      <c r="B45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5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5" s="4" t="str">
        <f>IF(Table156789131419[[#This Row],[Category]]="","",IF(Table156789131419[[#This Row],[Category]]="M",COUNTIF($I$2:$I45,"M"),IF(Table156789131419[[#This Row],[Category]]="F",COUNTIF($I$2:$I45,"F"),0)))</f>
        <v/>
      </c>
      <c r="E45" s="26"/>
      <c r="F45" s="48"/>
      <c r="G45" s="28"/>
      <c r="H45" s="28"/>
      <c r="I45" s="29"/>
    </row>
    <row r="46" spans="1:9" x14ac:dyDescent="0.3">
      <c r="A46" s="19">
        <f>Table156789131419[[#This Row],[Full Name]]</f>
        <v>0</v>
      </c>
      <c r="B46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6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6" s="4" t="str">
        <f>IF(Table156789131419[[#This Row],[Category]]="","",IF(Table156789131419[[#This Row],[Category]]="M",COUNTIF($I$2:$I46,"M"),IF(Table156789131419[[#This Row],[Category]]="F",COUNTIF($I$2:$I46,"F"),0)))</f>
        <v/>
      </c>
      <c r="E46" s="26"/>
      <c r="F46" s="48"/>
      <c r="G46" s="28"/>
      <c r="H46" s="28"/>
      <c r="I46" s="29"/>
    </row>
    <row r="47" spans="1:9" x14ac:dyDescent="0.3">
      <c r="A47" s="19">
        <f>Table156789131419[[#This Row],[Full Name]]</f>
        <v>0</v>
      </c>
      <c r="B47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7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7" s="4" t="str">
        <f>IF(Table156789131419[[#This Row],[Category]]="","",IF(Table156789131419[[#This Row],[Category]]="M",COUNTIF($I$2:$I47,"M"),IF(Table156789131419[[#This Row],[Category]]="F",COUNTIF($I$2:$I47,"F"),0)))</f>
        <v/>
      </c>
      <c r="E47" s="26"/>
      <c r="F47" s="48"/>
      <c r="G47" s="28"/>
      <c r="H47" s="28"/>
      <c r="I47" s="29"/>
    </row>
    <row r="48" spans="1:9" x14ac:dyDescent="0.3">
      <c r="A48" s="19">
        <f>Table156789131419[[#This Row],[Full Name]]</f>
        <v>0</v>
      </c>
      <c r="B48" s="21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8" s="21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8" s="4" t="str">
        <f>IF(Table156789131419[[#This Row],[Category]]="","",IF(Table156789131419[[#This Row],[Category]]="M",COUNTIF($I$2:$I48,"M"),IF(Table156789131419[[#This Row],[Category]]="F",COUNTIF($I$2:$I48,"F"),0)))</f>
        <v/>
      </c>
      <c r="E48" s="26"/>
      <c r="F48" s="48"/>
      <c r="G48" s="28"/>
      <c r="H48" s="28"/>
      <c r="I48" s="29"/>
    </row>
  </sheetData>
  <phoneticPr fontId="5" type="noConversion"/>
  <conditionalFormatting sqref="B2:B48">
    <cfRule type="containsText" dxfId="13" priority="1" operator="containsText" text="OK">
      <formula>NOT(ISERROR(SEARCH("OK",B2)))</formula>
    </cfRule>
    <cfRule type="containsText" dxfId="12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F5D4-8301-4578-B803-0C5C56305013}">
  <sheetPr>
    <tabColor rgb="FF00B0F0"/>
  </sheetPr>
  <dimension ref="A1:I48"/>
  <sheetViews>
    <sheetView topLeftCell="B1" workbookViewId="0">
      <selection activeCell="E2" sqref="E2:I17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Table15678913141920[[#This Row],[Full Name]]</f>
        <v>0</v>
      </c>
      <c r="B2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" s="4" t="str">
        <f>IF(Table15678913141920[[#This Row],[Category]]="","",IF(Table15678913141920[[#This Row],[Category]]="M",COUNTIF($I$2:$I2,"M"),IF(Table15678913141920[[#This Row],[Category]]="F",COUNTIF($I$2:$I2,"F"),0)))</f>
        <v/>
      </c>
      <c r="E2" s="26"/>
      <c r="F2" s="27"/>
      <c r="G2" s="28"/>
      <c r="H2" s="28"/>
      <c r="I2" s="29"/>
    </row>
    <row r="3" spans="1:9" x14ac:dyDescent="0.3">
      <c r="A3" s="18">
        <f>Table15678913141920[[#This Row],[Full Name]]</f>
        <v>0</v>
      </c>
      <c r="B3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" s="4" t="str">
        <f>IF(Table15678913141920[[#This Row],[Category]]="","",IF(Table15678913141920[[#This Row],[Category]]="M",COUNTIF($I$2:$I3,"M"),IF(Table15678913141920[[#This Row],[Category]]="F",COUNTIF($I$2:$I3,"F"),0)))</f>
        <v/>
      </c>
      <c r="E3" s="26"/>
      <c r="F3" s="27"/>
      <c r="G3" s="28"/>
      <c r="H3" s="28"/>
      <c r="I3" s="29"/>
    </row>
    <row r="4" spans="1:9" x14ac:dyDescent="0.3">
      <c r="A4" s="18">
        <f>Table15678913141920[[#This Row],[Full Name]]</f>
        <v>0</v>
      </c>
      <c r="B4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" s="4" t="str">
        <f>IF(Table15678913141920[[#This Row],[Category]]="","",IF(Table15678913141920[[#This Row],[Category]]="M",COUNTIF($I$2:$I4,"M"),IF(Table15678913141920[[#This Row],[Category]]="F",COUNTIF($I$2:$I4,"F"),0)))</f>
        <v/>
      </c>
      <c r="E4" s="26"/>
      <c r="F4" s="27"/>
      <c r="G4" s="28"/>
      <c r="H4" s="28"/>
      <c r="I4" s="29"/>
    </row>
    <row r="5" spans="1:9" x14ac:dyDescent="0.3">
      <c r="A5" s="18">
        <f>Table15678913141920[[#This Row],[Full Name]]</f>
        <v>0</v>
      </c>
      <c r="B5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5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5" s="4" t="str">
        <f>IF(Table15678913141920[[#This Row],[Category]]="","",IF(Table15678913141920[[#This Row],[Category]]="M",COUNTIF($I$2:$I5,"M"),IF(Table15678913141920[[#This Row],[Category]]="F",COUNTIF($I$2:$I5,"F"),0)))</f>
        <v/>
      </c>
      <c r="E5" s="26"/>
      <c r="F5" s="27"/>
      <c r="G5" s="28"/>
      <c r="H5" s="28"/>
      <c r="I5" s="29"/>
    </row>
    <row r="6" spans="1:9" x14ac:dyDescent="0.3">
      <c r="A6" s="18">
        <f>Table15678913141920[[#This Row],[Full Name]]</f>
        <v>0</v>
      </c>
      <c r="B6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6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6" s="4" t="str">
        <f>IF(Table15678913141920[[#This Row],[Category]]="","",IF(Table15678913141920[[#This Row],[Category]]="M",COUNTIF($I$2:$I6,"M"),IF(Table15678913141920[[#This Row],[Category]]="F",COUNTIF($I$2:$I6,"F"),0)))</f>
        <v/>
      </c>
      <c r="E6" s="26"/>
      <c r="F6" s="27"/>
      <c r="G6" s="28"/>
      <c r="H6" s="28"/>
      <c r="I6" s="29"/>
    </row>
    <row r="7" spans="1:9" x14ac:dyDescent="0.3">
      <c r="A7" s="18">
        <f>Table15678913141920[[#This Row],[Full Name]]</f>
        <v>0</v>
      </c>
      <c r="B7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7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7" s="4" t="str">
        <f>IF(Table15678913141920[[#This Row],[Category]]="","",IF(Table15678913141920[[#This Row],[Category]]="M",COUNTIF($I$2:$I7,"M"),IF(Table15678913141920[[#This Row],[Category]]="F",COUNTIF($I$2:$I7,"F"),0)))</f>
        <v/>
      </c>
      <c r="E7" s="26"/>
      <c r="F7" s="27"/>
      <c r="G7" s="28"/>
      <c r="H7" s="28"/>
      <c r="I7" s="29"/>
    </row>
    <row r="8" spans="1:9" x14ac:dyDescent="0.3">
      <c r="A8" s="18">
        <f>Table15678913141920[[#This Row],[Full Name]]</f>
        <v>0</v>
      </c>
      <c r="B8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8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8" s="4" t="str">
        <f>IF(Table15678913141920[[#This Row],[Category]]="","",IF(Table15678913141920[[#This Row],[Category]]="M",COUNTIF($I$2:$I8,"M"),IF(Table15678913141920[[#This Row],[Category]]="F",COUNTIF($I$2:$I8,"F"),0)))</f>
        <v/>
      </c>
      <c r="E8" s="26"/>
      <c r="F8" s="27"/>
      <c r="G8" s="28"/>
      <c r="H8" s="28"/>
      <c r="I8" s="29"/>
    </row>
    <row r="9" spans="1:9" x14ac:dyDescent="0.3">
      <c r="A9" s="18">
        <f>Table15678913141920[[#This Row],[Full Name]]</f>
        <v>0</v>
      </c>
      <c r="B9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9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9" s="4" t="str">
        <f>IF(Table15678913141920[[#This Row],[Category]]="","",IF(Table15678913141920[[#This Row],[Category]]="M",COUNTIF($I$2:$I9,"M"),IF(Table15678913141920[[#This Row],[Category]]="F",COUNTIF($I$2:$I9,"F"),0)))</f>
        <v/>
      </c>
      <c r="E9" s="26"/>
      <c r="F9" s="27"/>
      <c r="G9" s="28"/>
      <c r="H9" s="28"/>
      <c r="I9" s="29"/>
    </row>
    <row r="10" spans="1:9" x14ac:dyDescent="0.3">
      <c r="A10" s="18">
        <f>Table15678913141920[[#This Row],[Full Name]]</f>
        <v>0</v>
      </c>
      <c r="B10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0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0" s="4" t="str">
        <f>IF(Table15678913141920[[#This Row],[Category]]="","",IF(Table15678913141920[[#This Row],[Category]]="M",COUNTIF($I$2:$I10,"M"),IF(Table15678913141920[[#This Row],[Category]]="F",COUNTIF($I$2:$I10,"F"),0)))</f>
        <v/>
      </c>
      <c r="E10" s="26"/>
      <c r="F10" s="27"/>
      <c r="G10" s="28"/>
      <c r="H10" s="28"/>
      <c r="I10" s="29"/>
    </row>
    <row r="11" spans="1:9" x14ac:dyDescent="0.3">
      <c r="A11" s="18">
        <f>Table15678913141920[[#This Row],[Full Name]]</f>
        <v>0</v>
      </c>
      <c r="B11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1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1" s="4" t="str">
        <f>IF(Table15678913141920[[#This Row],[Category]]="","",IF(Table15678913141920[[#This Row],[Category]]="M",COUNTIF($I$2:$I11,"M"),IF(Table15678913141920[[#This Row],[Category]]="F",COUNTIF($I$2:$I11,"F"),0)))</f>
        <v/>
      </c>
      <c r="E11" s="26"/>
      <c r="F11" s="27"/>
      <c r="G11" s="28"/>
      <c r="H11" s="28"/>
      <c r="I11" s="29"/>
    </row>
    <row r="12" spans="1:9" x14ac:dyDescent="0.3">
      <c r="A12" s="18">
        <f>Table15678913141920[[#This Row],[Full Name]]</f>
        <v>0</v>
      </c>
      <c r="B12" s="20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2" s="20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2" s="4" t="str">
        <f>IF(Table15678913141920[[#This Row],[Category]]="","",IF(Table15678913141920[[#This Row],[Category]]="M",COUNTIF($I$2:$I12,"M"),IF(Table15678913141920[[#This Row],[Category]]="F",COUNTIF($I$2:$I12,"F"),0)))</f>
        <v/>
      </c>
      <c r="E12" s="26"/>
      <c r="F12" s="27"/>
      <c r="G12" s="28"/>
      <c r="H12" s="28"/>
      <c r="I12" s="29"/>
    </row>
    <row r="13" spans="1:9" x14ac:dyDescent="0.3">
      <c r="A13" s="19">
        <f>Table15678913141920[[#This Row],[Full Name]]</f>
        <v>0</v>
      </c>
      <c r="B13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3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3" s="4" t="str">
        <f>IF(Table15678913141920[[#This Row],[Category]]="","",IF(Table15678913141920[[#This Row],[Category]]="M",COUNTIF($I$2:$I13,"M"),IF(Table15678913141920[[#This Row],[Category]]="F",COUNTIF($I$2:$I13,"F"),0)))</f>
        <v/>
      </c>
      <c r="E13" s="30"/>
      <c r="F13" s="31"/>
      <c r="G13" s="32"/>
      <c r="H13" s="32"/>
      <c r="I13" s="33"/>
    </row>
    <row r="14" spans="1:9" x14ac:dyDescent="0.3">
      <c r="A14" s="19">
        <f>Table15678913141920[[#This Row],[Full Name]]</f>
        <v>0</v>
      </c>
      <c r="B14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4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4" s="4" t="str">
        <f>IF(Table15678913141920[[#This Row],[Category]]="","",IF(Table15678913141920[[#This Row],[Category]]="M",COUNTIF($I$2:$I14,"M"),IF(Table15678913141920[[#This Row],[Category]]="F",COUNTIF($I$2:$I14,"F"),0)))</f>
        <v/>
      </c>
      <c r="E14" s="26"/>
      <c r="F14" s="27"/>
      <c r="G14" s="28"/>
      <c r="H14" s="28"/>
      <c r="I14" s="29"/>
    </row>
    <row r="15" spans="1:9" x14ac:dyDescent="0.3">
      <c r="A15" s="19">
        <f>Table15678913141920[[#This Row],[Full Name]]</f>
        <v>0</v>
      </c>
      <c r="B15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5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5" s="4" t="str">
        <f>IF(Table15678913141920[[#This Row],[Category]]="","",IF(Table15678913141920[[#This Row],[Category]]="M",COUNTIF($I$2:$I15,"M"),IF(Table15678913141920[[#This Row],[Category]]="F",COUNTIF($I$2:$I15,"F"),0)))</f>
        <v/>
      </c>
      <c r="E15" s="26"/>
      <c r="F15" s="27"/>
      <c r="G15" s="28"/>
      <c r="H15" s="28"/>
      <c r="I15" s="29"/>
    </row>
    <row r="16" spans="1:9" x14ac:dyDescent="0.3">
      <c r="A16" s="19">
        <f>Table15678913141920[[#This Row],[Full Name]]</f>
        <v>0</v>
      </c>
      <c r="B16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6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6" s="4" t="str">
        <f>IF(Table15678913141920[[#This Row],[Category]]="","",IF(Table15678913141920[[#This Row],[Category]]="M",COUNTIF($I$2:$I16,"M"),IF(Table15678913141920[[#This Row],[Category]]="F",COUNTIF($I$2:$I16,"F"),0)))</f>
        <v/>
      </c>
      <c r="E16" s="26"/>
      <c r="F16" s="27"/>
      <c r="G16" s="28"/>
      <c r="H16" s="28"/>
      <c r="I16" s="29"/>
    </row>
    <row r="17" spans="1:9" x14ac:dyDescent="0.3">
      <c r="A17" s="19">
        <f>Table15678913141920[[#This Row],[Full Name]]</f>
        <v>0</v>
      </c>
      <c r="B17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7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7" s="4" t="str">
        <f>IF(Table15678913141920[[#This Row],[Category]]="","",IF(Table15678913141920[[#This Row],[Category]]="M",COUNTIF($I$2:$I17,"M"),IF(Table15678913141920[[#This Row],[Category]]="F",COUNTIF($I$2:$I17,"F"),0)))</f>
        <v/>
      </c>
      <c r="E17" s="26"/>
      <c r="F17" s="27"/>
      <c r="G17" s="28"/>
      <c r="H17" s="28"/>
      <c r="I17" s="29"/>
    </row>
    <row r="18" spans="1:9" x14ac:dyDescent="0.3">
      <c r="A18" s="19">
        <f>Table15678913141920[[#This Row],[Full Name]]</f>
        <v>0</v>
      </c>
      <c r="B18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8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8" s="4" t="str">
        <f>IF(Table15678913141920[[#This Row],[Category]]="","",IF(Table15678913141920[[#This Row],[Category]]="M",COUNTIF($I$2:$I18,"M"),IF(Table15678913141920[[#This Row],[Category]]="F",COUNTIF($I$2:$I18,"F"),0)))</f>
        <v/>
      </c>
      <c r="E18" s="26"/>
      <c r="F18" s="27"/>
      <c r="G18" s="28"/>
      <c r="H18" s="28"/>
      <c r="I18" s="29"/>
    </row>
    <row r="19" spans="1:9" x14ac:dyDescent="0.3">
      <c r="A19" s="19">
        <f>Table15678913141920[[#This Row],[Full Name]]</f>
        <v>0</v>
      </c>
      <c r="B19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9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9" s="4" t="str">
        <f>IF(Table15678913141920[[#This Row],[Category]]="","",IF(Table15678913141920[[#This Row],[Category]]="M",COUNTIF($I$2:$I19,"M"),IF(Table15678913141920[[#This Row],[Category]]="F",COUNTIF($I$2:$I19,"F"),0)))</f>
        <v/>
      </c>
      <c r="E19" s="26"/>
      <c r="F19" s="27"/>
      <c r="G19" s="28"/>
      <c r="H19" s="28"/>
      <c r="I19" s="29"/>
    </row>
    <row r="20" spans="1:9" x14ac:dyDescent="0.3">
      <c r="A20" s="19">
        <f>Table15678913141920[[#This Row],[Full Name]]</f>
        <v>0</v>
      </c>
      <c r="B20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0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0" s="4" t="str">
        <f>IF(Table15678913141920[[#This Row],[Category]]="","",IF(Table15678913141920[[#This Row],[Category]]="M",COUNTIF($I$2:$I20,"M"),IF(Table15678913141920[[#This Row],[Category]]="F",COUNTIF($I$2:$I20,"F"),0)))</f>
        <v/>
      </c>
      <c r="E20" s="26"/>
      <c r="F20" s="27"/>
      <c r="G20" s="28"/>
      <c r="H20" s="28"/>
      <c r="I20" s="29"/>
    </row>
    <row r="21" spans="1:9" x14ac:dyDescent="0.3">
      <c r="A21" s="19">
        <f>Table15678913141920[[#This Row],[Full Name]]</f>
        <v>0</v>
      </c>
      <c r="B21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1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1" s="4" t="str">
        <f>IF(Table15678913141920[[#This Row],[Category]]="","",IF(Table15678913141920[[#This Row],[Category]]="M",COUNTIF($I$2:$I21,"M"),IF(Table15678913141920[[#This Row],[Category]]="F",COUNTIF($I$2:$I21,"F"),0)))</f>
        <v/>
      </c>
      <c r="E21" s="26"/>
      <c r="F21" s="27"/>
      <c r="G21" s="28"/>
      <c r="H21" s="28"/>
      <c r="I21" s="29"/>
    </row>
    <row r="22" spans="1:9" x14ac:dyDescent="0.3">
      <c r="A22" s="19">
        <f>Table15678913141920[[#This Row],[Full Name]]</f>
        <v>0</v>
      </c>
      <c r="B22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2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2" s="4" t="str">
        <f>IF(Table15678913141920[[#This Row],[Category]]="","",IF(Table15678913141920[[#This Row],[Category]]="M",COUNTIF($I$2:$I22,"M"),IF(Table15678913141920[[#This Row],[Category]]="F",COUNTIF($I$2:$I22,"F"),0)))</f>
        <v/>
      </c>
      <c r="E22" s="26"/>
      <c r="F22" s="27"/>
      <c r="G22" s="28"/>
      <c r="H22" s="28"/>
      <c r="I22" s="29"/>
    </row>
    <row r="23" spans="1:9" x14ac:dyDescent="0.3">
      <c r="A23" s="19">
        <f>Table15678913141920[[#This Row],[Full Name]]</f>
        <v>0</v>
      </c>
      <c r="B23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3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3" s="4" t="str">
        <f>IF(Table15678913141920[[#This Row],[Category]]="","",IF(Table15678913141920[[#This Row],[Category]]="M",COUNTIF($I$2:$I23,"M"),IF(Table15678913141920[[#This Row],[Category]]="F",COUNTIF($I$2:$I23,"F"),0)))</f>
        <v/>
      </c>
      <c r="E23" s="26"/>
      <c r="F23" s="27"/>
      <c r="G23" s="28"/>
      <c r="H23" s="28"/>
      <c r="I23" s="29"/>
    </row>
    <row r="24" spans="1:9" x14ac:dyDescent="0.3">
      <c r="A24" s="19">
        <f>Table15678913141920[[#This Row],[Full Name]]</f>
        <v>0</v>
      </c>
      <c r="B24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4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4" s="4" t="str">
        <f>IF(Table15678913141920[[#This Row],[Category]]="","",IF(Table15678913141920[[#This Row],[Category]]="M",COUNTIF($I$2:$I24,"M"),IF(Table15678913141920[[#This Row],[Category]]="F",COUNTIF($I$2:$I24,"F"),0)))</f>
        <v/>
      </c>
      <c r="E24" s="26"/>
      <c r="F24" s="27"/>
      <c r="G24" s="28"/>
      <c r="H24" s="28"/>
      <c r="I24" s="29"/>
    </row>
    <row r="25" spans="1:9" x14ac:dyDescent="0.3">
      <c r="A25" s="19">
        <f>Table15678913141920[[#This Row],[Full Name]]</f>
        <v>0</v>
      </c>
      <c r="B25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5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5" s="4" t="str">
        <f>IF(Table15678913141920[[#This Row],[Category]]="","",IF(Table15678913141920[[#This Row],[Category]]="M",COUNTIF($I$2:$I25,"M"),IF(Table15678913141920[[#This Row],[Category]]="F",COUNTIF($I$2:$I25,"F"),0)))</f>
        <v/>
      </c>
      <c r="E25" s="26"/>
      <c r="F25" s="27"/>
      <c r="G25" s="28"/>
      <c r="H25" s="28"/>
      <c r="I25" s="29"/>
    </row>
    <row r="26" spans="1:9" x14ac:dyDescent="0.3">
      <c r="A26" s="19">
        <f>Table15678913141920[[#This Row],[Full Name]]</f>
        <v>0</v>
      </c>
      <c r="B26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6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6" s="4" t="str">
        <f>IF(Table15678913141920[[#This Row],[Category]]="","",IF(Table15678913141920[[#This Row],[Category]]="M",COUNTIF($I$2:$I26,"M"),IF(Table15678913141920[[#This Row],[Category]]="F",COUNTIF($I$2:$I26,"F"),0)))</f>
        <v/>
      </c>
      <c r="E26" s="26"/>
      <c r="F26" s="27"/>
      <c r="G26" s="28"/>
      <c r="H26" s="28"/>
      <c r="I26" s="29"/>
    </row>
    <row r="27" spans="1:9" x14ac:dyDescent="0.3">
      <c r="A27" s="19">
        <f>Table15678913141920[[#This Row],[Full Name]]</f>
        <v>0</v>
      </c>
      <c r="B27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7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7" s="4" t="str">
        <f>IF(Table15678913141920[[#This Row],[Category]]="","",IF(Table15678913141920[[#This Row],[Category]]="M",COUNTIF($I$2:$I27,"M"),IF(Table15678913141920[[#This Row],[Category]]="F",COUNTIF($I$2:$I27,"F"),0)))</f>
        <v/>
      </c>
      <c r="E27" s="26"/>
      <c r="F27" s="27"/>
      <c r="G27" s="28"/>
      <c r="H27" s="28"/>
      <c r="I27" s="29"/>
    </row>
    <row r="28" spans="1:9" x14ac:dyDescent="0.3">
      <c r="A28" s="19">
        <f>Table15678913141920[[#This Row],[Full Name]]</f>
        <v>0</v>
      </c>
      <c r="B28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8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8" s="4" t="str">
        <f>IF(Table15678913141920[[#This Row],[Category]]="","",IF(Table15678913141920[[#This Row],[Category]]="M",COUNTIF($I$2:$I28,"M"),IF(Table15678913141920[[#This Row],[Category]]="F",COUNTIF($I$2:$I28,"F"),0)))</f>
        <v/>
      </c>
      <c r="E28" s="26"/>
      <c r="F28" s="27"/>
      <c r="G28" s="28"/>
      <c r="H28" s="28"/>
      <c r="I28" s="29"/>
    </row>
    <row r="29" spans="1:9" x14ac:dyDescent="0.3">
      <c r="A29" s="19">
        <f>Table15678913141920[[#This Row],[Full Name]]</f>
        <v>0</v>
      </c>
      <c r="B29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9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9" s="4" t="str">
        <f>IF(Table15678913141920[[#This Row],[Category]]="","",IF(Table15678913141920[[#This Row],[Category]]="M",COUNTIF($I$2:$I29,"M"),IF(Table15678913141920[[#This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Table15678913141920[[#This Row],[Full Name]]</f>
        <v>0</v>
      </c>
      <c r="B30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0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0" s="4" t="str">
        <f>IF(Table15678913141920[[#This Row],[Category]]="","",IF(Table15678913141920[[#This Row],[Category]]="M",COUNTIF($I$2:$I30,"M"),IF(Table15678913141920[[#This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Table15678913141920[[#This Row],[Full Name]]</f>
        <v>0</v>
      </c>
      <c r="B31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1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1" s="4" t="str">
        <f>IF(Table15678913141920[[#This Row],[Category]]="","",IF(Table15678913141920[[#This Row],[Category]]="M",COUNTIF($I$2:$I31,"M"),IF(Table15678913141920[[#This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Table15678913141920[[#This Row],[Full Name]]</f>
        <v>0</v>
      </c>
      <c r="B32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2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2" s="4" t="str">
        <f>IF(Table15678913141920[[#This Row],[Category]]="","",IF(Table15678913141920[[#This Row],[Category]]="M",COUNTIF($I$2:$I32,"M"),IF(Table15678913141920[[#This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Table15678913141920[[#This Row],[Full Name]]</f>
        <v>0</v>
      </c>
      <c r="B33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3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3" s="4" t="str">
        <f>IF(Table15678913141920[[#This Row],[Category]]="","",IF(Table15678913141920[[#This Row],[Category]]="M",COUNTIF($I$2:$I33,"M"),IF(Table15678913141920[[#This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Table15678913141920[[#This Row],[Full Name]]</f>
        <v>0</v>
      </c>
      <c r="B34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4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4" s="4" t="str">
        <f>IF(Table15678913141920[[#This Row],[Category]]="","",IF(Table15678913141920[[#This Row],[Category]]="M",COUNTIF($I$2:$I34,"M"),IF(Table15678913141920[[#This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Table15678913141920[[#This Row],[Full Name]]</f>
        <v>0</v>
      </c>
      <c r="B35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5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5" s="4" t="str">
        <f>IF(Table15678913141920[[#This Row],[Category]]="","",IF(Table15678913141920[[#This Row],[Category]]="M",COUNTIF($I$2:$I35,"M"),IF(Table15678913141920[[#This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Table15678913141920[[#This Row],[Full Name]]</f>
        <v>0</v>
      </c>
      <c r="B36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6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6" s="4" t="str">
        <f>IF(Table15678913141920[[#This Row],[Category]]="","",IF(Table15678913141920[[#This Row],[Category]]="M",COUNTIF($I$2:$I36,"M"),IF(Table15678913141920[[#This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Table15678913141920[[#This Row],[Full Name]]</f>
        <v>0</v>
      </c>
      <c r="B37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7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7" s="4" t="str">
        <f>IF(Table15678913141920[[#This Row],[Category]]="","",IF(Table15678913141920[[#This Row],[Category]]="M",COUNTIF($I$2:$I37,"M"),IF(Table15678913141920[[#This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Table15678913141920[[#This Row],[Full Name]]</f>
        <v>0</v>
      </c>
      <c r="B38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8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8" s="4" t="str">
        <f>IF(Table15678913141920[[#This Row],[Category]]="","",IF(Table15678913141920[[#This Row],[Category]]="M",COUNTIF($I$2:$I38,"M"),IF(Table15678913141920[[#This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Table15678913141920[[#This Row],[Full Name]]</f>
        <v>0</v>
      </c>
      <c r="B39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9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9" s="4" t="str">
        <f>IF(Table15678913141920[[#This Row],[Category]]="","",IF(Table15678913141920[[#This Row],[Category]]="M",COUNTIF($I$2:$I39,"M"),IF(Table15678913141920[[#This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Table15678913141920[[#This Row],[Full Name]]</f>
        <v>0</v>
      </c>
      <c r="B40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0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0" s="4" t="str">
        <f>IF(Table15678913141920[[#This Row],[Category]]="","",IF(Table15678913141920[[#This Row],[Category]]="M",COUNTIF($I$2:$I40,"M"),IF(Table15678913141920[[#This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Table15678913141920[[#This Row],[Full Name]]</f>
        <v>0</v>
      </c>
      <c r="B41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1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1" s="4" t="str">
        <f>IF(Table15678913141920[[#This Row],[Category]]="","",IF(Table15678913141920[[#This Row],[Category]]="M",COUNTIF($I$2:$I41,"M"),IF(Table15678913141920[[#This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Table15678913141920[[#This Row],[Full Name]]</f>
        <v>0</v>
      </c>
      <c r="B42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2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2" s="4" t="str">
        <f>IF(Table15678913141920[[#This Row],[Category]]="","",IF(Table15678913141920[[#This Row],[Category]]="M",COUNTIF($I$2:$I42,"M"),IF(Table15678913141920[[#This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Table15678913141920[[#This Row],[Full Name]]</f>
        <v>0</v>
      </c>
      <c r="B43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3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3" s="4" t="str">
        <f>IF(Table15678913141920[[#This Row],[Category]]="","",IF(Table15678913141920[[#This Row],[Category]]="M",COUNTIF($I$2:$I43,"M"),IF(Table15678913141920[[#This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Table15678913141920[[#This Row],[Full Name]]</f>
        <v>0</v>
      </c>
      <c r="B44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4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4" s="4" t="str">
        <f>IF(Table15678913141920[[#This Row],[Category]]="","",IF(Table15678913141920[[#This Row],[Category]]="M",COUNTIF($I$2:$I44,"M"),IF(Table15678913141920[[#This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Table15678913141920[[#This Row],[Full Name]]</f>
        <v>0</v>
      </c>
      <c r="B45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5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5" s="4" t="str">
        <f>IF(Table15678913141920[[#This Row],[Category]]="","",IF(Table15678913141920[[#This Row],[Category]]="M",COUNTIF($I$2:$I45,"M"),IF(Table15678913141920[[#This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Table15678913141920[[#This Row],[Full Name]]</f>
        <v>0</v>
      </c>
      <c r="B46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6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6" s="4" t="str">
        <f>IF(Table15678913141920[[#This Row],[Category]]="","",IF(Table15678913141920[[#This Row],[Category]]="M",COUNTIF($I$2:$I46,"M"),IF(Table15678913141920[[#This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Table15678913141920[[#This Row],[Full Name]]</f>
        <v>0</v>
      </c>
      <c r="B47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7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7" s="4" t="str">
        <f>IF(Table15678913141920[[#This Row],[Category]]="","",IF(Table15678913141920[[#This Row],[Category]]="M",COUNTIF($I$2:$I47,"M"),IF(Table15678913141920[[#This Row],[Category]]="F",COUNTIF($I$2:$I47,"F"),0)))</f>
        <v/>
      </c>
      <c r="E47" s="26"/>
      <c r="F47" s="27"/>
      <c r="G47" s="28"/>
      <c r="H47" s="28"/>
      <c r="I47" s="29"/>
    </row>
    <row r="48" spans="1:9" x14ac:dyDescent="0.3">
      <c r="A48" s="19">
        <f>Table15678913141920[[#This Row],[Full Name]]</f>
        <v>0</v>
      </c>
      <c r="B48" s="21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8" s="21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8" s="4" t="str">
        <f>IF(Table15678913141920[[#This Row],[Category]]="","",IF(Table15678913141920[[#This Row],[Category]]="M",COUNTIF($I$2:$I48,"M"),IF(Table15678913141920[[#This Row],[Category]]="F",COUNTIF($I$2:$I48,"F"),0)))</f>
        <v/>
      </c>
      <c r="E48" s="26"/>
      <c r="F48" s="27"/>
      <c r="G48" s="28"/>
      <c r="H48" s="28"/>
      <c r="I48" s="29"/>
    </row>
  </sheetData>
  <phoneticPr fontId="5" type="noConversion"/>
  <conditionalFormatting sqref="B2:B48">
    <cfRule type="containsText" dxfId="11" priority="1" operator="containsText" text="OK">
      <formula>NOT(ISERROR(SEARCH("OK",B2)))</formula>
    </cfRule>
    <cfRule type="containsText" dxfId="10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BA4F-7297-47A9-8342-DDACDAB123F1}">
  <sheetPr>
    <tabColor rgb="FF00B0F0"/>
  </sheetPr>
  <dimension ref="A1:I49"/>
  <sheetViews>
    <sheetView topLeftCell="B1" workbookViewId="0">
      <selection activeCell="E2" sqref="E2:I36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Table1567891314192021[[#This Row],[Full Name]]</f>
        <v>0</v>
      </c>
      <c r="B2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" s="4" t="str">
        <f>IF(Table1567891314192021[[#This Row],[Category]]="","",IF(Table1567891314192021[[#This Row],[Category]]="M",COUNTIF($I$2:$I2,"M"),IF(Table1567891314192021[[#This Row],[Category]]="F",COUNTIF($I$2:$I2,"F"),0)))</f>
        <v/>
      </c>
      <c r="E2" s="26"/>
      <c r="F2" s="27"/>
      <c r="G2" s="28"/>
      <c r="H2" s="28"/>
      <c r="I2" s="29"/>
    </row>
    <row r="3" spans="1:9" x14ac:dyDescent="0.3">
      <c r="A3" s="18">
        <f>Table1567891314192021[[#This Row],[Full Name]]</f>
        <v>0</v>
      </c>
      <c r="B3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" s="4" t="str">
        <f>IF(Table1567891314192021[[#This Row],[Category]]="","",IF(Table1567891314192021[[#This Row],[Category]]="M",COUNTIF($I$2:$I3,"M"),IF(Table1567891314192021[[#This Row],[Category]]="F",COUNTIF($I$2:$I3,"F"),0)))</f>
        <v/>
      </c>
      <c r="E3" s="26"/>
      <c r="F3" s="27"/>
      <c r="G3" s="28"/>
      <c r="H3" s="28"/>
      <c r="I3" s="29"/>
    </row>
    <row r="4" spans="1:9" x14ac:dyDescent="0.3">
      <c r="A4" s="18">
        <f>Table1567891314192021[[#This Row],[Full Name]]</f>
        <v>0</v>
      </c>
      <c r="B4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" s="4" t="str">
        <f>IF(Table1567891314192021[[#This Row],[Category]]="","",IF(Table1567891314192021[[#This Row],[Category]]="M",COUNTIF($I$2:$I4,"M"),IF(Table1567891314192021[[#This Row],[Category]]="F",COUNTIF($I$2:$I4,"F"),0)))</f>
        <v/>
      </c>
      <c r="E4" s="26"/>
      <c r="F4" s="27"/>
      <c r="G4" s="28"/>
      <c r="H4" s="28"/>
      <c r="I4" s="29"/>
    </row>
    <row r="5" spans="1:9" x14ac:dyDescent="0.3">
      <c r="A5" s="18">
        <f>Table1567891314192021[[#This Row],[Full Name]]</f>
        <v>0</v>
      </c>
      <c r="B5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5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5" s="4" t="str">
        <f>IF(Table1567891314192021[[#This Row],[Category]]="","",IF(Table1567891314192021[[#This Row],[Category]]="M",COUNTIF($I$2:$I5,"M"),IF(Table1567891314192021[[#This Row],[Category]]="F",COUNTIF($I$2:$I5,"F"),0)))</f>
        <v/>
      </c>
      <c r="E5" s="26"/>
      <c r="F5" s="27"/>
      <c r="G5" s="28"/>
      <c r="H5" s="28"/>
      <c r="I5" s="29"/>
    </row>
    <row r="6" spans="1:9" x14ac:dyDescent="0.3">
      <c r="A6" s="18">
        <f>Table1567891314192021[[#This Row],[Full Name]]</f>
        <v>0</v>
      </c>
      <c r="B6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6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6" s="4" t="str">
        <f>IF(Table1567891314192021[[#This Row],[Category]]="","",IF(Table1567891314192021[[#This Row],[Category]]="M",COUNTIF($I$2:$I6,"M"),IF(Table1567891314192021[[#This Row],[Category]]="F",COUNTIF($I$2:$I6,"F"),0)))</f>
        <v/>
      </c>
      <c r="E6" s="26"/>
      <c r="F6" s="27"/>
      <c r="G6" s="28"/>
      <c r="H6" s="28"/>
      <c r="I6" s="29"/>
    </row>
    <row r="7" spans="1:9" x14ac:dyDescent="0.3">
      <c r="A7" s="18">
        <f>Table1567891314192021[[#This Row],[Full Name]]</f>
        <v>0</v>
      </c>
      <c r="B7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7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7" s="4" t="str">
        <f>IF(Table1567891314192021[[#This Row],[Category]]="","",IF(Table1567891314192021[[#This Row],[Category]]="M",COUNTIF($I$2:$I7,"M"),IF(Table1567891314192021[[#This Row],[Category]]="F",COUNTIF($I$2:$I7,"F"),0)))</f>
        <v/>
      </c>
      <c r="E7" s="26"/>
      <c r="F7" s="27"/>
      <c r="G7" s="28"/>
      <c r="H7" s="28"/>
      <c r="I7" s="29"/>
    </row>
    <row r="8" spans="1:9" x14ac:dyDescent="0.3">
      <c r="A8" s="18">
        <f>Table1567891314192021[[#This Row],[Full Name]]</f>
        <v>0</v>
      </c>
      <c r="B8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8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8" s="4" t="str">
        <f>IF(Table1567891314192021[[#This Row],[Category]]="","",IF(Table1567891314192021[[#This Row],[Category]]="M",COUNTIF($I$2:$I8,"M"),IF(Table1567891314192021[[#This Row],[Category]]="F",COUNTIF($I$2:$I8,"F"),0)))</f>
        <v/>
      </c>
      <c r="E8" s="26"/>
      <c r="F8" s="27"/>
      <c r="G8" s="28"/>
      <c r="H8" s="28"/>
      <c r="I8" s="29"/>
    </row>
    <row r="9" spans="1:9" x14ac:dyDescent="0.3">
      <c r="A9" s="18">
        <f>Table1567891314192021[[#This Row],[Full Name]]</f>
        <v>0</v>
      </c>
      <c r="B9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9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9" s="4" t="str">
        <f>IF(Table1567891314192021[[#This Row],[Category]]="","",IF(Table1567891314192021[[#This Row],[Category]]="M",COUNTIF($I$2:$I9,"M"),IF(Table1567891314192021[[#This Row],[Category]]="F",COUNTIF($I$2:$I9,"F"),0)))</f>
        <v/>
      </c>
      <c r="E9" s="26"/>
      <c r="F9" s="27"/>
      <c r="G9" s="28"/>
      <c r="H9" s="28"/>
      <c r="I9" s="29"/>
    </row>
    <row r="10" spans="1:9" x14ac:dyDescent="0.3">
      <c r="A10" s="18">
        <f>Table1567891314192021[[#This Row],[Full Name]]</f>
        <v>0</v>
      </c>
      <c r="B10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0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0" s="4" t="str">
        <f>IF(Table1567891314192021[[#This Row],[Category]]="","",IF(Table1567891314192021[[#This Row],[Category]]="M",COUNTIF($I$2:$I10,"M"),IF(Table1567891314192021[[#This Row],[Category]]="F",COUNTIF($I$2:$I10,"F"),0)))</f>
        <v/>
      </c>
      <c r="E10" s="26"/>
      <c r="F10" s="27"/>
      <c r="G10" s="28"/>
      <c r="H10" s="28"/>
      <c r="I10" s="29"/>
    </row>
    <row r="11" spans="1:9" x14ac:dyDescent="0.3">
      <c r="A11" s="18">
        <f>Table1567891314192021[[#This Row],[Full Name]]</f>
        <v>0</v>
      </c>
      <c r="B11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1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1" s="4" t="str">
        <f>IF(Table1567891314192021[[#This Row],[Category]]="","",IF(Table1567891314192021[[#This Row],[Category]]="M",COUNTIF($I$2:$I11,"M"),IF(Table1567891314192021[[#This Row],[Category]]="F",COUNTIF($I$2:$I11,"F"),0)))</f>
        <v/>
      </c>
      <c r="E11" s="26"/>
      <c r="F11" s="27"/>
      <c r="G11" s="28"/>
      <c r="H11" s="28"/>
      <c r="I11" s="29"/>
    </row>
    <row r="12" spans="1:9" x14ac:dyDescent="0.3">
      <c r="A12" s="18">
        <f>Table1567891314192021[[#This Row],[Full Name]]</f>
        <v>0</v>
      </c>
      <c r="B12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2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2" s="4" t="str">
        <f>IF(Table1567891314192021[[#This Row],[Category]]="","",IF(Table1567891314192021[[#This Row],[Category]]="M",COUNTIF($I$2:$I12,"M"),IF(Table1567891314192021[[#This Row],[Category]]="F",COUNTIF($I$2:$I12,"F"),0)))</f>
        <v/>
      </c>
      <c r="E12" s="26"/>
      <c r="F12" s="27"/>
      <c r="G12" s="28"/>
      <c r="H12" s="28"/>
      <c r="I12" s="29"/>
    </row>
    <row r="13" spans="1:9" x14ac:dyDescent="0.3">
      <c r="A13" s="18">
        <f>Table1567891314192021[[#This Row],[Full Name]]</f>
        <v>0</v>
      </c>
      <c r="B13" s="20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3" s="20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3" s="4" t="str">
        <f>IF(Table1567891314192021[[#This Row],[Category]]="","",IF(Table1567891314192021[[#This Row],[Category]]="M",COUNTIF($I$2:$I13,"M"),IF(Table1567891314192021[[#This Row],[Category]]="F",COUNTIF($I$2:$I13,"F"),0)))</f>
        <v/>
      </c>
      <c r="E13" s="26"/>
      <c r="F13" s="27"/>
      <c r="G13" s="28"/>
      <c r="H13" s="28"/>
      <c r="I13" s="29"/>
    </row>
    <row r="14" spans="1:9" x14ac:dyDescent="0.3">
      <c r="A14" s="19">
        <f>Table1567891314192021[[#This Row],[Full Name]]</f>
        <v>0</v>
      </c>
      <c r="B14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4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4" s="4" t="str">
        <f>IF(Table1567891314192021[[#This Row],[Category]]="","",IF(Table1567891314192021[[#This Row],[Category]]="M",COUNTIF($I$2:$I14,"M"),IF(Table1567891314192021[[#This Row],[Category]]="F",COUNTIF($I$2:$I14,"F"),0)))</f>
        <v/>
      </c>
      <c r="E14" s="30"/>
      <c r="F14" s="31"/>
      <c r="G14" s="32"/>
      <c r="H14" s="32"/>
      <c r="I14" s="33"/>
    </row>
    <row r="15" spans="1:9" x14ac:dyDescent="0.3">
      <c r="A15" s="19">
        <f>Table1567891314192021[[#This Row],[Full Name]]</f>
        <v>0</v>
      </c>
      <c r="B15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5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5" s="4" t="str">
        <f>IF(Table1567891314192021[[#This Row],[Category]]="","",IF(Table1567891314192021[[#This Row],[Category]]="M",COUNTIF($I$2:$I15,"M"),IF(Table1567891314192021[[#This Row],[Category]]="F",COUNTIF($I$2:$I15,"F"),0)))</f>
        <v/>
      </c>
      <c r="E15" s="26"/>
      <c r="F15" s="27"/>
      <c r="G15" s="28"/>
      <c r="H15" s="28"/>
      <c r="I15" s="29"/>
    </row>
    <row r="16" spans="1:9" x14ac:dyDescent="0.3">
      <c r="A16" s="19">
        <f>Table1567891314192021[[#This Row],[Full Name]]</f>
        <v>0</v>
      </c>
      <c r="B16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6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6" s="4" t="str">
        <f>IF(Table1567891314192021[[#This Row],[Category]]="","",IF(Table1567891314192021[[#This Row],[Category]]="M",COUNTIF($I$2:$I16,"M"),IF(Table1567891314192021[[#This Row],[Category]]="F",COUNTIF($I$2:$I16,"F"),0)))</f>
        <v/>
      </c>
      <c r="E16" s="26"/>
      <c r="F16" s="27"/>
      <c r="G16" s="28"/>
      <c r="H16" s="28"/>
      <c r="I16" s="29"/>
    </row>
    <row r="17" spans="1:9" x14ac:dyDescent="0.3">
      <c r="A17" s="19">
        <f>Table1567891314192021[[#This Row],[Full Name]]</f>
        <v>0</v>
      </c>
      <c r="B17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7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7" s="4" t="str">
        <f>IF(Table1567891314192021[[#This Row],[Category]]="","",IF(Table1567891314192021[[#This Row],[Category]]="M",COUNTIF($I$2:$I17,"M"),IF(Table1567891314192021[[#This Row],[Category]]="F",COUNTIF($I$2:$I17,"F"),0)))</f>
        <v/>
      </c>
      <c r="E17" s="26"/>
      <c r="F17" s="27"/>
      <c r="G17" s="28"/>
      <c r="H17" s="28"/>
      <c r="I17" s="29"/>
    </row>
    <row r="18" spans="1:9" x14ac:dyDescent="0.3">
      <c r="A18" s="19">
        <f>Table1567891314192021[[#This Row],[Full Name]]</f>
        <v>0</v>
      </c>
      <c r="B18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8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8" s="4" t="str">
        <f>IF(Table1567891314192021[[#This Row],[Category]]="","",IF(Table1567891314192021[[#This Row],[Category]]="M",COUNTIF($I$2:$I18,"M"),IF(Table1567891314192021[[#This Row],[Category]]="F",COUNTIF($I$2:$I18,"F"),0)))</f>
        <v/>
      </c>
      <c r="E18" s="26"/>
      <c r="F18" s="27"/>
      <c r="G18" s="28"/>
      <c r="H18" s="28"/>
      <c r="I18" s="29"/>
    </row>
    <row r="19" spans="1:9" x14ac:dyDescent="0.3">
      <c r="A19" s="19">
        <f>Table1567891314192021[[#This Row],[Full Name]]</f>
        <v>0</v>
      </c>
      <c r="B19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19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19" s="4" t="str">
        <f>IF(Table1567891314192021[[#This Row],[Category]]="","",IF(Table1567891314192021[[#This Row],[Category]]="M",COUNTIF($I$2:$I19,"M"),IF(Table1567891314192021[[#This Row],[Category]]="F",COUNTIF($I$2:$I19,"F"),0)))</f>
        <v/>
      </c>
      <c r="E19" s="26"/>
      <c r="F19" s="27"/>
      <c r="G19" s="28"/>
      <c r="H19" s="28"/>
      <c r="I19" s="29"/>
    </row>
    <row r="20" spans="1:9" x14ac:dyDescent="0.3">
      <c r="A20" s="19">
        <f>Table1567891314192021[[#This Row],[Full Name]]</f>
        <v>0</v>
      </c>
      <c r="B20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0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0" s="4" t="str">
        <f>IF(Table1567891314192021[[#This Row],[Category]]="","",IF(Table1567891314192021[[#This Row],[Category]]="M",COUNTIF($I$2:$I20,"M"),IF(Table1567891314192021[[#This Row],[Category]]="F",COUNTIF($I$2:$I20,"F"),0)))</f>
        <v/>
      </c>
      <c r="E20" s="26"/>
      <c r="F20" s="27"/>
      <c r="G20" s="28"/>
      <c r="H20" s="28"/>
      <c r="I20" s="29"/>
    </row>
    <row r="21" spans="1:9" x14ac:dyDescent="0.3">
      <c r="A21" s="19">
        <f>Table1567891314192021[[#This Row],[Full Name]]</f>
        <v>0</v>
      </c>
      <c r="B21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1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1" s="4" t="str">
        <f>IF(Table1567891314192021[[#This Row],[Category]]="","",IF(Table1567891314192021[[#This Row],[Category]]="M",COUNTIF($I$2:$I21,"M"),IF(Table1567891314192021[[#This Row],[Category]]="F",COUNTIF($I$2:$I21,"F"),0)))</f>
        <v/>
      </c>
      <c r="E21" s="26"/>
      <c r="F21" s="27"/>
      <c r="G21" s="28"/>
      <c r="H21" s="28"/>
      <c r="I21" s="29"/>
    </row>
    <row r="22" spans="1:9" x14ac:dyDescent="0.3">
      <c r="A22" s="19">
        <f>Table1567891314192021[[#This Row],[Full Name]]</f>
        <v>0</v>
      </c>
      <c r="B22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2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2" s="4" t="str">
        <f>IF(Table1567891314192021[[#This Row],[Category]]="","",IF(Table1567891314192021[[#This Row],[Category]]="M",COUNTIF($I$2:$I22,"M"),IF(Table1567891314192021[[#This Row],[Category]]="F",COUNTIF($I$2:$I22,"F"),0)))</f>
        <v/>
      </c>
      <c r="E22" s="26"/>
      <c r="F22" s="27"/>
      <c r="G22" s="28"/>
      <c r="H22" s="28"/>
      <c r="I22" s="29"/>
    </row>
    <row r="23" spans="1:9" x14ac:dyDescent="0.3">
      <c r="A23" s="19">
        <f>Table1567891314192021[[#This Row],[Full Name]]</f>
        <v>0</v>
      </c>
      <c r="B23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3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3" s="4" t="str">
        <f>IF(Table1567891314192021[[#This Row],[Category]]="","",IF(Table1567891314192021[[#This Row],[Category]]="M",COUNTIF($I$2:$I23,"M"),IF(Table1567891314192021[[#This Row],[Category]]="F",COUNTIF($I$2:$I23,"F"),0)))</f>
        <v/>
      </c>
      <c r="E23" s="26"/>
      <c r="F23" s="27"/>
      <c r="G23" s="28"/>
      <c r="H23" s="28"/>
      <c r="I23" s="29"/>
    </row>
    <row r="24" spans="1:9" x14ac:dyDescent="0.3">
      <c r="A24" s="19">
        <f>Table1567891314192021[[#This Row],[Full Name]]</f>
        <v>0</v>
      </c>
      <c r="B24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4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4" s="4" t="str">
        <f>IF(Table1567891314192021[[#This Row],[Category]]="","",IF(Table1567891314192021[[#This Row],[Category]]="M",COUNTIF($I$2:$I24,"M"),IF(Table1567891314192021[[#This Row],[Category]]="F",COUNTIF($I$2:$I24,"F"),0)))</f>
        <v/>
      </c>
      <c r="E24" s="26"/>
      <c r="F24" s="27"/>
      <c r="G24" s="28"/>
      <c r="H24" s="28"/>
      <c r="I24" s="29"/>
    </row>
    <row r="25" spans="1:9" x14ac:dyDescent="0.3">
      <c r="A25" s="19">
        <f>Table1567891314192021[[#This Row],[Full Name]]</f>
        <v>0</v>
      </c>
      <c r="B25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5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5" s="4" t="str">
        <f>IF(Table1567891314192021[[#This Row],[Category]]="","",IF(Table1567891314192021[[#This Row],[Category]]="M",COUNTIF($I$2:$I25,"M"),IF(Table1567891314192021[[#This Row],[Category]]="F",COUNTIF($I$2:$I25,"F"),0)))</f>
        <v/>
      </c>
      <c r="E25" s="26"/>
      <c r="F25" s="27"/>
      <c r="G25" s="28"/>
      <c r="H25" s="28"/>
      <c r="I25" s="29"/>
    </row>
    <row r="26" spans="1:9" x14ac:dyDescent="0.3">
      <c r="A26" s="19">
        <f>Table1567891314192021[[#This Row],[Full Name]]</f>
        <v>0</v>
      </c>
      <c r="B26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6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6" s="4" t="str">
        <f>IF(Table1567891314192021[[#This Row],[Category]]="","",IF(Table1567891314192021[[#This Row],[Category]]="M",COUNTIF($I$2:$I26,"M"),IF(Table1567891314192021[[#This Row],[Category]]="F",COUNTIF($I$2:$I26,"F"),0)))</f>
        <v/>
      </c>
      <c r="E26" s="26"/>
      <c r="F26" s="27"/>
      <c r="G26" s="28"/>
      <c r="H26" s="28"/>
      <c r="I26" s="29"/>
    </row>
    <row r="27" spans="1:9" x14ac:dyDescent="0.3">
      <c r="A27" s="19">
        <f>Table1567891314192021[[#This Row],[Full Name]]</f>
        <v>0</v>
      </c>
      <c r="B27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7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7" s="4" t="str">
        <f>IF(Table1567891314192021[[#This Row],[Category]]="","",IF(Table1567891314192021[[#This Row],[Category]]="M",COUNTIF($I$2:$I27,"M"),IF(Table1567891314192021[[#This Row],[Category]]="F",COUNTIF($I$2:$I27,"F"),0)))</f>
        <v/>
      </c>
      <c r="E27" s="26"/>
      <c r="F27" s="27"/>
      <c r="G27" s="28"/>
      <c r="H27" s="28"/>
      <c r="I27" s="29"/>
    </row>
    <row r="28" spans="1:9" x14ac:dyDescent="0.3">
      <c r="A28" s="19">
        <f>Table1567891314192021[[#This Row],[Full Name]]</f>
        <v>0</v>
      </c>
      <c r="B28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8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8" s="4" t="str">
        <f>IF(Table1567891314192021[[#This Row],[Category]]="","",IF(Table1567891314192021[[#This Row],[Category]]="M",COUNTIF($I$2:$I28,"M"),IF(Table1567891314192021[[#This Row],[Category]]="F",COUNTIF($I$2:$I28,"F"),0)))</f>
        <v/>
      </c>
      <c r="E28" s="26"/>
      <c r="F28" s="27"/>
      <c r="G28" s="28"/>
      <c r="H28" s="28"/>
      <c r="I28" s="29"/>
    </row>
    <row r="29" spans="1:9" x14ac:dyDescent="0.3">
      <c r="A29" s="19">
        <f>Table1567891314192021[[#This Row],[Full Name]]</f>
        <v>0</v>
      </c>
      <c r="B29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29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29" s="4" t="str">
        <f>IF(Table1567891314192021[[#This Row],[Category]]="","",IF(Table1567891314192021[[#This Row],[Category]]="M",COUNTIF($I$2:$I29,"M"),IF(Table1567891314192021[[#This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Table1567891314192021[[#This Row],[Full Name]]</f>
        <v>0</v>
      </c>
      <c r="B30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0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0" s="4" t="str">
        <f>IF(Table1567891314192021[[#This Row],[Category]]="","",IF(Table1567891314192021[[#This Row],[Category]]="M",COUNTIF($I$2:$I30,"M"),IF(Table1567891314192021[[#This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Table1567891314192021[[#This Row],[Full Name]]</f>
        <v>0</v>
      </c>
      <c r="B31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1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1" s="4" t="str">
        <f>IF(Table1567891314192021[[#This Row],[Category]]="","",IF(Table1567891314192021[[#This Row],[Category]]="M",COUNTIF($I$2:$I31,"M"),IF(Table1567891314192021[[#This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Table1567891314192021[[#This Row],[Full Name]]</f>
        <v>0</v>
      </c>
      <c r="B32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2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2" s="4" t="str">
        <f>IF(Table1567891314192021[[#This Row],[Category]]="","",IF(Table1567891314192021[[#This Row],[Category]]="M",COUNTIF($I$2:$I32,"M"),IF(Table1567891314192021[[#This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Table1567891314192021[[#This Row],[Full Name]]</f>
        <v>0</v>
      </c>
      <c r="B33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3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3" s="4" t="str">
        <f>IF(Table1567891314192021[[#This Row],[Category]]="","",IF(Table1567891314192021[[#This Row],[Category]]="M",COUNTIF($I$2:$I33,"M"),IF(Table1567891314192021[[#This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Table1567891314192021[[#This Row],[Full Name]]</f>
        <v>0</v>
      </c>
      <c r="B34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4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4" s="4" t="str">
        <f>IF(Table1567891314192021[[#This Row],[Category]]="","",IF(Table1567891314192021[[#This Row],[Category]]="M",COUNTIF($I$2:$I34,"M"),IF(Table1567891314192021[[#This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Table1567891314192021[[#This Row],[Full Name]]</f>
        <v>0</v>
      </c>
      <c r="B35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5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5" s="4" t="str">
        <f>IF(Table1567891314192021[[#This Row],[Category]]="","",IF(Table1567891314192021[[#This Row],[Category]]="M",COUNTIF($I$2:$I35,"M"),IF(Table1567891314192021[[#This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Table1567891314192021[[#This Row],[Full Name]]</f>
        <v>0</v>
      </c>
      <c r="B36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6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6" s="4" t="str">
        <f>IF(Table1567891314192021[[#This Row],[Category]]="","",IF(Table1567891314192021[[#This Row],[Category]]="M",COUNTIF($I$2:$I36,"M"),IF(Table1567891314192021[[#This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Table1567891314192021[[#This Row],[Full Name]]</f>
        <v>0</v>
      </c>
      <c r="B37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7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7" s="4" t="str">
        <f>IF(Table1567891314192021[[#This Row],[Category]]="","",IF(Table1567891314192021[[#This Row],[Category]]="M",COUNTIF($I$2:$I37,"M"),IF(Table1567891314192021[[#This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Table1567891314192021[[#This Row],[Full Name]]</f>
        <v>0</v>
      </c>
      <c r="B38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8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8" s="4" t="str">
        <f>IF(Table1567891314192021[[#This Row],[Category]]="","",IF(Table1567891314192021[[#This Row],[Category]]="M",COUNTIF($I$2:$I38,"M"),IF(Table1567891314192021[[#This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Table1567891314192021[[#This Row],[Full Name]]</f>
        <v>0</v>
      </c>
      <c r="B39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9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9" s="4" t="str">
        <f>IF(Table1567891314192021[[#This Row],[Category]]="","",IF(Table1567891314192021[[#This Row],[Category]]="M",COUNTIF($I$2:$I39,"M"),IF(Table1567891314192021[[#This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Table1567891314192021[[#This Row],[Full Name]]</f>
        <v>0</v>
      </c>
      <c r="B40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0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0" s="4" t="str">
        <f>IF(Table1567891314192021[[#This Row],[Category]]="","",IF(Table1567891314192021[[#This Row],[Category]]="M",COUNTIF($I$2:$I40,"M"),IF(Table1567891314192021[[#This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Table1567891314192021[[#This Row],[Full Name]]</f>
        <v>0</v>
      </c>
      <c r="B41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1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1" s="4" t="str">
        <f>IF(Table1567891314192021[[#This Row],[Category]]="","",IF(Table1567891314192021[[#This Row],[Category]]="M",COUNTIF($I$2:$I41,"M"),IF(Table1567891314192021[[#This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Table1567891314192021[[#This Row],[Full Name]]</f>
        <v>0</v>
      </c>
      <c r="B42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2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2" s="4" t="str">
        <f>IF(Table1567891314192021[[#This Row],[Category]]="","",IF(Table1567891314192021[[#This Row],[Category]]="M",COUNTIF($I$2:$I42,"M"),IF(Table1567891314192021[[#This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Table1567891314192021[[#This Row],[Full Name]]</f>
        <v>0</v>
      </c>
      <c r="B43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3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3" s="4" t="str">
        <f>IF(Table1567891314192021[[#This Row],[Category]]="","",IF(Table1567891314192021[[#This Row],[Category]]="M",COUNTIF($I$2:$I43,"M"),IF(Table1567891314192021[[#This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Table1567891314192021[[#This Row],[Full Name]]</f>
        <v>0</v>
      </c>
      <c r="B44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4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4" s="4" t="str">
        <f>IF(Table1567891314192021[[#This Row],[Category]]="","",IF(Table1567891314192021[[#This Row],[Category]]="M",COUNTIF($I$2:$I44,"M"),IF(Table1567891314192021[[#This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Table1567891314192021[[#This Row],[Full Name]]</f>
        <v>0</v>
      </c>
      <c r="B45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5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5" s="4" t="str">
        <f>IF(Table1567891314192021[[#This Row],[Category]]="","",IF(Table1567891314192021[[#This Row],[Category]]="M",COUNTIF($I$2:$I45,"M"),IF(Table1567891314192021[[#This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Table1567891314192021[[#This Row],[Full Name]]</f>
        <v>0</v>
      </c>
      <c r="B46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6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6" s="4" t="str">
        <f>IF(Table1567891314192021[[#This Row],[Category]]="","",IF(Table1567891314192021[[#This Row],[Category]]="M",COUNTIF($I$2:$I46,"M"),IF(Table1567891314192021[[#This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Table1567891314192021[[#This Row],[Full Name]]</f>
        <v>0</v>
      </c>
      <c r="B47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7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7" s="4" t="str">
        <f>IF(Table1567891314192021[[#This Row],[Category]]="","",IF(Table1567891314192021[[#This Row],[Category]]="M",COUNTIF($I$2:$I47,"M"),IF(Table1567891314192021[[#This Row],[Category]]="F",COUNTIF($I$2:$I47,"F"),0)))</f>
        <v/>
      </c>
      <c r="E47" s="26"/>
      <c r="F47" s="27"/>
      <c r="G47" s="28"/>
      <c r="H47" s="28"/>
      <c r="I47" s="29"/>
    </row>
    <row r="48" spans="1:9" x14ac:dyDescent="0.3">
      <c r="A48" s="19">
        <f>Table1567891314192021[[#This Row],[Full Name]]</f>
        <v>0</v>
      </c>
      <c r="B48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8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8" s="4" t="str">
        <f>IF(Table1567891314192021[[#This Row],[Category]]="","",IF(Table1567891314192021[[#This Row],[Category]]="M",COUNTIF($I$2:$I48,"M"),IF(Table1567891314192021[[#This Row],[Category]]="F",COUNTIF($I$2:$I48,"F"),0)))</f>
        <v/>
      </c>
      <c r="E48" s="26"/>
      <c r="F48" s="27"/>
      <c r="G48" s="28"/>
      <c r="H48" s="28"/>
      <c r="I48" s="29"/>
    </row>
    <row r="49" spans="1:9" x14ac:dyDescent="0.3">
      <c r="A49" s="19">
        <f>Table1567891314192021[[#This Row],[Full Name]]</f>
        <v>0</v>
      </c>
      <c r="B49" s="21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9" s="21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9" s="4" t="str">
        <f>IF(Table1567891314192021[[#This Row],[Category]]="","",IF(Table1567891314192021[[#This Row],[Category]]="M",COUNTIF($I$2:$I49,"M"),IF(Table1567891314192021[[#This Row],[Category]]="F",COUNTIF($I$2:$I49,"F"),0)))</f>
        <v/>
      </c>
      <c r="E49" s="26"/>
      <c r="F49" s="27"/>
      <c r="G49" s="28"/>
      <c r="H49" s="28"/>
      <c r="I49" s="29"/>
    </row>
  </sheetData>
  <phoneticPr fontId="5" type="noConversion"/>
  <conditionalFormatting sqref="B2:B49">
    <cfRule type="containsText" dxfId="9" priority="1" operator="containsText" text="OK">
      <formula>NOT(ISERROR(SEARCH("OK",B2)))</formula>
    </cfRule>
    <cfRule type="containsText" dxfId="8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68B8-33FA-4BFA-A2B0-A44920C72D8C}">
  <sheetPr>
    <tabColor rgb="FF00B0F0"/>
  </sheetPr>
  <dimension ref="A1:I46"/>
  <sheetViews>
    <sheetView topLeftCell="B1" workbookViewId="0">
      <selection activeCell="E2" sqref="E2:I28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Table15151617[[#This Row],[Full Name]]</f>
        <v>0</v>
      </c>
      <c r="B2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" s="4" t="str">
        <f>IF(Table15151617[[#This Row],[Category]]="","",IF(Table15151617[[#This Row],[Category]]="M",COUNTIF($I$2:$I2,"M"),IF(Table15151617[[#This Row],[Category]]="F",COUNTIF($I$2:$I2,"F"),0)))</f>
        <v/>
      </c>
      <c r="E2" s="26"/>
      <c r="F2" s="27"/>
      <c r="G2" s="28"/>
      <c r="H2" s="28"/>
      <c r="I2" s="44"/>
    </row>
    <row r="3" spans="1:9" x14ac:dyDescent="0.3">
      <c r="A3" s="18">
        <f>Table15151617[[#This Row],[Full Name]]</f>
        <v>0</v>
      </c>
      <c r="B3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" s="4" t="str">
        <f>IF(Table15151617[[#This Row],[Category]]="","",IF(Table15151617[[#This Row],[Category]]="M",COUNTIF($I$2:$I3,"M"),IF(Table15151617[[#This Row],[Category]]="F",COUNTIF($I$2:$I3,"F"),0)))</f>
        <v/>
      </c>
      <c r="E3" s="26"/>
      <c r="F3" s="27"/>
      <c r="G3" s="28"/>
      <c r="H3" s="28"/>
      <c r="I3" s="44"/>
    </row>
    <row r="4" spans="1:9" x14ac:dyDescent="0.3">
      <c r="A4" s="18">
        <f>Table15151617[[#This Row],[Full Name]]</f>
        <v>0</v>
      </c>
      <c r="B4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" s="4" t="str">
        <f>IF(Table15151617[[#This Row],[Category]]="","",IF(Table15151617[[#This Row],[Category]]="M",COUNTIF($I$2:$I4,"M"),IF(Table15151617[[#This Row],[Category]]="F",COUNTIF($I$2:$I4,"F"),0)))</f>
        <v/>
      </c>
      <c r="E4" s="26"/>
      <c r="F4" s="27"/>
      <c r="G4" s="28"/>
      <c r="H4" s="28"/>
      <c r="I4" s="44"/>
    </row>
    <row r="5" spans="1:9" x14ac:dyDescent="0.3">
      <c r="A5" s="18">
        <f>Table15151617[[#This Row],[Full Name]]</f>
        <v>0</v>
      </c>
      <c r="B5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5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5" s="4" t="str">
        <f>IF(Table15151617[[#This Row],[Category]]="","",IF(Table15151617[[#This Row],[Category]]="M",COUNTIF($I$2:$I5,"M"),IF(Table15151617[[#This Row],[Category]]="F",COUNTIF($I$2:$I5,"F"),0)))</f>
        <v/>
      </c>
      <c r="E5" s="26"/>
      <c r="F5" s="27"/>
      <c r="G5" s="28"/>
      <c r="H5" s="28"/>
      <c r="I5" s="44"/>
    </row>
    <row r="6" spans="1:9" x14ac:dyDescent="0.3">
      <c r="A6" s="18">
        <f>Table15151617[[#This Row],[Full Name]]</f>
        <v>0</v>
      </c>
      <c r="B6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6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6" s="4" t="str">
        <f>IF(Table15151617[[#This Row],[Category]]="","",IF(Table15151617[[#This Row],[Category]]="M",COUNTIF($I$2:$I6,"M"),IF(Table15151617[[#This Row],[Category]]="F",COUNTIF($I$2:$I6,"F"),0)))</f>
        <v/>
      </c>
      <c r="E6" s="26"/>
      <c r="F6" s="27"/>
      <c r="G6" s="28"/>
      <c r="H6" s="28"/>
      <c r="I6" s="44"/>
    </row>
    <row r="7" spans="1:9" x14ac:dyDescent="0.3">
      <c r="A7" s="18">
        <f>Table15151617[[#This Row],[Full Name]]</f>
        <v>0</v>
      </c>
      <c r="B7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7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7" s="4" t="str">
        <f>IF(Table15151617[[#This Row],[Category]]="","",IF(Table15151617[[#This Row],[Category]]="M",COUNTIF($I$2:$I7,"M"),IF(Table15151617[[#This Row],[Category]]="F",COUNTIF($I$2:$I7,"F"),0)))</f>
        <v/>
      </c>
      <c r="E7" s="26"/>
      <c r="F7" s="27"/>
      <c r="G7" s="28"/>
      <c r="H7" s="28"/>
      <c r="I7" s="44"/>
    </row>
    <row r="8" spans="1:9" x14ac:dyDescent="0.3">
      <c r="A8" s="18">
        <f>Table15151617[[#This Row],[Full Name]]</f>
        <v>0</v>
      </c>
      <c r="B8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8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8" s="4" t="str">
        <f>IF(Table15151617[[#This Row],[Category]]="","",IF(Table15151617[[#This Row],[Category]]="M",COUNTIF($I$2:$I8,"M"),IF(Table15151617[[#This Row],[Category]]="F",COUNTIF($I$2:$I8,"F"),0)))</f>
        <v/>
      </c>
      <c r="E8" s="26"/>
      <c r="F8" s="27"/>
      <c r="G8" s="28"/>
      <c r="H8" s="28"/>
      <c r="I8" s="44"/>
    </row>
    <row r="9" spans="1:9" x14ac:dyDescent="0.3">
      <c r="A9" s="18">
        <f>Table15151617[[#This Row],[Full Name]]</f>
        <v>0</v>
      </c>
      <c r="B9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9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9" s="4" t="str">
        <f>IF(Table15151617[[#This Row],[Category]]="","",IF(Table15151617[[#This Row],[Category]]="M",COUNTIF($I$2:$I9,"M"),IF(Table15151617[[#This Row],[Category]]="F",COUNTIF($I$2:$I9,"F"),0)))</f>
        <v/>
      </c>
      <c r="E9" s="26"/>
      <c r="F9" s="27"/>
      <c r="G9" s="28"/>
      <c r="H9" s="28"/>
      <c r="I9" s="44"/>
    </row>
    <row r="10" spans="1:9" x14ac:dyDescent="0.3">
      <c r="A10" s="18">
        <f>Table15151617[[#This Row],[Full Name]]</f>
        <v>0</v>
      </c>
      <c r="B10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0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0" s="49" t="str">
        <f>IF(Table15151617[[#This Row],[Category]]="","",IF(Table15151617[[#This Row],[Category]]="M",COUNTIF($I$2:$I10,"M"),IF(Table15151617[[#This Row],[Category]]="F",COUNTIF($I$2:$I10,"F"),0)))</f>
        <v/>
      </c>
      <c r="E10" s="26"/>
      <c r="F10" s="45"/>
      <c r="G10" s="46"/>
      <c r="H10" s="46"/>
      <c r="I10" s="47"/>
    </row>
    <row r="11" spans="1:9" x14ac:dyDescent="0.3">
      <c r="A11" s="18">
        <f>Table15151617[[#This Row],[Full Name]]</f>
        <v>0</v>
      </c>
      <c r="B11" s="20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1" s="20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1" s="4" t="str">
        <f>IF(Table15151617[[#This Row],[Category]]="","",IF(Table15151617[[#This Row],[Category]]="M",COUNTIF($I$2:$I11,"M"),IF(Table15151617[[#This Row],[Category]]="F",COUNTIF($I$2:$I11,"F"),0)))</f>
        <v/>
      </c>
      <c r="E11" s="26"/>
      <c r="F11" s="27"/>
      <c r="G11" s="28"/>
      <c r="H11" s="28"/>
      <c r="I11" s="44"/>
    </row>
    <row r="12" spans="1:9" x14ac:dyDescent="0.3">
      <c r="A12" s="19">
        <f>Table15151617[[#This Row],[Full Name]]</f>
        <v>0</v>
      </c>
      <c r="B12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2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2" s="4" t="str">
        <f>IF(Table15151617[[#This Row],[Category]]="","",IF(Table15151617[[#This Row],[Category]]="M",COUNTIF($I$2:$I12,"M"),IF(Table15151617[[#This Row],[Category]]="F",COUNTIF($I$2:$I12,"F"),0)))</f>
        <v/>
      </c>
      <c r="E12" s="26"/>
      <c r="F12" s="27"/>
      <c r="G12" s="28"/>
      <c r="H12" s="28"/>
      <c r="I12" s="44"/>
    </row>
    <row r="13" spans="1:9" x14ac:dyDescent="0.3">
      <c r="A13" s="19">
        <f>Table15151617[[#This Row],[Full Name]]</f>
        <v>0</v>
      </c>
      <c r="B13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3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3" s="4" t="str">
        <f>IF(Table15151617[[#This Row],[Category]]="","",IF(Table15151617[[#This Row],[Category]]="M",COUNTIF($I$2:$I13,"M"),IF(Table15151617[[#This Row],[Category]]="F",COUNTIF($I$2:$I13,"F"),0)))</f>
        <v/>
      </c>
      <c r="E13" s="26"/>
      <c r="F13" s="27"/>
      <c r="G13" s="28"/>
      <c r="H13" s="28"/>
      <c r="I13" s="44"/>
    </row>
    <row r="14" spans="1:9" x14ac:dyDescent="0.3">
      <c r="A14" s="19">
        <f>Table15151617[[#This Row],[Full Name]]</f>
        <v>0</v>
      </c>
      <c r="B14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4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4" s="4" t="str">
        <f>IF(Table15151617[[#This Row],[Category]]="","",IF(Table15151617[[#This Row],[Category]]="M",COUNTIF($I$2:$I14,"M"),IF(Table15151617[[#This Row],[Category]]="F",COUNTIF($I$2:$I14,"F"),0)))</f>
        <v/>
      </c>
      <c r="E14" s="26"/>
      <c r="F14" s="27"/>
      <c r="G14" s="28"/>
      <c r="H14" s="28"/>
      <c r="I14" s="44"/>
    </row>
    <row r="15" spans="1:9" x14ac:dyDescent="0.3">
      <c r="A15" s="19">
        <f>Table15151617[[#This Row],[Full Name]]</f>
        <v>0</v>
      </c>
      <c r="B15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5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5" s="4" t="str">
        <f>IF(Table15151617[[#This Row],[Category]]="","",IF(Table15151617[[#This Row],[Category]]="M",COUNTIF($I$2:$I15,"M"),IF(Table15151617[[#This Row],[Category]]="F",COUNTIF($I$2:$I15,"F"),0)))</f>
        <v/>
      </c>
      <c r="E15" s="26"/>
      <c r="F15" s="27"/>
      <c r="G15" s="28"/>
      <c r="H15" s="28"/>
      <c r="I15" s="44"/>
    </row>
    <row r="16" spans="1:9" x14ac:dyDescent="0.3">
      <c r="A16" s="19">
        <f>Table15151617[[#This Row],[Full Name]]</f>
        <v>0</v>
      </c>
      <c r="B16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6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6" s="4" t="str">
        <f>IF(Table15151617[[#This Row],[Category]]="","",IF(Table15151617[[#This Row],[Category]]="M",COUNTIF($I$2:$I16,"M"),IF(Table15151617[[#This Row],[Category]]="F",COUNTIF($I$2:$I16,"F"),0)))</f>
        <v/>
      </c>
      <c r="E16" s="26"/>
      <c r="F16" s="27"/>
      <c r="G16" s="28"/>
      <c r="H16" s="28"/>
      <c r="I16" s="44"/>
    </row>
    <row r="17" spans="1:9" x14ac:dyDescent="0.3">
      <c r="A17" s="19">
        <f>Table15151617[[#This Row],[Full Name]]</f>
        <v>0</v>
      </c>
      <c r="B17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7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7" s="4" t="str">
        <f>IF(Table15151617[[#This Row],[Category]]="","",IF(Table15151617[[#This Row],[Category]]="M",COUNTIF($I$2:$I17,"M"),IF(Table15151617[[#This Row],[Category]]="F",COUNTIF($I$2:$I17,"F"),0)))</f>
        <v/>
      </c>
      <c r="E17" s="26"/>
      <c r="F17" s="27"/>
      <c r="G17" s="28"/>
      <c r="H17" s="28"/>
      <c r="I17" s="44"/>
    </row>
    <row r="18" spans="1:9" x14ac:dyDescent="0.3">
      <c r="A18" s="19">
        <f>Table15151617[[#This Row],[Full Name]]</f>
        <v>0</v>
      </c>
      <c r="B18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8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8" s="4" t="str">
        <f>IF(Table15151617[[#This Row],[Category]]="","",IF(Table15151617[[#This Row],[Category]]="M",COUNTIF($I$2:$I18,"M"),IF(Table15151617[[#This Row],[Category]]="F",COUNTIF($I$2:$I18,"F"),0)))</f>
        <v/>
      </c>
      <c r="E18" s="26"/>
      <c r="F18" s="27"/>
      <c r="G18" s="28"/>
      <c r="H18" s="28"/>
      <c r="I18" s="44"/>
    </row>
    <row r="19" spans="1:9" x14ac:dyDescent="0.3">
      <c r="A19" s="19">
        <f>Table15151617[[#This Row],[Full Name]]</f>
        <v>0</v>
      </c>
      <c r="B19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19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19" s="4" t="str">
        <f>IF(Table15151617[[#This Row],[Category]]="","",IF(Table15151617[[#This Row],[Category]]="M",COUNTIF($I$2:$I19,"M"),IF(Table15151617[[#This Row],[Category]]="F",COUNTIF($I$2:$I19,"F"),0)))</f>
        <v/>
      </c>
      <c r="E19" s="26"/>
      <c r="F19" s="27"/>
      <c r="G19" s="28"/>
      <c r="H19" s="28"/>
      <c r="I19" s="44"/>
    </row>
    <row r="20" spans="1:9" x14ac:dyDescent="0.3">
      <c r="A20" s="19">
        <f>Table15151617[[#This Row],[Full Name]]</f>
        <v>0</v>
      </c>
      <c r="B20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0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0" s="4" t="str">
        <f>IF(Table15151617[[#This Row],[Category]]="","",IF(Table15151617[[#This Row],[Category]]="M",COUNTIF($I$2:$I20,"M"),IF(Table15151617[[#This Row],[Category]]="F",COUNTIF($I$2:$I20,"F"),0)))</f>
        <v/>
      </c>
      <c r="E20" s="26"/>
      <c r="F20" s="27"/>
      <c r="G20" s="28"/>
      <c r="H20" s="28"/>
      <c r="I20" s="44"/>
    </row>
    <row r="21" spans="1:9" x14ac:dyDescent="0.3">
      <c r="A21" s="19">
        <f>Table15151617[[#This Row],[Full Name]]</f>
        <v>0</v>
      </c>
      <c r="B21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1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1" s="4" t="str">
        <f>IF(Table15151617[[#This Row],[Category]]="","",IF(Table15151617[[#This Row],[Category]]="M",COUNTIF($I$2:$I21,"M"),IF(Table15151617[[#This Row],[Category]]="F",COUNTIF($I$2:$I21,"F"),0)))</f>
        <v/>
      </c>
      <c r="E21" s="26"/>
      <c r="F21" s="27"/>
      <c r="G21" s="28"/>
      <c r="H21" s="28"/>
      <c r="I21" s="44"/>
    </row>
    <row r="22" spans="1:9" x14ac:dyDescent="0.3">
      <c r="A22" s="19">
        <f>Table15151617[[#This Row],[Full Name]]</f>
        <v>0</v>
      </c>
      <c r="B22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2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2" s="4" t="str">
        <f>IF(Table15151617[[#This Row],[Category]]="","",IF(Table15151617[[#This Row],[Category]]="M",COUNTIF($I$2:$I22,"M"),IF(Table15151617[[#This Row],[Category]]="F",COUNTIF($I$2:$I22,"F"),0)))</f>
        <v/>
      </c>
      <c r="E22" s="26"/>
      <c r="F22" s="27"/>
      <c r="G22" s="28"/>
      <c r="H22" s="28"/>
      <c r="I22" s="44"/>
    </row>
    <row r="23" spans="1:9" x14ac:dyDescent="0.3">
      <c r="A23" s="19">
        <f>Table15151617[[#This Row],[Full Name]]</f>
        <v>0</v>
      </c>
      <c r="B23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3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3" s="4" t="str">
        <f>IF(Table15151617[[#This Row],[Category]]="","",IF(Table15151617[[#This Row],[Category]]="M",COUNTIF($I$2:$I23,"M"),IF(Table15151617[[#This Row],[Category]]="F",COUNTIF($I$2:$I23,"F"),0)))</f>
        <v/>
      </c>
      <c r="E23" s="26"/>
      <c r="F23" s="27"/>
      <c r="G23" s="28"/>
      <c r="H23" s="28"/>
      <c r="I23" s="44"/>
    </row>
    <row r="24" spans="1:9" x14ac:dyDescent="0.3">
      <c r="A24" s="19">
        <f>Table15151617[[#This Row],[Full Name]]</f>
        <v>0</v>
      </c>
      <c r="B24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4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4" s="4" t="str">
        <f>IF(Table15151617[[#This Row],[Category]]="","",IF(Table15151617[[#This Row],[Category]]="M",COUNTIF($I$2:$I24,"M"),IF(Table15151617[[#This Row],[Category]]="F",COUNTIF($I$2:$I24,"F"),0)))</f>
        <v/>
      </c>
      <c r="E24" s="26"/>
      <c r="F24" s="27"/>
      <c r="G24" s="28"/>
      <c r="H24" s="28"/>
      <c r="I24" s="44"/>
    </row>
    <row r="25" spans="1:9" x14ac:dyDescent="0.3">
      <c r="A25" s="19">
        <f>Table15151617[[#This Row],[Full Name]]</f>
        <v>0</v>
      </c>
      <c r="B25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5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5" s="4" t="str">
        <f>IF(Table15151617[[#This Row],[Category]]="","",IF(Table15151617[[#This Row],[Category]]="M",COUNTIF($I$2:$I25,"M"),IF(Table15151617[[#This Row],[Category]]="F",COUNTIF($I$2:$I25,"F"),0)))</f>
        <v/>
      </c>
      <c r="E25" s="26"/>
      <c r="F25" s="27"/>
      <c r="G25" s="28"/>
      <c r="H25" s="28"/>
      <c r="I25" s="44"/>
    </row>
    <row r="26" spans="1:9" x14ac:dyDescent="0.3">
      <c r="A26" s="19">
        <f>Table15151617[[#This Row],[Full Name]]</f>
        <v>0</v>
      </c>
      <c r="B26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6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6" s="4" t="str">
        <f>IF(Table15151617[[#This Row],[Category]]="","",IF(Table15151617[[#This Row],[Category]]="M",COUNTIF($I$2:$I26,"M"),IF(Table15151617[[#This Row],[Category]]="F",COUNTIF($I$2:$I26,"F"),0)))</f>
        <v/>
      </c>
      <c r="E26" s="26"/>
      <c r="F26" s="27"/>
      <c r="G26" s="28"/>
      <c r="H26" s="28"/>
      <c r="I26" s="44"/>
    </row>
    <row r="27" spans="1:9" x14ac:dyDescent="0.3">
      <c r="A27" s="19">
        <f>Table15151617[[#This Row],[Full Name]]</f>
        <v>0</v>
      </c>
      <c r="B27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7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7" s="4" t="str">
        <f>IF(Table15151617[[#This Row],[Category]]="","",IF(Table15151617[[#This Row],[Category]]="M",COUNTIF($I$2:$I27,"M"),IF(Table15151617[[#This Row],[Category]]="F",COUNTIF($I$2:$I27,"F"),0)))</f>
        <v/>
      </c>
      <c r="E27" s="26"/>
      <c r="F27" s="27"/>
      <c r="G27" s="28"/>
      <c r="H27" s="28"/>
      <c r="I27" s="44"/>
    </row>
    <row r="28" spans="1:9" x14ac:dyDescent="0.3">
      <c r="A28" s="19">
        <f>Table15151617[[#This Row],[Full Name]]</f>
        <v>0</v>
      </c>
      <c r="B28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8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8" s="4" t="str">
        <f>IF(Table15151617[[#This Row],[Category]]="","",IF(Table15151617[[#This Row],[Category]]="M",COUNTIF($I$2:$I28,"M"),IF(Table15151617[[#This Row],[Category]]="F",COUNTIF($I$2:$I28,"F"),0)))</f>
        <v/>
      </c>
      <c r="E28" s="26"/>
      <c r="F28" s="27"/>
      <c r="G28" s="28"/>
      <c r="H28" s="28"/>
      <c r="I28" s="44"/>
    </row>
    <row r="29" spans="1:9" x14ac:dyDescent="0.3">
      <c r="A29" s="19">
        <f>Table15151617[[#This Row],[Full Name]]</f>
        <v>0</v>
      </c>
      <c r="B29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9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9" s="4" t="str">
        <f>IF(Table15151617[[#This Row],[Category]]="","",IF(Table15151617[[#This Row],[Category]]="M",COUNTIF($I$2:$I29,"M"),IF(Table15151617[[#This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Table15151617[[#This Row],[Full Name]]</f>
        <v>0</v>
      </c>
      <c r="B30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0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0" s="4" t="str">
        <f>IF(Table15151617[[#This Row],[Category]]="","",IF(Table15151617[[#This Row],[Category]]="M",COUNTIF($I$2:$I30,"M"),IF(Table15151617[[#This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Table15151617[[#This Row],[Full Name]]</f>
        <v>0</v>
      </c>
      <c r="B31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1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1" s="4" t="str">
        <f>IF(Table15151617[[#This Row],[Category]]="","",IF(Table15151617[[#This Row],[Category]]="M",COUNTIF($I$2:$I31,"M"),IF(Table15151617[[#This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Table15151617[[#This Row],[Full Name]]</f>
        <v>0</v>
      </c>
      <c r="B32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2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2" s="4" t="str">
        <f>IF(Table15151617[[#This Row],[Category]]="","",IF(Table15151617[[#This Row],[Category]]="M",COUNTIF($I$2:$I32,"M"),IF(Table15151617[[#This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Table15151617[[#This Row],[Full Name]]</f>
        <v>0</v>
      </c>
      <c r="B33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3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3" s="4" t="str">
        <f>IF(Table15151617[[#This Row],[Category]]="","",IF(Table15151617[[#This Row],[Category]]="M",COUNTIF($I$2:$I33,"M"),IF(Table15151617[[#This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Table15151617[[#This Row],[Full Name]]</f>
        <v>0</v>
      </c>
      <c r="B34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4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4" s="4" t="str">
        <f>IF(Table15151617[[#This Row],[Category]]="","",IF(Table15151617[[#This Row],[Category]]="M",COUNTIF($I$2:$I34,"M"),IF(Table15151617[[#This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Table15151617[[#This Row],[Full Name]]</f>
        <v>0</v>
      </c>
      <c r="B35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5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5" s="4" t="str">
        <f>IF(Table15151617[[#This Row],[Category]]="","",IF(Table15151617[[#This Row],[Category]]="M",COUNTIF($I$2:$I35,"M"),IF(Table15151617[[#This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Table15151617[[#This Row],[Full Name]]</f>
        <v>0</v>
      </c>
      <c r="B36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6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6" s="4" t="str">
        <f>IF(Table15151617[[#This Row],[Category]]="","",IF(Table15151617[[#This Row],[Category]]="M",COUNTIF($I$2:$I36,"M"),IF(Table15151617[[#This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Table15151617[[#This Row],[Full Name]]</f>
        <v>0</v>
      </c>
      <c r="B37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7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7" s="4" t="str">
        <f>IF(Table15151617[[#This Row],[Category]]="","",IF(Table15151617[[#This Row],[Category]]="M",COUNTIF($I$2:$I37,"M"),IF(Table15151617[[#This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Table15151617[[#This Row],[Full Name]]</f>
        <v>0</v>
      </c>
      <c r="B38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8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8" s="4" t="str">
        <f>IF(Table15151617[[#This Row],[Category]]="","",IF(Table15151617[[#This Row],[Category]]="M",COUNTIF($I$2:$I38,"M"),IF(Table15151617[[#This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Table15151617[[#This Row],[Full Name]]</f>
        <v>0</v>
      </c>
      <c r="B39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9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9" s="4" t="str">
        <f>IF(Table15151617[[#This Row],[Category]]="","",IF(Table15151617[[#This Row],[Category]]="M",COUNTIF($I$2:$I39,"M"),IF(Table15151617[[#This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Table15151617[[#This Row],[Full Name]]</f>
        <v>0</v>
      </c>
      <c r="B40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0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0" s="4" t="str">
        <f>IF(Table15151617[[#This Row],[Category]]="","",IF(Table15151617[[#This Row],[Category]]="M",COUNTIF($I$2:$I40,"M"),IF(Table15151617[[#This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Table15151617[[#This Row],[Full Name]]</f>
        <v>0</v>
      </c>
      <c r="B41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1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1" s="4" t="str">
        <f>IF(Table15151617[[#This Row],[Category]]="","",IF(Table15151617[[#This Row],[Category]]="M",COUNTIF($I$2:$I41,"M"),IF(Table15151617[[#This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Table15151617[[#This Row],[Full Name]]</f>
        <v>0</v>
      </c>
      <c r="B42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2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2" s="4" t="str">
        <f>IF(Table15151617[[#This Row],[Category]]="","",IF(Table15151617[[#This Row],[Category]]="M",COUNTIF($I$2:$I42,"M"),IF(Table15151617[[#This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Table15151617[[#This Row],[Full Name]]</f>
        <v>0</v>
      </c>
      <c r="B43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3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3" s="4" t="str">
        <f>IF(Table15151617[[#This Row],[Category]]="","",IF(Table15151617[[#This Row],[Category]]="M",COUNTIF($I$2:$I43,"M"),IF(Table15151617[[#This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Table15151617[[#This Row],[Full Name]]</f>
        <v>0</v>
      </c>
      <c r="B44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4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4" s="4" t="str">
        <f>IF(Table15151617[[#This Row],[Category]]="","",IF(Table15151617[[#This Row],[Category]]="M",COUNTIF($I$2:$I44,"M"),IF(Table15151617[[#This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Table15151617[[#This Row],[Full Name]]</f>
        <v>0</v>
      </c>
      <c r="B45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5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5" s="4" t="str">
        <f>IF(Table15151617[[#This Row],[Category]]="","",IF(Table15151617[[#This Row],[Category]]="M",COUNTIF($I$2:$I45,"M"),IF(Table15151617[[#This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Table15151617[[#This Row],[Full Name]]</f>
        <v>0</v>
      </c>
      <c r="B46" s="21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6" s="21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6" s="4" t="str">
        <f>IF(Table15151617[[#This Row],[Category]]="","",IF(Table15151617[[#This Row],[Category]]="M",COUNTIF($I$2:$I46,"M"),IF(Table15151617[[#This Row],[Category]]="F",COUNTIF($I$2:$I46,"F"),0)))</f>
        <v/>
      </c>
      <c r="E46" s="26"/>
      <c r="F46" s="27"/>
      <c r="G46" s="28"/>
      <c r="H46" s="28"/>
      <c r="I46" s="29"/>
    </row>
  </sheetData>
  <phoneticPr fontId="5" type="noConversion"/>
  <conditionalFormatting sqref="B2:B46">
    <cfRule type="containsText" dxfId="7" priority="1" operator="containsText" text="OK">
      <formula>NOT(ISERROR(SEARCH("OK",B2)))</formula>
    </cfRule>
    <cfRule type="containsText" dxfId="6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5B50-9E0B-40FD-8AEF-AB89E80EB3CB}">
  <sheetPr>
    <tabColor rgb="FF00B0F0"/>
  </sheetPr>
  <dimension ref="A1:I50"/>
  <sheetViews>
    <sheetView topLeftCell="B1" workbookViewId="0">
      <selection activeCell="E33" sqref="E33:I35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Table1515161718[[#This Row],[Full Name]]</f>
        <v>0</v>
      </c>
      <c r="B2" s="22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" s="18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" s="4" t="str">
        <f>IF(Table1515161718[[#This Row],[Category]]="","",IF(Table1515161718[[#This Row],[Category]]="M",COUNTIF($I$2:$I2,"M"),IF(Table1515161718[[#This Row],[Category]]="F",COUNTIF($I$2:$I2,"F"),0)))</f>
        <v/>
      </c>
      <c r="E2" s="26"/>
      <c r="F2" s="27"/>
      <c r="G2" s="28"/>
      <c r="H2" s="28"/>
      <c r="I2" s="29"/>
    </row>
    <row r="3" spans="1:9" x14ac:dyDescent="0.3">
      <c r="A3" s="18">
        <f>Table1515161718[[#This Row],[Full Name]]</f>
        <v>0</v>
      </c>
      <c r="B3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" s="4" t="str">
        <f>IF(Table1515161718[[#This Row],[Category]]="","",IF(Table1515161718[[#This Row],[Category]]="M",COUNTIF($I$2:$I3,"M"),IF(Table1515161718[[#This Row],[Category]]="F",COUNTIF($I$2:$I3,"F"),0)))</f>
        <v/>
      </c>
      <c r="E3" s="26"/>
      <c r="F3" s="27"/>
      <c r="G3" s="28"/>
      <c r="H3" s="28"/>
      <c r="I3" s="29"/>
    </row>
    <row r="4" spans="1:9" x14ac:dyDescent="0.3">
      <c r="A4" s="18">
        <f>Table1515161718[[#This Row],[Full Name]]</f>
        <v>0</v>
      </c>
      <c r="B4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" s="4" t="str">
        <f>IF(Table1515161718[[#This Row],[Category]]="","",IF(Table1515161718[[#This Row],[Category]]="M",COUNTIF($I$2:$I4,"M"),IF(Table1515161718[[#This Row],[Category]]="F",COUNTIF($I$2:$I4,"F"),0)))</f>
        <v/>
      </c>
      <c r="E4" s="26"/>
      <c r="F4" s="27"/>
      <c r="G4" s="28"/>
      <c r="H4" s="28"/>
      <c r="I4" s="29"/>
    </row>
    <row r="5" spans="1:9" x14ac:dyDescent="0.3">
      <c r="A5" s="18">
        <f>Table1515161718[[#This Row],[Full Name]]</f>
        <v>0</v>
      </c>
      <c r="B5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5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5" s="4" t="str">
        <f>IF(Table1515161718[[#This Row],[Category]]="","",IF(Table1515161718[[#This Row],[Category]]="M",COUNTIF($I$2:$I5,"M"),IF(Table1515161718[[#This Row],[Category]]="F",COUNTIF($I$2:$I5,"F"),0)))</f>
        <v/>
      </c>
      <c r="E5" s="26"/>
      <c r="F5" s="27"/>
      <c r="G5" s="28"/>
      <c r="H5" s="28"/>
      <c r="I5" s="29"/>
    </row>
    <row r="6" spans="1:9" x14ac:dyDescent="0.3">
      <c r="A6" s="18">
        <f>Table1515161718[[#This Row],[Full Name]]</f>
        <v>0</v>
      </c>
      <c r="B6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6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6" s="4" t="str">
        <f>IF(Table1515161718[[#This Row],[Category]]="","",IF(Table1515161718[[#This Row],[Category]]="M",COUNTIF($I$2:$I6,"M"),IF(Table1515161718[[#This Row],[Category]]="F",COUNTIF($I$2:$I6,"F"),0)))</f>
        <v/>
      </c>
      <c r="E6" s="26"/>
      <c r="F6" s="27"/>
      <c r="G6" s="28"/>
      <c r="H6" s="28"/>
      <c r="I6" s="29"/>
    </row>
    <row r="7" spans="1:9" x14ac:dyDescent="0.3">
      <c r="A7" s="18">
        <f>Table1515161718[[#This Row],[Full Name]]</f>
        <v>0</v>
      </c>
      <c r="B7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7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7" s="4" t="str">
        <f>IF(Table1515161718[[#This Row],[Category]]="","",IF(Table1515161718[[#This Row],[Category]]="M",COUNTIF($I$2:$I7,"M"),IF(Table1515161718[[#This Row],[Category]]="F",COUNTIF($I$2:$I7,"F"),0)))</f>
        <v/>
      </c>
      <c r="E7" s="26"/>
      <c r="F7" s="27"/>
      <c r="G7" s="28"/>
      <c r="H7" s="28"/>
      <c r="I7" s="29"/>
    </row>
    <row r="8" spans="1:9" x14ac:dyDescent="0.3">
      <c r="A8" s="18">
        <f>Table1515161718[[#This Row],[Full Name]]</f>
        <v>0</v>
      </c>
      <c r="B8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8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8" s="4" t="str">
        <f>IF(Table1515161718[[#This Row],[Category]]="","",IF(Table1515161718[[#This Row],[Category]]="M",COUNTIF($I$2:$I8,"M"),IF(Table1515161718[[#This Row],[Category]]="F",COUNTIF($I$2:$I8,"F"),0)))</f>
        <v/>
      </c>
      <c r="E8" s="26"/>
      <c r="F8" s="27"/>
      <c r="G8" s="28"/>
      <c r="H8" s="28"/>
      <c r="I8" s="29"/>
    </row>
    <row r="9" spans="1:9" x14ac:dyDescent="0.3">
      <c r="A9" s="18">
        <f>Table1515161718[[#This Row],[Full Name]]</f>
        <v>0</v>
      </c>
      <c r="B9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9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9" s="4" t="str">
        <f>IF(Table1515161718[[#This Row],[Category]]="","",IF(Table1515161718[[#This Row],[Category]]="M",COUNTIF($I$2:$I9,"M"),IF(Table1515161718[[#This Row],[Category]]="F",COUNTIF($I$2:$I9,"F"),0)))</f>
        <v/>
      </c>
      <c r="E9" s="26"/>
      <c r="F9" s="27"/>
      <c r="G9" s="28"/>
      <c r="H9" s="28"/>
      <c r="I9" s="29"/>
    </row>
    <row r="10" spans="1:9" x14ac:dyDescent="0.3">
      <c r="A10" s="18">
        <f>Table1515161718[[#This Row],[Full Name]]</f>
        <v>0</v>
      </c>
      <c r="B10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0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0" s="4" t="str">
        <f>IF(Table1515161718[[#This Row],[Category]]="","",IF(Table1515161718[[#This Row],[Category]]="M",COUNTIF($I$2:$I10,"M"),IF(Table1515161718[[#This Row],[Category]]="F",COUNTIF($I$2:$I10,"F"),0)))</f>
        <v/>
      </c>
      <c r="E10" s="26"/>
      <c r="F10" s="27"/>
      <c r="G10" s="28"/>
      <c r="H10" s="28"/>
      <c r="I10" s="29"/>
    </row>
    <row r="11" spans="1:9" x14ac:dyDescent="0.3">
      <c r="A11" s="18">
        <f>Table1515161718[[#This Row],[Full Name]]</f>
        <v>0</v>
      </c>
      <c r="B11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1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1" s="4" t="str">
        <f>IF(Table1515161718[[#This Row],[Category]]="","",IF(Table1515161718[[#This Row],[Category]]="M",COUNTIF($I$2:$I11,"M"),IF(Table1515161718[[#This Row],[Category]]="F",COUNTIF($I$2:$I11,"F"),0)))</f>
        <v/>
      </c>
      <c r="E11" s="26"/>
      <c r="F11" s="27"/>
      <c r="G11" s="28"/>
      <c r="H11" s="28"/>
      <c r="I11" s="29"/>
    </row>
    <row r="12" spans="1:9" x14ac:dyDescent="0.3">
      <c r="A12" s="18">
        <f>Table1515161718[[#This Row],[Full Name]]</f>
        <v>0</v>
      </c>
      <c r="B12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2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2" s="4" t="str">
        <f>IF(Table1515161718[[#This Row],[Category]]="","",IF(Table1515161718[[#This Row],[Category]]="M",COUNTIF($I$2:$I12,"M"),IF(Table1515161718[[#This Row],[Category]]="F",COUNTIF($I$2:$I12,"F"),0)))</f>
        <v/>
      </c>
      <c r="E12" s="26"/>
      <c r="F12" s="27"/>
      <c r="G12" s="28"/>
      <c r="H12" s="28"/>
      <c r="I12" s="29"/>
    </row>
    <row r="13" spans="1:9" x14ac:dyDescent="0.3">
      <c r="A13" s="18">
        <f>Table1515161718[[#This Row],[Full Name]]</f>
        <v>0</v>
      </c>
      <c r="B13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3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3" s="4" t="str">
        <f>IF(Table1515161718[[#This Row],[Category]]="","",IF(Table1515161718[[#This Row],[Category]]="M",COUNTIF($I$2:$I13,"M"),IF(Table1515161718[[#This Row],[Category]]="F",COUNTIF($I$2:$I13,"F"),0)))</f>
        <v/>
      </c>
      <c r="E13" s="26"/>
      <c r="F13" s="27"/>
      <c r="G13" s="28"/>
      <c r="H13" s="28"/>
      <c r="I13" s="29"/>
    </row>
    <row r="14" spans="1:9" x14ac:dyDescent="0.3">
      <c r="A14" s="18">
        <f>Table1515161718[[#This Row],[Full Name]]</f>
        <v>0</v>
      </c>
      <c r="B14" s="2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4" s="20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4" s="4" t="str">
        <f>IF(Table1515161718[[#This Row],[Category]]="","",IF(Table1515161718[[#This Row],[Category]]="M",COUNTIF($I$2:$I14,"M"),IF(Table1515161718[[#This Row],[Category]]="F",COUNTIF($I$2:$I14,"F"),0)))</f>
        <v/>
      </c>
      <c r="E14" s="26"/>
      <c r="F14" s="27"/>
      <c r="G14" s="28"/>
      <c r="H14" s="28"/>
      <c r="I14" s="29"/>
    </row>
    <row r="15" spans="1:9" x14ac:dyDescent="0.3">
      <c r="A15" s="19">
        <f>Table1515161718[[#This Row],[Full Name]]</f>
        <v>0</v>
      </c>
      <c r="B15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5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5" s="4" t="str">
        <f>IF(Table1515161718[[#This Row],[Category]]="","",IF(Table1515161718[[#This Row],[Category]]="M",COUNTIF($I$2:$I15,"M"),IF(Table1515161718[[#This Row],[Category]]="F",COUNTIF($I$2:$I15,"F"),0)))</f>
        <v/>
      </c>
      <c r="E15" s="30"/>
      <c r="F15" s="31"/>
      <c r="G15" s="32"/>
      <c r="H15" s="32"/>
      <c r="I15" s="33"/>
    </row>
    <row r="16" spans="1:9" x14ac:dyDescent="0.3">
      <c r="A16" s="19">
        <f>Table1515161718[[#This Row],[Full Name]]</f>
        <v>0</v>
      </c>
      <c r="B16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6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6" s="4" t="str">
        <f>IF(Table1515161718[[#This Row],[Category]]="","",IF(Table1515161718[[#This Row],[Category]]="M",COUNTIF($I$2:$I16,"M"),IF(Table1515161718[[#This Row],[Category]]="F",COUNTIF($I$2:$I16,"F"),0)))</f>
        <v/>
      </c>
      <c r="E16" s="26"/>
      <c r="F16" s="27"/>
      <c r="G16" s="28"/>
      <c r="H16" s="28"/>
      <c r="I16" s="29"/>
    </row>
    <row r="17" spans="1:9" x14ac:dyDescent="0.3">
      <c r="A17" s="19">
        <f>Table1515161718[[#This Row],[Full Name]]</f>
        <v>0</v>
      </c>
      <c r="B17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7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7" s="4" t="str">
        <f>IF(Table1515161718[[#This Row],[Category]]="","",IF(Table1515161718[[#This Row],[Category]]="M",COUNTIF($I$2:$I17,"M"),IF(Table1515161718[[#This Row],[Category]]="F",COUNTIF($I$2:$I17,"F"),0)))</f>
        <v/>
      </c>
      <c r="E17" s="26"/>
      <c r="F17" s="27"/>
      <c r="G17" s="28"/>
      <c r="H17" s="28"/>
      <c r="I17" s="29"/>
    </row>
    <row r="18" spans="1:9" x14ac:dyDescent="0.3">
      <c r="A18" s="19">
        <f>Table1515161718[[#This Row],[Full Name]]</f>
        <v>0</v>
      </c>
      <c r="B18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8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8" s="4" t="str">
        <f>IF(Table1515161718[[#This Row],[Category]]="","",IF(Table1515161718[[#This Row],[Category]]="M",COUNTIF($I$2:$I18,"M"),IF(Table1515161718[[#This Row],[Category]]="F",COUNTIF($I$2:$I18,"F"),0)))</f>
        <v/>
      </c>
      <c r="E18" s="26"/>
      <c r="F18" s="27"/>
      <c r="G18" s="28"/>
      <c r="H18" s="28"/>
      <c r="I18" s="29"/>
    </row>
    <row r="19" spans="1:9" x14ac:dyDescent="0.3">
      <c r="A19" s="19">
        <f>Table1515161718[[#This Row],[Full Name]]</f>
        <v>0</v>
      </c>
      <c r="B19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19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19" s="4" t="str">
        <f>IF(Table1515161718[[#This Row],[Category]]="","",IF(Table1515161718[[#This Row],[Category]]="M",COUNTIF($I$2:$I19,"M"),IF(Table1515161718[[#This Row],[Category]]="F",COUNTIF($I$2:$I19,"F"),0)))</f>
        <v/>
      </c>
      <c r="E19" s="26"/>
      <c r="F19" s="27"/>
      <c r="G19" s="28"/>
      <c r="H19" s="28"/>
      <c r="I19" s="29"/>
    </row>
    <row r="20" spans="1:9" x14ac:dyDescent="0.3">
      <c r="A20" s="19">
        <f>Table1515161718[[#This Row],[Full Name]]</f>
        <v>0</v>
      </c>
      <c r="B20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0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0" s="4" t="str">
        <f>IF(Table1515161718[[#This Row],[Category]]="","",IF(Table1515161718[[#This Row],[Category]]="M",COUNTIF($I$2:$I20,"M"),IF(Table1515161718[[#This Row],[Category]]="F",COUNTIF($I$2:$I20,"F"),0)))</f>
        <v/>
      </c>
      <c r="E20" s="26"/>
      <c r="F20" s="27"/>
      <c r="G20" s="28"/>
      <c r="H20" s="28"/>
      <c r="I20" s="29"/>
    </row>
    <row r="21" spans="1:9" x14ac:dyDescent="0.3">
      <c r="A21" s="19">
        <f>Table1515161718[[#This Row],[Full Name]]</f>
        <v>0</v>
      </c>
      <c r="B21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1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1" s="4" t="str">
        <f>IF(Table1515161718[[#This Row],[Category]]="","",IF(Table1515161718[[#This Row],[Category]]="M",COUNTIF($I$2:$I21,"M"),IF(Table1515161718[[#This Row],[Category]]="F",COUNTIF($I$2:$I21,"F"),0)))</f>
        <v/>
      </c>
      <c r="E21" s="26"/>
      <c r="F21" s="27"/>
      <c r="G21" s="28"/>
      <c r="H21" s="28"/>
      <c r="I21" s="29"/>
    </row>
    <row r="22" spans="1:9" x14ac:dyDescent="0.3">
      <c r="A22" s="19">
        <f>Table1515161718[[#This Row],[Full Name]]</f>
        <v>0</v>
      </c>
      <c r="B22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2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2" s="4" t="str">
        <f>IF(Table1515161718[[#This Row],[Category]]="","",IF(Table1515161718[[#This Row],[Category]]="M",COUNTIF($I$2:$I22,"M"),IF(Table1515161718[[#This Row],[Category]]="F",COUNTIF($I$2:$I22,"F"),0)))</f>
        <v/>
      </c>
      <c r="E22" s="26"/>
      <c r="F22" s="27"/>
      <c r="G22" s="28"/>
      <c r="H22" s="28"/>
      <c r="I22" s="29"/>
    </row>
    <row r="23" spans="1:9" x14ac:dyDescent="0.3">
      <c r="A23" s="19">
        <f>Table1515161718[[#This Row],[Full Name]]</f>
        <v>0</v>
      </c>
      <c r="B23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3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3" s="4" t="str">
        <f>IF(Table1515161718[[#This Row],[Category]]="","",IF(Table1515161718[[#This Row],[Category]]="M",COUNTIF($I$2:$I23,"M"),IF(Table1515161718[[#This Row],[Category]]="F",COUNTIF($I$2:$I23,"F"),0)))</f>
        <v/>
      </c>
      <c r="E23" s="26"/>
      <c r="F23" s="27"/>
      <c r="G23" s="28"/>
      <c r="H23" s="28"/>
      <c r="I23" s="29"/>
    </row>
    <row r="24" spans="1:9" x14ac:dyDescent="0.3">
      <c r="A24" s="19">
        <f>Table1515161718[[#This Row],[Full Name]]</f>
        <v>0</v>
      </c>
      <c r="B24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4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4" s="4" t="str">
        <f>IF(Table1515161718[[#This Row],[Category]]="","",IF(Table1515161718[[#This Row],[Category]]="M",COUNTIF($I$2:$I24,"M"),IF(Table1515161718[[#This Row],[Category]]="F",COUNTIF($I$2:$I24,"F"),0)))</f>
        <v/>
      </c>
      <c r="E24" s="26"/>
      <c r="F24" s="27"/>
      <c r="G24" s="28"/>
      <c r="H24" s="28"/>
      <c r="I24" s="29"/>
    </row>
    <row r="25" spans="1:9" x14ac:dyDescent="0.3">
      <c r="A25" s="19">
        <f>Table1515161718[[#This Row],[Full Name]]</f>
        <v>0</v>
      </c>
      <c r="B25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5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5" s="4" t="str">
        <f>IF(Table1515161718[[#This Row],[Category]]="","",IF(Table1515161718[[#This Row],[Category]]="M",COUNTIF($I$2:$I25,"M"),IF(Table1515161718[[#This Row],[Category]]="F",COUNTIF($I$2:$I25,"F"),0)))</f>
        <v/>
      </c>
      <c r="E25" s="26"/>
      <c r="F25" s="27"/>
      <c r="G25" s="28"/>
      <c r="H25" s="28"/>
      <c r="I25" s="29"/>
    </row>
    <row r="26" spans="1:9" x14ac:dyDescent="0.3">
      <c r="A26" s="19">
        <f>Table1515161718[[#This Row],[Full Name]]</f>
        <v>0</v>
      </c>
      <c r="B26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6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6" s="4" t="str">
        <f>IF(Table1515161718[[#This Row],[Category]]="","",IF(Table1515161718[[#This Row],[Category]]="M",COUNTIF($I$2:$I26,"M"),IF(Table1515161718[[#This Row],[Category]]="F",COUNTIF($I$2:$I26,"F"),0)))</f>
        <v/>
      </c>
      <c r="E26" s="26"/>
      <c r="F26" s="27"/>
      <c r="G26" s="28"/>
      <c r="H26" s="28"/>
      <c r="I26" s="29"/>
    </row>
    <row r="27" spans="1:9" x14ac:dyDescent="0.3">
      <c r="A27" s="19">
        <f>Table1515161718[[#This Row],[Full Name]]</f>
        <v>0</v>
      </c>
      <c r="B27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7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7" s="4" t="str">
        <f>IF(Table1515161718[[#This Row],[Category]]="","",IF(Table1515161718[[#This Row],[Category]]="M",COUNTIF($I$2:$I27,"M"),IF(Table1515161718[[#This Row],[Category]]="F",COUNTIF($I$2:$I27,"F"),0)))</f>
        <v/>
      </c>
      <c r="E27" s="26"/>
      <c r="F27" s="27"/>
      <c r="G27" s="28"/>
      <c r="H27" s="28"/>
      <c r="I27" s="29"/>
    </row>
    <row r="28" spans="1:9" x14ac:dyDescent="0.3">
      <c r="A28" s="19">
        <f>Table1515161718[[#This Row],[Full Name]]</f>
        <v>0</v>
      </c>
      <c r="B28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8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8" s="4" t="str">
        <f>IF(Table1515161718[[#This Row],[Category]]="","",IF(Table1515161718[[#This Row],[Category]]="M",COUNTIF($I$2:$I28,"M"),IF(Table1515161718[[#This Row],[Category]]="F",COUNTIF($I$2:$I28,"F"),0)))</f>
        <v/>
      </c>
      <c r="E28" s="26"/>
      <c r="F28" s="27"/>
      <c r="G28" s="28"/>
      <c r="H28" s="28"/>
      <c r="I28" s="29"/>
    </row>
    <row r="29" spans="1:9" x14ac:dyDescent="0.3">
      <c r="A29" s="19">
        <f>Table1515161718[[#This Row],[Full Name]]</f>
        <v>0</v>
      </c>
      <c r="B29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29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29" s="4" t="str">
        <f>IF(Table1515161718[[#This Row],[Category]]="","",IF(Table1515161718[[#This Row],[Category]]="M",COUNTIF($I$2:$I29,"M"),IF(Table1515161718[[#This Row],[Category]]="F",COUNTIF($I$2:$I29,"F"),0)))</f>
        <v/>
      </c>
      <c r="E29" s="26"/>
      <c r="F29" s="27"/>
      <c r="G29" s="28"/>
      <c r="H29" s="28"/>
      <c r="I29" s="29"/>
    </row>
    <row r="30" spans="1:9" x14ac:dyDescent="0.3">
      <c r="A30" s="19">
        <f>Table1515161718[[#This Row],[Full Name]]</f>
        <v>0</v>
      </c>
      <c r="B30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0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0" s="4" t="str">
        <f>IF(Table1515161718[[#This Row],[Category]]="","",IF(Table1515161718[[#This Row],[Category]]="M",COUNTIF($I$2:$I30,"M"),IF(Table1515161718[[#This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Table1515161718[[#This Row],[Full Name]]</f>
        <v>0</v>
      </c>
      <c r="B31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1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1" s="4" t="str">
        <f>IF(Table1515161718[[#This Row],[Category]]="","",IF(Table1515161718[[#This Row],[Category]]="M",COUNTIF($I$2:$I31,"M"),IF(Table1515161718[[#This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Table1515161718[[#This Row],[Full Name]]</f>
        <v>0</v>
      </c>
      <c r="B32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2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2" s="4" t="str">
        <f>IF(Table1515161718[[#This Row],[Category]]="","",IF(Table1515161718[[#This Row],[Category]]="M",COUNTIF($I$2:$I32,"M"),IF(Table1515161718[[#This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Table1515161718[[#This Row],[Full Name]]</f>
        <v>0</v>
      </c>
      <c r="B33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3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3" s="4" t="str">
        <f>IF(Table1515161718[[#This Row],[Category]]="","",IF(Table1515161718[[#This Row],[Category]]="M",COUNTIF($I$2:$I33,"M"),IF(Table1515161718[[#This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Table1515161718[[#This Row],[Full Name]]</f>
        <v>0</v>
      </c>
      <c r="B34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4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4" s="4" t="str">
        <f>IF(Table1515161718[[#This Row],[Category]]="","",IF(Table1515161718[[#This Row],[Category]]="M",COUNTIF($I$2:$I34,"M"),IF(Table1515161718[[#This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Table1515161718[[#This Row],[Full Name]]</f>
        <v>0</v>
      </c>
      <c r="B35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5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5" s="4" t="str">
        <f>IF(Table1515161718[[#This Row],[Category]]="","",IF(Table1515161718[[#This Row],[Category]]="M",COUNTIF($I$2:$I35,"M"),IF(Table1515161718[[#This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Table1515161718[[#This Row],[Full Name]]</f>
        <v>0</v>
      </c>
      <c r="B36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6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6" s="4" t="str">
        <f>IF(Table1515161718[[#This Row],[Category]]="","",IF(Table1515161718[[#This Row],[Category]]="M",COUNTIF($I$2:$I36,"M"),IF(Table1515161718[[#This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Table1515161718[[#This Row],[Full Name]]</f>
        <v>0</v>
      </c>
      <c r="B37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7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7" s="4" t="str">
        <f>IF(Table1515161718[[#This Row],[Category]]="","",IF(Table1515161718[[#This Row],[Category]]="M",COUNTIF($I$2:$I37,"M"),IF(Table1515161718[[#This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Table1515161718[[#This Row],[Full Name]]</f>
        <v>0</v>
      </c>
      <c r="B38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8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8" s="4" t="str">
        <f>IF(Table1515161718[[#This Row],[Category]]="","",IF(Table1515161718[[#This Row],[Category]]="M",COUNTIF($I$2:$I38,"M"),IF(Table1515161718[[#This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Table1515161718[[#This Row],[Full Name]]</f>
        <v>0</v>
      </c>
      <c r="B39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9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9" s="4" t="str">
        <f>IF(Table1515161718[[#This Row],[Category]]="","",IF(Table1515161718[[#This Row],[Category]]="M",COUNTIF($I$2:$I39,"M"),IF(Table1515161718[[#This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Table1515161718[[#This Row],[Full Name]]</f>
        <v>0</v>
      </c>
      <c r="B40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0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0" s="4" t="str">
        <f>IF(Table1515161718[[#This Row],[Category]]="","",IF(Table1515161718[[#This Row],[Category]]="M",COUNTIF($I$2:$I40,"M"),IF(Table1515161718[[#This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Table1515161718[[#This Row],[Full Name]]</f>
        <v>0</v>
      </c>
      <c r="B41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1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1" s="4" t="str">
        <f>IF(Table1515161718[[#This Row],[Category]]="","",IF(Table1515161718[[#This Row],[Category]]="M",COUNTIF($I$2:$I41,"M"),IF(Table1515161718[[#This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Table1515161718[[#This Row],[Full Name]]</f>
        <v>0</v>
      </c>
      <c r="B42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2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2" s="4" t="str">
        <f>IF(Table1515161718[[#This Row],[Category]]="","",IF(Table1515161718[[#This Row],[Category]]="M",COUNTIF($I$2:$I42,"M"),IF(Table1515161718[[#This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Table1515161718[[#This Row],[Full Name]]</f>
        <v>0</v>
      </c>
      <c r="B43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3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3" s="4" t="str">
        <f>IF(Table1515161718[[#This Row],[Category]]="","",IF(Table1515161718[[#This Row],[Category]]="M",COUNTIF($I$2:$I43,"M"),IF(Table1515161718[[#This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Table1515161718[[#This Row],[Full Name]]</f>
        <v>0</v>
      </c>
      <c r="B44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4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4" s="4" t="str">
        <f>IF(Table1515161718[[#This Row],[Category]]="","",IF(Table1515161718[[#This Row],[Category]]="M",COUNTIF($I$2:$I44,"M"),IF(Table1515161718[[#This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Table1515161718[[#This Row],[Full Name]]</f>
        <v>0</v>
      </c>
      <c r="B45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5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5" s="4" t="str">
        <f>IF(Table1515161718[[#This Row],[Category]]="","",IF(Table1515161718[[#This Row],[Category]]="M",COUNTIF($I$2:$I45,"M"),IF(Table1515161718[[#This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Table1515161718[[#This Row],[Full Name]]</f>
        <v>0</v>
      </c>
      <c r="B46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6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6" s="4" t="str">
        <f>IF(Table1515161718[[#This Row],[Category]]="","",IF(Table1515161718[[#This Row],[Category]]="M",COUNTIF($I$2:$I46,"M"),IF(Table1515161718[[#This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Table1515161718[[#This Row],[Full Name]]</f>
        <v>0</v>
      </c>
      <c r="B47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7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7" s="4" t="str">
        <f>IF(Table1515161718[[#This Row],[Category]]="","",IF(Table1515161718[[#This Row],[Category]]="M",COUNTIF($I$2:$I47,"M"),IF(Table1515161718[[#This Row],[Category]]="F",COUNTIF($I$2:$I47,"F"),0)))</f>
        <v/>
      </c>
      <c r="E47" s="26"/>
      <c r="F47" s="27"/>
      <c r="G47" s="28"/>
      <c r="H47" s="28"/>
      <c r="I47" s="29"/>
    </row>
    <row r="48" spans="1:9" x14ac:dyDescent="0.3">
      <c r="A48" s="19">
        <f>Table1515161718[[#This Row],[Full Name]]</f>
        <v>0</v>
      </c>
      <c r="B48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8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8" s="4" t="str">
        <f>IF(Table1515161718[[#This Row],[Category]]="","",IF(Table1515161718[[#This Row],[Category]]="M",COUNTIF($I$2:$I48,"M"),IF(Table1515161718[[#This Row],[Category]]="F",COUNTIF($I$2:$I48,"F"),0)))</f>
        <v/>
      </c>
      <c r="E48" s="26"/>
      <c r="F48" s="27"/>
      <c r="G48" s="28"/>
      <c r="H48" s="28"/>
      <c r="I48" s="29"/>
    </row>
    <row r="49" spans="1:9" x14ac:dyDescent="0.3">
      <c r="A49" s="19">
        <f>Table1515161718[[#This Row],[Full Name]]</f>
        <v>0</v>
      </c>
      <c r="B49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9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9" s="4" t="str">
        <f>IF(Table1515161718[[#This Row],[Category]]="","",IF(Table1515161718[[#This Row],[Category]]="M",COUNTIF($I$2:$I49,"M"),IF(Table1515161718[[#This Row],[Category]]="F",COUNTIF($I$2:$I49,"F"),0)))</f>
        <v/>
      </c>
      <c r="E49" s="26"/>
      <c r="F49" s="27"/>
      <c r="G49" s="28"/>
      <c r="H49" s="28"/>
      <c r="I49" s="29"/>
    </row>
    <row r="50" spans="1:9" x14ac:dyDescent="0.3">
      <c r="A50" s="19">
        <f>Table1515161718[[#This Row],[Full Name]]</f>
        <v>0</v>
      </c>
      <c r="B50" s="21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50" s="21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50" s="4" t="str">
        <f>IF(Table1515161718[[#This Row],[Category]]="","",IF(Table1515161718[[#This Row],[Category]]="M",COUNTIF($I$2:$I50,"M"),IF(Table1515161718[[#This Row],[Category]]="F",COUNTIF($I$2:$I50,"F"),0)))</f>
        <v/>
      </c>
      <c r="E50" s="26"/>
      <c r="F50" s="27"/>
      <c r="G50" s="28"/>
      <c r="H50" s="28"/>
      <c r="I50" s="29"/>
    </row>
  </sheetData>
  <phoneticPr fontId="5" type="noConversion"/>
  <conditionalFormatting sqref="B2:B50">
    <cfRule type="containsText" dxfId="5" priority="1" operator="containsText" text="OK">
      <formula>NOT(ISERROR(SEARCH("OK",B2)))</formula>
    </cfRule>
    <cfRule type="containsText" dxfId="4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A747-636C-4496-8DEF-E6EFEFBEC7D0}">
  <sheetPr>
    <tabColor rgb="FF00B0F0"/>
  </sheetPr>
  <dimension ref="A1:I47"/>
  <sheetViews>
    <sheetView topLeftCell="B1" workbookViewId="0">
      <selection activeCell="E2" sqref="E2:I12"/>
    </sheetView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Table1515161726[[#This Row],[Full Name]]</f>
        <v>0</v>
      </c>
      <c r="B2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" s="4" t="str">
        <f>IF(Table1515161726[[#This Row],[Category]]="","",IF(Table1515161726[[#This Row],[Category]]="M",COUNTIF($I$2:$I2,"M"),IF(Table1515161726[[#This Row],[Category]]="F",COUNTIF($I$2:$I2,"F"),0)))</f>
        <v/>
      </c>
      <c r="E2" s="26"/>
      <c r="F2" s="27"/>
      <c r="G2" s="28"/>
      <c r="H2" s="28"/>
      <c r="I2" s="44"/>
    </row>
    <row r="3" spans="1:9" x14ac:dyDescent="0.3">
      <c r="A3" s="18">
        <f>Table1515161726[[#This Row],[Full Name]]</f>
        <v>0</v>
      </c>
      <c r="B3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" s="4" t="str">
        <f>IF(Table1515161726[[#This Row],[Category]]="","",IF(Table1515161726[[#This Row],[Category]]="M",COUNTIF($I$2:$I3,"M"),IF(Table1515161726[[#This Row],[Category]]="F",COUNTIF($I$2:$I3,"F"),0)))</f>
        <v/>
      </c>
      <c r="E3" s="26"/>
      <c r="F3" s="27"/>
      <c r="G3" s="28"/>
      <c r="H3" s="28"/>
      <c r="I3" s="44"/>
    </row>
    <row r="4" spans="1:9" x14ac:dyDescent="0.3">
      <c r="A4" s="18">
        <f>Table1515161726[[#This Row],[Full Name]]</f>
        <v>0</v>
      </c>
      <c r="B4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" s="4" t="str">
        <f>IF(Table1515161726[[#This Row],[Category]]="","",IF(Table1515161726[[#This Row],[Category]]="M",COUNTIF($I$2:$I4,"M"),IF(Table1515161726[[#This Row],[Category]]="F",COUNTIF($I$2:$I4,"F"),0)))</f>
        <v/>
      </c>
      <c r="E4" s="26"/>
      <c r="F4" s="27"/>
      <c r="G4" s="28"/>
      <c r="H4" s="28"/>
      <c r="I4" s="44"/>
    </row>
    <row r="5" spans="1:9" x14ac:dyDescent="0.3">
      <c r="A5" s="18">
        <f>Table1515161726[[#This Row],[Full Name]]</f>
        <v>0</v>
      </c>
      <c r="B5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5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5" s="4" t="str">
        <f>IF(Table1515161726[[#This Row],[Category]]="","",IF(Table1515161726[[#This Row],[Category]]="M",COUNTIF($I$2:$I5,"M"),IF(Table1515161726[[#This Row],[Category]]="F",COUNTIF($I$2:$I5,"F"),0)))</f>
        <v/>
      </c>
      <c r="E5" s="26"/>
      <c r="F5" s="27"/>
      <c r="G5" s="28"/>
      <c r="H5" s="28"/>
      <c r="I5" s="44"/>
    </row>
    <row r="6" spans="1:9" x14ac:dyDescent="0.3">
      <c r="A6" s="18">
        <f>Table1515161726[[#This Row],[Full Name]]</f>
        <v>0</v>
      </c>
      <c r="B6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6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6" s="4" t="str">
        <f>IF(Table1515161726[[#This Row],[Category]]="","",IF(Table1515161726[[#This Row],[Category]]="M",COUNTIF($I$2:$I6,"M"),IF(Table1515161726[[#This Row],[Category]]="F",COUNTIF($I$2:$I6,"F"),0)))</f>
        <v/>
      </c>
      <c r="E6" s="26"/>
      <c r="F6" s="27"/>
      <c r="G6" s="28"/>
      <c r="H6" s="28"/>
      <c r="I6" s="44"/>
    </row>
    <row r="7" spans="1:9" x14ac:dyDescent="0.3">
      <c r="A7" s="18">
        <f>Table1515161726[[#This Row],[Full Name]]</f>
        <v>0</v>
      </c>
      <c r="B7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7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7" s="4" t="str">
        <f>IF(Table1515161726[[#This Row],[Category]]="","",IF(Table1515161726[[#This Row],[Category]]="M",COUNTIF($I$2:$I7,"M"),IF(Table1515161726[[#This Row],[Category]]="F",COUNTIF($I$2:$I7,"F"),0)))</f>
        <v/>
      </c>
      <c r="E7" s="26"/>
      <c r="F7" s="27"/>
      <c r="G7" s="28"/>
      <c r="H7" s="28"/>
      <c r="I7" s="44"/>
    </row>
    <row r="8" spans="1:9" x14ac:dyDescent="0.3">
      <c r="A8" s="18">
        <f>Table1515161726[[#This Row],[Full Name]]</f>
        <v>0</v>
      </c>
      <c r="B8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8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8" s="4" t="str">
        <f>IF(Table1515161726[[#This Row],[Category]]="","",IF(Table1515161726[[#This Row],[Category]]="M",COUNTIF($I$2:$I8,"M"),IF(Table1515161726[[#This Row],[Category]]="F",COUNTIF($I$2:$I8,"F"),0)))</f>
        <v/>
      </c>
      <c r="E8" s="26"/>
      <c r="F8" s="27"/>
      <c r="G8" s="28"/>
      <c r="H8" s="28"/>
      <c r="I8" s="44"/>
    </row>
    <row r="9" spans="1:9" x14ac:dyDescent="0.3">
      <c r="A9" s="18">
        <f>Table1515161726[[#This Row],[Full Name]]</f>
        <v>0</v>
      </c>
      <c r="B9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9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9" s="4" t="str">
        <f>IF(Table1515161726[[#This Row],[Category]]="","",IF(Table1515161726[[#This Row],[Category]]="M",COUNTIF($I$2:$I9,"M"),IF(Table1515161726[[#This Row],[Category]]="F",COUNTIF($I$2:$I9,"F"),0)))</f>
        <v/>
      </c>
      <c r="E9" s="26"/>
      <c r="F9" s="27"/>
      <c r="G9" s="28"/>
      <c r="H9" s="28"/>
      <c r="I9" s="44"/>
    </row>
    <row r="10" spans="1:9" x14ac:dyDescent="0.3">
      <c r="A10" s="18">
        <f>Table1515161726[[#This Row],[Full Name]]</f>
        <v>0</v>
      </c>
      <c r="B10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0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0" s="4" t="str">
        <f>IF(Table1515161726[[#This Row],[Category]]="","",IF(Table1515161726[[#This Row],[Category]]="M",COUNTIF($I$2:$I10,"M"),IF(Table1515161726[[#This Row],[Category]]="F",COUNTIF($I$2:$I10,"F"),0)))</f>
        <v/>
      </c>
      <c r="E10" s="26"/>
      <c r="F10" s="27"/>
      <c r="G10" s="28"/>
      <c r="H10" s="28"/>
      <c r="I10" s="44"/>
    </row>
    <row r="11" spans="1:9" x14ac:dyDescent="0.3">
      <c r="A11" s="18">
        <f>Table1515161726[[#This Row],[Full Name]]</f>
        <v>0</v>
      </c>
      <c r="B11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1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1" s="49" t="str">
        <f>IF(Table1515161726[[#This Row],[Category]]="","",IF(Table1515161726[[#This Row],[Category]]="M",COUNTIF($I$2:$I11,"M"),IF(Table1515161726[[#This Row],[Category]]="F",COUNTIF($I$2:$I11,"F"),0)))</f>
        <v/>
      </c>
      <c r="E11" s="26"/>
      <c r="F11" s="45"/>
      <c r="G11" s="46"/>
      <c r="H11" s="46"/>
      <c r="I11" s="47"/>
    </row>
    <row r="12" spans="1:9" x14ac:dyDescent="0.3">
      <c r="A12" s="18">
        <f>Table1515161726[[#This Row],[Full Name]]</f>
        <v>0</v>
      </c>
      <c r="B12" s="20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2" s="20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2" s="4" t="str">
        <f>IF(Table1515161726[[#This Row],[Category]]="","",IF(Table1515161726[[#This Row],[Category]]="M",COUNTIF($I$2:$I12,"M"),IF(Table1515161726[[#This Row],[Category]]="F",COUNTIF($I$2:$I12,"F"),0)))</f>
        <v/>
      </c>
      <c r="E12" s="26"/>
      <c r="F12" s="27"/>
      <c r="G12" s="28"/>
      <c r="H12" s="28"/>
      <c r="I12" s="44"/>
    </row>
    <row r="13" spans="1:9" x14ac:dyDescent="0.3">
      <c r="A13" s="19">
        <f>Table1515161726[[#This Row],[Full Name]]</f>
        <v>0</v>
      </c>
      <c r="B13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3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3" s="4" t="str">
        <f>IF(Table1515161726[[#This Row],[Category]]="","",IF(Table1515161726[[#This Row],[Category]]="M",COUNTIF($I$2:$I13,"M"),IF(Table1515161726[[#This Row],[Category]]="F",COUNTIF($I$2:$I13,"F"),0)))</f>
        <v/>
      </c>
      <c r="E13" s="26"/>
      <c r="F13" s="27"/>
      <c r="G13" s="28"/>
      <c r="H13" s="28"/>
      <c r="I13" s="44"/>
    </row>
    <row r="14" spans="1:9" x14ac:dyDescent="0.3">
      <c r="A14" s="19">
        <f>Table1515161726[[#This Row],[Full Name]]</f>
        <v>0</v>
      </c>
      <c r="B14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4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4" s="4" t="str">
        <f>IF(Table1515161726[[#This Row],[Category]]="","",IF(Table1515161726[[#This Row],[Category]]="M",COUNTIF($I$2:$I14,"M"),IF(Table1515161726[[#This Row],[Category]]="F",COUNTIF($I$2:$I14,"F"),0)))</f>
        <v/>
      </c>
      <c r="E14" s="26"/>
      <c r="F14" s="27"/>
      <c r="G14" s="28"/>
      <c r="H14" s="28"/>
      <c r="I14" s="44"/>
    </row>
    <row r="15" spans="1:9" x14ac:dyDescent="0.3">
      <c r="A15" s="19">
        <f>Table1515161726[[#This Row],[Full Name]]</f>
        <v>0</v>
      </c>
      <c r="B15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5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5" s="4" t="str">
        <f>IF(Table1515161726[[#This Row],[Category]]="","",IF(Table1515161726[[#This Row],[Category]]="M",COUNTIF($I$2:$I15,"M"),IF(Table1515161726[[#This Row],[Category]]="F",COUNTIF($I$2:$I15,"F"),0)))</f>
        <v/>
      </c>
      <c r="E15" s="26"/>
      <c r="F15" s="27"/>
      <c r="G15" s="28"/>
      <c r="H15" s="28"/>
      <c r="I15" s="44"/>
    </row>
    <row r="16" spans="1:9" x14ac:dyDescent="0.3">
      <c r="A16" s="19">
        <f>Table1515161726[[#This Row],[Full Name]]</f>
        <v>0</v>
      </c>
      <c r="B16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6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6" s="4" t="str">
        <f>IF(Table1515161726[[#This Row],[Category]]="","",IF(Table1515161726[[#This Row],[Category]]="M",COUNTIF($I$2:$I16,"M"),IF(Table1515161726[[#This Row],[Category]]="F",COUNTIF($I$2:$I16,"F"),0)))</f>
        <v/>
      </c>
      <c r="E16" s="26"/>
      <c r="F16" s="27"/>
      <c r="G16" s="28"/>
      <c r="H16" s="28"/>
      <c r="I16" s="44"/>
    </row>
    <row r="17" spans="1:9" x14ac:dyDescent="0.3">
      <c r="A17" s="19">
        <f>Table1515161726[[#This Row],[Full Name]]</f>
        <v>0</v>
      </c>
      <c r="B17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7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7" s="4" t="str">
        <f>IF(Table1515161726[[#This Row],[Category]]="","",IF(Table1515161726[[#This Row],[Category]]="M",COUNTIF($I$2:$I17,"M"),IF(Table1515161726[[#This Row],[Category]]="F",COUNTIF($I$2:$I17,"F"),0)))</f>
        <v/>
      </c>
      <c r="E17" s="26"/>
      <c r="F17" s="27"/>
      <c r="G17" s="28"/>
      <c r="H17" s="28"/>
      <c r="I17" s="44"/>
    </row>
    <row r="18" spans="1:9" x14ac:dyDescent="0.3">
      <c r="A18" s="19">
        <f>Table1515161726[[#This Row],[Full Name]]</f>
        <v>0</v>
      </c>
      <c r="B18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8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8" s="4" t="str">
        <f>IF(Table1515161726[[#This Row],[Category]]="","",IF(Table1515161726[[#This Row],[Category]]="M",COUNTIF($I$2:$I18,"M"),IF(Table1515161726[[#This Row],[Category]]="F",COUNTIF($I$2:$I18,"F"),0)))</f>
        <v/>
      </c>
      <c r="E18" s="26"/>
      <c r="F18" s="27"/>
      <c r="G18" s="28"/>
      <c r="H18" s="28"/>
      <c r="I18" s="44"/>
    </row>
    <row r="19" spans="1:9" x14ac:dyDescent="0.3">
      <c r="A19" s="19">
        <f>Table1515161726[[#This Row],[Full Name]]</f>
        <v>0</v>
      </c>
      <c r="B19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9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9" s="4" t="str">
        <f>IF(Table1515161726[[#This Row],[Category]]="","",IF(Table1515161726[[#This Row],[Category]]="M",COUNTIF($I$2:$I19,"M"),IF(Table1515161726[[#This Row],[Category]]="F",COUNTIF($I$2:$I19,"F"),0)))</f>
        <v/>
      </c>
      <c r="E19" s="26"/>
      <c r="F19" s="27"/>
      <c r="G19" s="28"/>
      <c r="H19" s="28"/>
      <c r="I19" s="44"/>
    </row>
    <row r="20" spans="1:9" x14ac:dyDescent="0.3">
      <c r="A20" s="19">
        <f>Table1515161726[[#This Row],[Full Name]]</f>
        <v>0</v>
      </c>
      <c r="B20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0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0" s="4" t="str">
        <f>IF(Table1515161726[[#This Row],[Category]]="","",IF(Table1515161726[[#This Row],[Category]]="M",COUNTIF($I$2:$I20,"M"),IF(Table1515161726[[#This Row],[Category]]="F",COUNTIF($I$2:$I20,"F"),0)))</f>
        <v/>
      </c>
      <c r="E20" s="26"/>
      <c r="F20" s="27"/>
      <c r="G20" s="28"/>
      <c r="H20" s="28"/>
      <c r="I20" s="44"/>
    </row>
    <row r="21" spans="1:9" x14ac:dyDescent="0.3">
      <c r="A21" s="19">
        <f>Table1515161726[[#This Row],[Full Name]]</f>
        <v>0</v>
      </c>
      <c r="B21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1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1" s="4" t="str">
        <f>IF(Table1515161726[[#This Row],[Category]]="","",IF(Table1515161726[[#This Row],[Category]]="M",COUNTIF($I$2:$I21,"M"),IF(Table1515161726[[#This Row],[Category]]="F",COUNTIF($I$2:$I21,"F"),0)))</f>
        <v/>
      </c>
      <c r="E21" s="26"/>
      <c r="F21" s="27"/>
      <c r="G21" s="28"/>
      <c r="H21" s="28"/>
      <c r="I21" s="44"/>
    </row>
    <row r="22" spans="1:9" x14ac:dyDescent="0.3">
      <c r="A22" s="19">
        <f>Table1515161726[[#This Row],[Full Name]]</f>
        <v>0</v>
      </c>
      <c r="B22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2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2" s="4" t="str">
        <f>IF(Table1515161726[[#This Row],[Category]]="","",IF(Table1515161726[[#This Row],[Category]]="M",COUNTIF($I$2:$I22,"M"),IF(Table1515161726[[#This Row],[Category]]="F",COUNTIF($I$2:$I22,"F"),0)))</f>
        <v/>
      </c>
      <c r="E22" s="26"/>
      <c r="F22" s="27"/>
      <c r="G22" s="28"/>
      <c r="H22" s="28"/>
      <c r="I22" s="44"/>
    </row>
    <row r="23" spans="1:9" x14ac:dyDescent="0.3">
      <c r="A23" s="19">
        <f>Table1515161726[[#This Row],[Full Name]]</f>
        <v>0</v>
      </c>
      <c r="B23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3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3" s="4" t="str">
        <f>IF(Table1515161726[[#This Row],[Category]]="","",IF(Table1515161726[[#This Row],[Category]]="M",COUNTIF($I$2:$I23,"M"),IF(Table1515161726[[#This Row],[Category]]="F",COUNTIF($I$2:$I23,"F"),0)))</f>
        <v/>
      </c>
      <c r="E23" s="26"/>
      <c r="F23" s="27"/>
      <c r="G23" s="28"/>
      <c r="H23" s="28"/>
      <c r="I23" s="44"/>
    </row>
    <row r="24" spans="1:9" x14ac:dyDescent="0.3">
      <c r="A24" s="19">
        <f>Table1515161726[[#This Row],[Full Name]]</f>
        <v>0</v>
      </c>
      <c r="B24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4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4" s="4" t="str">
        <f>IF(Table1515161726[[#This Row],[Category]]="","",IF(Table1515161726[[#This Row],[Category]]="M",COUNTIF($I$2:$I24,"M"),IF(Table1515161726[[#This Row],[Category]]="F",COUNTIF($I$2:$I24,"F"),0)))</f>
        <v/>
      </c>
      <c r="E24" s="26"/>
      <c r="F24" s="27"/>
      <c r="G24" s="28"/>
      <c r="H24" s="28"/>
      <c r="I24" s="44"/>
    </row>
    <row r="25" spans="1:9" x14ac:dyDescent="0.3">
      <c r="A25" s="19">
        <f>Table1515161726[[#This Row],[Full Name]]</f>
        <v>0</v>
      </c>
      <c r="B25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5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5" s="4" t="str">
        <f>IF(Table1515161726[[#This Row],[Category]]="","",IF(Table1515161726[[#This Row],[Category]]="M",COUNTIF($I$2:$I25,"M"),IF(Table1515161726[[#This Row],[Category]]="F",COUNTIF($I$2:$I25,"F"),0)))</f>
        <v/>
      </c>
      <c r="E25" s="26"/>
      <c r="F25" s="27"/>
      <c r="G25" s="28"/>
      <c r="H25" s="28"/>
      <c r="I25" s="44"/>
    </row>
    <row r="26" spans="1:9" x14ac:dyDescent="0.3">
      <c r="A26" s="19">
        <f>Table1515161726[[#This Row],[Full Name]]</f>
        <v>0</v>
      </c>
      <c r="B26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6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6" s="4" t="str">
        <f>IF(Table1515161726[[#This Row],[Category]]="","",IF(Table1515161726[[#This Row],[Category]]="M",COUNTIF($I$2:$I26,"M"),IF(Table1515161726[[#This Row],[Category]]="F",COUNTIF($I$2:$I26,"F"),0)))</f>
        <v/>
      </c>
      <c r="E26" s="26"/>
      <c r="F26" s="27"/>
      <c r="G26" s="28"/>
      <c r="H26" s="28"/>
      <c r="I26" s="44"/>
    </row>
    <row r="27" spans="1:9" x14ac:dyDescent="0.3">
      <c r="A27" s="19">
        <f>Table1515161726[[#This Row],[Full Name]]</f>
        <v>0</v>
      </c>
      <c r="B27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7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7" s="4" t="str">
        <f>IF(Table1515161726[[#This Row],[Category]]="","",IF(Table1515161726[[#This Row],[Category]]="M",COUNTIF($I$2:$I27,"M"),IF(Table1515161726[[#This Row],[Category]]="F",COUNTIF($I$2:$I27,"F"),0)))</f>
        <v/>
      </c>
      <c r="E27" s="26"/>
      <c r="F27" s="27"/>
      <c r="G27" s="28"/>
      <c r="H27" s="28"/>
      <c r="I27" s="44"/>
    </row>
    <row r="28" spans="1:9" x14ac:dyDescent="0.3">
      <c r="A28" s="19">
        <f>Table1515161726[[#This Row],[Full Name]]</f>
        <v>0</v>
      </c>
      <c r="B28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8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8" s="4" t="str">
        <f>IF(Table1515161726[[#This Row],[Category]]="","",IF(Table1515161726[[#This Row],[Category]]="M",COUNTIF($I$2:$I28,"M"),IF(Table1515161726[[#This Row],[Category]]="F",COUNTIF($I$2:$I28,"F"),0)))</f>
        <v/>
      </c>
      <c r="E28" s="26"/>
      <c r="F28" s="27"/>
      <c r="G28" s="28"/>
      <c r="H28" s="28"/>
      <c r="I28" s="44"/>
    </row>
    <row r="29" spans="1:9" x14ac:dyDescent="0.3">
      <c r="A29" s="19">
        <f>Table1515161726[[#This Row],[Full Name]]</f>
        <v>0</v>
      </c>
      <c r="B29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9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9" s="4" t="str">
        <f>IF(Table1515161726[[#This Row],[Category]]="","",IF(Table1515161726[[#This Row],[Category]]="M",COUNTIF($I$2:$I29,"M"),IF(Table1515161726[[#This Row],[Category]]="F",COUNTIF($I$2:$I29,"F"),0)))</f>
        <v/>
      </c>
      <c r="E29" s="26"/>
      <c r="F29" s="27"/>
      <c r="G29" s="28"/>
      <c r="H29" s="28"/>
      <c r="I29" s="44"/>
    </row>
    <row r="30" spans="1:9" x14ac:dyDescent="0.3">
      <c r="A30" s="19">
        <f>Table1515161726[[#This Row],[Full Name]]</f>
        <v>0</v>
      </c>
      <c r="B30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0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0" s="4" t="str">
        <f>IF(Table1515161726[[#This Row],[Category]]="","",IF(Table1515161726[[#This Row],[Category]]="M",COUNTIF($I$2:$I30,"M"),IF(Table1515161726[[#This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Table1515161726[[#This Row],[Full Name]]</f>
        <v>0</v>
      </c>
      <c r="B31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1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1" s="4" t="str">
        <f>IF(Table1515161726[[#This Row],[Category]]="","",IF(Table1515161726[[#This Row],[Category]]="M",COUNTIF($I$2:$I31,"M"),IF(Table1515161726[[#This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Table1515161726[[#This Row],[Full Name]]</f>
        <v>0</v>
      </c>
      <c r="B32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2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2" s="4" t="str">
        <f>IF(Table1515161726[[#This Row],[Category]]="","",IF(Table1515161726[[#This Row],[Category]]="M",COUNTIF($I$2:$I32,"M"),IF(Table1515161726[[#This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Table1515161726[[#This Row],[Full Name]]</f>
        <v>0</v>
      </c>
      <c r="B33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3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3" s="4" t="str">
        <f>IF(Table1515161726[[#This Row],[Category]]="","",IF(Table1515161726[[#This Row],[Category]]="M",COUNTIF($I$2:$I33,"M"),IF(Table1515161726[[#This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Table1515161726[[#This Row],[Full Name]]</f>
        <v>0</v>
      </c>
      <c r="B34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4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4" s="4" t="str">
        <f>IF(Table1515161726[[#This Row],[Category]]="","",IF(Table1515161726[[#This Row],[Category]]="M",COUNTIF($I$2:$I34,"M"),IF(Table1515161726[[#This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Table1515161726[[#This Row],[Full Name]]</f>
        <v>0</v>
      </c>
      <c r="B35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5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5" s="4" t="str">
        <f>IF(Table1515161726[[#This Row],[Category]]="","",IF(Table1515161726[[#This Row],[Category]]="M",COUNTIF($I$2:$I35,"M"),IF(Table1515161726[[#This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Table1515161726[[#This Row],[Full Name]]</f>
        <v>0</v>
      </c>
      <c r="B36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6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6" s="4" t="str">
        <f>IF(Table1515161726[[#This Row],[Category]]="","",IF(Table1515161726[[#This Row],[Category]]="M",COUNTIF($I$2:$I36,"M"),IF(Table1515161726[[#This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Table1515161726[[#This Row],[Full Name]]</f>
        <v>0</v>
      </c>
      <c r="B37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7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7" s="4" t="str">
        <f>IF(Table1515161726[[#This Row],[Category]]="","",IF(Table1515161726[[#This Row],[Category]]="M",COUNTIF($I$2:$I37,"M"),IF(Table1515161726[[#This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Table1515161726[[#This Row],[Full Name]]</f>
        <v>0</v>
      </c>
      <c r="B38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8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8" s="4" t="str">
        <f>IF(Table1515161726[[#This Row],[Category]]="","",IF(Table1515161726[[#This Row],[Category]]="M",COUNTIF($I$2:$I38,"M"),IF(Table1515161726[[#This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Table1515161726[[#This Row],[Full Name]]</f>
        <v>0</v>
      </c>
      <c r="B39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9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9" s="4" t="str">
        <f>IF(Table1515161726[[#This Row],[Category]]="","",IF(Table1515161726[[#This Row],[Category]]="M",COUNTIF($I$2:$I39,"M"),IF(Table1515161726[[#This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Table1515161726[[#This Row],[Full Name]]</f>
        <v>0</v>
      </c>
      <c r="B40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0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0" s="4" t="str">
        <f>IF(Table1515161726[[#This Row],[Category]]="","",IF(Table1515161726[[#This Row],[Category]]="M",COUNTIF($I$2:$I40,"M"),IF(Table1515161726[[#This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Table1515161726[[#This Row],[Full Name]]</f>
        <v>0</v>
      </c>
      <c r="B41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1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1" s="4" t="str">
        <f>IF(Table1515161726[[#This Row],[Category]]="","",IF(Table1515161726[[#This Row],[Category]]="M",COUNTIF($I$2:$I41,"M"),IF(Table1515161726[[#This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Table1515161726[[#This Row],[Full Name]]</f>
        <v>0</v>
      </c>
      <c r="B42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2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2" s="4" t="str">
        <f>IF(Table1515161726[[#This Row],[Category]]="","",IF(Table1515161726[[#This Row],[Category]]="M",COUNTIF($I$2:$I42,"M"),IF(Table1515161726[[#This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Table1515161726[[#This Row],[Full Name]]</f>
        <v>0</v>
      </c>
      <c r="B43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3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3" s="4" t="str">
        <f>IF(Table1515161726[[#This Row],[Category]]="","",IF(Table1515161726[[#This Row],[Category]]="M",COUNTIF($I$2:$I43,"M"),IF(Table1515161726[[#This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Table1515161726[[#This Row],[Full Name]]</f>
        <v>0</v>
      </c>
      <c r="B44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4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4" s="4" t="str">
        <f>IF(Table1515161726[[#This Row],[Category]]="","",IF(Table1515161726[[#This Row],[Category]]="M",COUNTIF($I$2:$I44,"M"),IF(Table1515161726[[#This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Table1515161726[[#This Row],[Full Name]]</f>
        <v>0</v>
      </c>
      <c r="B45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5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5" s="4" t="str">
        <f>IF(Table1515161726[[#This Row],[Category]]="","",IF(Table1515161726[[#This Row],[Category]]="M",COUNTIF($I$2:$I45,"M"),IF(Table1515161726[[#This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Table1515161726[[#This Row],[Full Name]]</f>
        <v>0</v>
      </c>
      <c r="B46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6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6" s="4" t="str">
        <f>IF(Table1515161726[[#This Row],[Category]]="","",IF(Table1515161726[[#This Row],[Category]]="M",COUNTIF($I$2:$I46,"M"),IF(Table1515161726[[#This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Table1515161726[[#This Row],[Full Name]]</f>
        <v>0</v>
      </c>
      <c r="B47" s="21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7" s="21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7" s="4" t="str">
        <f>IF(Table1515161726[[#This Row],[Category]]="","",IF(Table1515161726[[#This Row],[Category]]="M",COUNTIF($I$2:$I47,"M"),IF(Table1515161726[[#This Row],[Category]]="F",COUNTIF($I$2:$I47,"F"),0)))</f>
        <v/>
      </c>
      <c r="E47" s="26"/>
      <c r="F47" s="27"/>
      <c r="G47" s="28"/>
      <c r="H47" s="28"/>
      <c r="I47" s="29"/>
    </row>
  </sheetData>
  <phoneticPr fontId="5" type="noConversion"/>
  <conditionalFormatting sqref="B2:B47">
    <cfRule type="containsText" dxfId="3" priority="1" operator="containsText" text="OK">
      <formula>NOT(ISERROR(SEARCH("OK",B2)))</formula>
    </cfRule>
    <cfRule type="containsText" dxfId="2" priority="2" operator="containsText" text="NEEDS ADDING">
      <formula>NOT(ISERROR(SEARCH("NEEDS ADDING",B2)))</formula>
    </cfRule>
  </conditionalFormatting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7DCC-F52B-4054-B6C1-4CD753DF2C4F}">
  <sheetPr>
    <tabColor rgb="FF00B0F0"/>
  </sheetPr>
  <dimension ref="A1:I47"/>
  <sheetViews>
    <sheetView topLeftCell="B1" workbookViewId="0"/>
  </sheetViews>
  <sheetFormatPr defaultRowHeight="14.4" x14ac:dyDescent="0.3"/>
  <cols>
    <col min="1" max="1" width="23.33203125" hidden="1" customWidth="1"/>
    <col min="2" max="2" width="23.33203125" customWidth="1"/>
    <col min="3" max="4" width="13.6640625" customWidth="1"/>
    <col min="5" max="5" width="16" bestFit="1" customWidth="1"/>
    <col min="6" max="6" width="12.109375" style="13" bestFit="1" customWidth="1"/>
    <col min="7" max="7" width="12" bestFit="1" customWidth="1"/>
    <col min="8" max="8" width="23.33203125" bestFit="1" customWidth="1"/>
    <col min="9" max="9" width="17.33203125" bestFit="1" customWidth="1"/>
  </cols>
  <sheetData>
    <row r="1" spans="1:9" ht="16.8" x14ac:dyDescent="0.3">
      <c r="A1" s="14" t="s">
        <v>17</v>
      </c>
      <c r="B1" s="14" t="s">
        <v>84</v>
      </c>
      <c r="C1" s="14" t="s">
        <v>22</v>
      </c>
      <c r="D1" s="14" t="s">
        <v>83</v>
      </c>
      <c r="E1" s="15" t="s">
        <v>18</v>
      </c>
      <c r="F1" s="16" t="s">
        <v>24</v>
      </c>
      <c r="G1" s="15" t="s">
        <v>23</v>
      </c>
      <c r="H1" s="15" t="s">
        <v>0</v>
      </c>
      <c r="I1" s="17" t="s">
        <v>25</v>
      </c>
    </row>
    <row r="2" spans="1:9" x14ac:dyDescent="0.3">
      <c r="A2" s="18">
        <f>Table151516172627[[#This Row],[Full Name]]</f>
        <v>0</v>
      </c>
      <c r="B2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" s="4" t="str">
        <f>IF(Table151516172627[[#This Row],[Category]]="","",IF(Table151516172627[[#This Row],[Category]]="M",COUNTIF($I$2:$I2,"M"),IF(Table151516172627[[#This Row],[Category]]="F",COUNTIF($I$2:$I2,"F"),0)))</f>
        <v/>
      </c>
      <c r="E2" s="26"/>
      <c r="F2" s="27"/>
      <c r="G2" s="28"/>
      <c r="H2" s="28"/>
      <c r="I2" s="44"/>
    </row>
    <row r="3" spans="1:9" x14ac:dyDescent="0.3">
      <c r="A3" s="18">
        <f>Table151516172627[[#This Row],[Full Name]]</f>
        <v>0</v>
      </c>
      <c r="B3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" s="4" t="str">
        <f>IF(Table151516172627[[#This Row],[Category]]="","",IF(Table151516172627[[#This Row],[Category]]="M",COUNTIF($I$2:$I3,"M"),IF(Table151516172627[[#This Row],[Category]]="F",COUNTIF($I$2:$I3,"F"),0)))</f>
        <v/>
      </c>
      <c r="E3" s="26"/>
      <c r="F3" s="27"/>
      <c r="G3" s="28"/>
      <c r="H3" s="28"/>
      <c r="I3" s="44"/>
    </row>
    <row r="4" spans="1:9" x14ac:dyDescent="0.3">
      <c r="A4" s="18">
        <f>Table151516172627[[#This Row],[Full Name]]</f>
        <v>0</v>
      </c>
      <c r="B4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" s="4" t="str">
        <f>IF(Table151516172627[[#This Row],[Category]]="","",IF(Table151516172627[[#This Row],[Category]]="M",COUNTIF($I$2:$I4,"M"),IF(Table151516172627[[#This Row],[Category]]="F",COUNTIF($I$2:$I4,"F"),0)))</f>
        <v/>
      </c>
      <c r="E4" s="26"/>
      <c r="F4" s="27"/>
      <c r="G4" s="28"/>
      <c r="H4" s="28"/>
      <c r="I4" s="44"/>
    </row>
    <row r="5" spans="1:9" x14ac:dyDescent="0.3">
      <c r="A5" s="18">
        <f>Table151516172627[[#This Row],[Full Name]]</f>
        <v>0</v>
      </c>
      <c r="B5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5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5" s="4" t="str">
        <f>IF(Table151516172627[[#This Row],[Category]]="","",IF(Table151516172627[[#This Row],[Category]]="M",COUNTIF($I$2:$I5,"M"),IF(Table151516172627[[#This Row],[Category]]="F",COUNTIF($I$2:$I5,"F"),0)))</f>
        <v/>
      </c>
      <c r="E5" s="26"/>
      <c r="F5" s="27"/>
      <c r="G5" s="28"/>
      <c r="H5" s="28"/>
      <c r="I5" s="44"/>
    </row>
    <row r="6" spans="1:9" x14ac:dyDescent="0.3">
      <c r="A6" s="18">
        <f>Table151516172627[[#This Row],[Full Name]]</f>
        <v>0</v>
      </c>
      <c r="B6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6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6" s="4" t="str">
        <f>IF(Table151516172627[[#This Row],[Category]]="","",IF(Table151516172627[[#This Row],[Category]]="M",COUNTIF($I$2:$I6,"M"),IF(Table151516172627[[#This Row],[Category]]="F",COUNTIF($I$2:$I6,"F"),0)))</f>
        <v/>
      </c>
      <c r="E6" s="26"/>
      <c r="F6" s="27"/>
      <c r="G6" s="28"/>
      <c r="H6" s="28"/>
      <c r="I6" s="44"/>
    </row>
    <row r="7" spans="1:9" x14ac:dyDescent="0.3">
      <c r="A7" s="18">
        <f>Table151516172627[[#This Row],[Full Name]]</f>
        <v>0</v>
      </c>
      <c r="B7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7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7" s="4" t="str">
        <f>IF(Table151516172627[[#This Row],[Category]]="","",IF(Table151516172627[[#This Row],[Category]]="M",COUNTIF($I$2:$I7,"M"),IF(Table151516172627[[#This Row],[Category]]="F",COUNTIF($I$2:$I7,"F"),0)))</f>
        <v/>
      </c>
      <c r="E7" s="26"/>
      <c r="F7" s="27"/>
      <c r="G7" s="28"/>
      <c r="H7" s="28"/>
      <c r="I7" s="44"/>
    </row>
    <row r="8" spans="1:9" x14ac:dyDescent="0.3">
      <c r="A8" s="18">
        <f>Table151516172627[[#This Row],[Full Name]]</f>
        <v>0</v>
      </c>
      <c r="B8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8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8" s="4" t="str">
        <f>IF(Table151516172627[[#This Row],[Category]]="","",IF(Table151516172627[[#This Row],[Category]]="M",COUNTIF($I$2:$I8,"M"),IF(Table151516172627[[#This Row],[Category]]="F",COUNTIF($I$2:$I8,"F"),0)))</f>
        <v/>
      </c>
      <c r="E8" s="26"/>
      <c r="F8" s="27"/>
      <c r="G8" s="28"/>
      <c r="H8" s="28"/>
      <c r="I8" s="44"/>
    </row>
    <row r="9" spans="1:9" x14ac:dyDescent="0.3">
      <c r="A9" s="18">
        <f>Table151516172627[[#This Row],[Full Name]]</f>
        <v>0</v>
      </c>
      <c r="B9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9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9" s="4" t="str">
        <f>IF(Table151516172627[[#This Row],[Category]]="","",IF(Table151516172627[[#This Row],[Category]]="M",COUNTIF($I$2:$I9,"M"),IF(Table151516172627[[#This Row],[Category]]="F",COUNTIF($I$2:$I9,"F"),0)))</f>
        <v/>
      </c>
      <c r="E9" s="26"/>
      <c r="F9" s="27"/>
      <c r="G9" s="28"/>
      <c r="H9" s="28"/>
      <c r="I9" s="44"/>
    </row>
    <row r="10" spans="1:9" x14ac:dyDescent="0.3">
      <c r="A10" s="18">
        <f>Table151516172627[[#This Row],[Full Name]]</f>
        <v>0</v>
      </c>
      <c r="B10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0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0" s="4" t="str">
        <f>IF(Table151516172627[[#This Row],[Category]]="","",IF(Table151516172627[[#This Row],[Category]]="M",COUNTIF($I$2:$I10,"M"),IF(Table151516172627[[#This Row],[Category]]="F",COUNTIF($I$2:$I10,"F"),0)))</f>
        <v/>
      </c>
      <c r="E10" s="26"/>
      <c r="F10" s="27"/>
      <c r="G10" s="28"/>
      <c r="H10" s="28"/>
      <c r="I10" s="44"/>
    </row>
    <row r="11" spans="1:9" x14ac:dyDescent="0.3">
      <c r="A11" s="18">
        <f>Table151516172627[[#This Row],[Full Name]]</f>
        <v>0</v>
      </c>
      <c r="B11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1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1" s="49" t="str">
        <f>IF(Table151516172627[[#This Row],[Category]]="","",IF(Table151516172627[[#This Row],[Category]]="M",COUNTIF($I$2:$I11,"M"),IF(Table151516172627[[#This Row],[Category]]="F",COUNTIF($I$2:$I11,"F"),0)))</f>
        <v/>
      </c>
      <c r="E11" s="26"/>
      <c r="F11" s="45"/>
      <c r="G11" s="46"/>
      <c r="H11" s="46"/>
      <c r="I11" s="47"/>
    </row>
    <row r="12" spans="1:9" x14ac:dyDescent="0.3">
      <c r="A12" s="18">
        <f>Table151516172627[[#This Row],[Full Name]]</f>
        <v>0</v>
      </c>
      <c r="B12" s="20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2" s="20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2" s="4" t="str">
        <f>IF(Table151516172627[[#This Row],[Category]]="","",IF(Table151516172627[[#This Row],[Category]]="M",COUNTIF($I$2:$I12,"M"),IF(Table151516172627[[#This Row],[Category]]="F",COUNTIF($I$2:$I12,"F"),0)))</f>
        <v/>
      </c>
      <c r="E12" s="26"/>
      <c r="F12" s="27"/>
      <c r="G12" s="28"/>
      <c r="H12" s="28"/>
      <c r="I12" s="44"/>
    </row>
    <row r="13" spans="1:9" x14ac:dyDescent="0.3">
      <c r="A13" s="19">
        <f>Table151516172627[[#This Row],[Full Name]]</f>
        <v>0</v>
      </c>
      <c r="B13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3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3" s="4" t="str">
        <f>IF(Table151516172627[[#This Row],[Category]]="","",IF(Table151516172627[[#This Row],[Category]]="M",COUNTIF($I$2:$I13,"M"),IF(Table151516172627[[#This Row],[Category]]="F",COUNTIF($I$2:$I13,"F"),0)))</f>
        <v/>
      </c>
      <c r="E13" s="26"/>
      <c r="F13" s="27"/>
      <c r="G13" s="28"/>
      <c r="H13" s="28"/>
      <c r="I13" s="44"/>
    </row>
    <row r="14" spans="1:9" x14ac:dyDescent="0.3">
      <c r="A14" s="19">
        <f>Table151516172627[[#This Row],[Full Name]]</f>
        <v>0</v>
      </c>
      <c r="B14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4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4" s="4" t="str">
        <f>IF(Table151516172627[[#This Row],[Category]]="","",IF(Table151516172627[[#This Row],[Category]]="M",COUNTIF($I$2:$I14,"M"),IF(Table151516172627[[#This Row],[Category]]="F",COUNTIF($I$2:$I14,"F"),0)))</f>
        <v/>
      </c>
      <c r="E14" s="26"/>
      <c r="F14" s="27"/>
      <c r="G14" s="28"/>
      <c r="H14" s="28"/>
      <c r="I14" s="44"/>
    </row>
    <row r="15" spans="1:9" x14ac:dyDescent="0.3">
      <c r="A15" s="19">
        <f>Table151516172627[[#This Row],[Full Name]]</f>
        <v>0</v>
      </c>
      <c r="B15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5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5" s="4" t="str">
        <f>IF(Table151516172627[[#This Row],[Category]]="","",IF(Table151516172627[[#This Row],[Category]]="M",COUNTIF($I$2:$I15,"M"),IF(Table151516172627[[#This Row],[Category]]="F",COUNTIF($I$2:$I15,"F"),0)))</f>
        <v/>
      </c>
      <c r="E15" s="26"/>
      <c r="F15" s="27"/>
      <c r="G15" s="28"/>
      <c r="H15" s="28"/>
      <c r="I15" s="44"/>
    </row>
    <row r="16" spans="1:9" x14ac:dyDescent="0.3">
      <c r="A16" s="19">
        <f>Table151516172627[[#This Row],[Full Name]]</f>
        <v>0</v>
      </c>
      <c r="B16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6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6" s="4" t="str">
        <f>IF(Table151516172627[[#This Row],[Category]]="","",IF(Table151516172627[[#This Row],[Category]]="M",COUNTIF($I$2:$I16,"M"),IF(Table151516172627[[#This Row],[Category]]="F",COUNTIF($I$2:$I16,"F"),0)))</f>
        <v/>
      </c>
      <c r="E16" s="26"/>
      <c r="F16" s="27"/>
      <c r="G16" s="28"/>
      <c r="H16" s="28"/>
      <c r="I16" s="44"/>
    </row>
    <row r="17" spans="1:9" x14ac:dyDescent="0.3">
      <c r="A17" s="19">
        <f>Table151516172627[[#This Row],[Full Name]]</f>
        <v>0</v>
      </c>
      <c r="B17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7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7" s="4" t="str">
        <f>IF(Table151516172627[[#This Row],[Category]]="","",IF(Table151516172627[[#This Row],[Category]]="M",COUNTIF($I$2:$I17,"M"),IF(Table151516172627[[#This Row],[Category]]="F",COUNTIF($I$2:$I17,"F"),0)))</f>
        <v/>
      </c>
      <c r="E17" s="26"/>
      <c r="F17" s="27"/>
      <c r="G17" s="28"/>
      <c r="H17" s="28"/>
      <c r="I17" s="44"/>
    </row>
    <row r="18" spans="1:9" x14ac:dyDescent="0.3">
      <c r="A18" s="19">
        <f>Table151516172627[[#This Row],[Full Name]]</f>
        <v>0</v>
      </c>
      <c r="B18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8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8" s="4" t="str">
        <f>IF(Table151516172627[[#This Row],[Category]]="","",IF(Table151516172627[[#This Row],[Category]]="M",COUNTIF($I$2:$I18,"M"),IF(Table151516172627[[#This Row],[Category]]="F",COUNTIF($I$2:$I18,"F"),0)))</f>
        <v/>
      </c>
      <c r="E18" s="26"/>
      <c r="F18" s="27"/>
      <c r="G18" s="28"/>
      <c r="H18" s="28"/>
      <c r="I18" s="44"/>
    </row>
    <row r="19" spans="1:9" x14ac:dyDescent="0.3">
      <c r="A19" s="19">
        <f>Table151516172627[[#This Row],[Full Name]]</f>
        <v>0</v>
      </c>
      <c r="B19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19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19" s="4" t="str">
        <f>IF(Table151516172627[[#This Row],[Category]]="","",IF(Table151516172627[[#This Row],[Category]]="M",COUNTIF($I$2:$I19,"M"),IF(Table151516172627[[#This Row],[Category]]="F",COUNTIF($I$2:$I19,"F"),0)))</f>
        <v/>
      </c>
      <c r="E19" s="26"/>
      <c r="F19" s="27"/>
      <c r="G19" s="28"/>
      <c r="H19" s="28"/>
      <c r="I19" s="44"/>
    </row>
    <row r="20" spans="1:9" x14ac:dyDescent="0.3">
      <c r="A20" s="19">
        <f>Table151516172627[[#This Row],[Full Name]]</f>
        <v>0</v>
      </c>
      <c r="B20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0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0" s="4" t="str">
        <f>IF(Table151516172627[[#This Row],[Category]]="","",IF(Table151516172627[[#This Row],[Category]]="M",COUNTIF($I$2:$I20,"M"),IF(Table151516172627[[#This Row],[Category]]="F",COUNTIF($I$2:$I20,"F"),0)))</f>
        <v/>
      </c>
      <c r="E20" s="26"/>
      <c r="F20" s="27"/>
      <c r="G20" s="28"/>
      <c r="H20" s="28"/>
      <c r="I20" s="44"/>
    </row>
    <row r="21" spans="1:9" x14ac:dyDescent="0.3">
      <c r="A21" s="19">
        <f>Table151516172627[[#This Row],[Full Name]]</f>
        <v>0</v>
      </c>
      <c r="B21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1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1" s="4" t="str">
        <f>IF(Table151516172627[[#This Row],[Category]]="","",IF(Table151516172627[[#This Row],[Category]]="M",COUNTIF($I$2:$I21,"M"),IF(Table151516172627[[#This Row],[Category]]="F",COUNTIF($I$2:$I21,"F"),0)))</f>
        <v/>
      </c>
      <c r="E21" s="26"/>
      <c r="F21" s="27"/>
      <c r="G21" s="28"/>
      <c r="H21" s="28"/>
      <c r="I21" s="44"/>
    </row>
    <row r="22" spans="1:9" x14ac:dyDescent="0.3">
      <c r="A22" s="19">
        <f>Table151516172627[[#This Row],[Full Name]]</f>
        <v>0</v>
      </c>
      <c r="B22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2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2" s="4" t="str">
        <f>IF(Table151516172627[[#This Row],[Category]]="","",IF(Table151516172627[[#This Row],[Category]]="M",COUNTIF($I$2:$I22,"M"),IF(Table151516172627[[#This Row],[Category]]="F",COUNTIF($I$2:$I22,"F"),0)))</f>
        <v/>
      </c>
      <c r="E22" s="26"/>
      <c r="F22" s="27"/>
      <c r="G22" s="28"/>
      <c r="H22" s="28"/>
      <c r="I22" s="44"/>
    </row>
    <row r="23" spans="1:9" x14ac:dyDescent="0.3">
      <c r="A23" s="19">
        <f>Table151516172627[[#This Row],[Full Name]]</f>
        <v>0</v>
      </c>
      <c r="B23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3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3" s="4" t="str">
        <f>IF(Table151516172627[[#This Row],[Category]]="","",IF(Table151516172627[[#This Row],[Category]]="M",COUNTIF($I$2:$I23,"M"),IF(Table151516172627[[#This Row],[Category]]="F",COUNTIF($I$2:$I23,"F"),0)))</f>
        <v/>
      </c>
      <c r="E23" s="26"/>
      <c r="F23" s="27"/>
      <c r="G23" s="28"/>
      <c r="H23" s="28"/>
      <c r="I23" s="44"/>
    </row>
    <row r="24" spans="1:9" x14ac:dyDescent="0.3">
      <c r="A24" s="19">
        <f>Table151516172627[[#This Row],[Full Name]]</f>
        <v>0</v>
      </c>
      <c r="B24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4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4" s="4" t="str">
        <f>IF(Table151516172627[[#This Row],[Category]]="","",IF(Table151516172627[[#This Row],[Category]]="M",COUNTIF($I$2:$I24,"M"),IF(Table151516172627[[#This Row],[Category]]="F",COUNTIF($I$2:$I24,"F"),0)))</f>
        <v/>
      </c>
      <c r="E24" s="26"/>
      <c r="F24" s="27"/>
      <c r="G24" s="28"/>
      <c r="H24" s="28"/>
      <c r="I24" s="44"/>
    </row>
    <row r="25" spans="1:9" x14ac:dyDescent="0.3">
      <c r="A25" s="19">
        <f>Table151516172627[[#This Row],[Full Name]]</f>
        <v>0</v>
      </c>
      <c r="B25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5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5" s="4" t="str">
        <f>IF(Table151516172627[[#This Row],[Category]]="","",IF(Table151516172627[[#This Row],[Category]]="M",COUNTIF($I$2:$I25,"M"),IF(Table151516172627[[#This Row],[Category]]="F",COUNTIF($I$2:$I25,"F"),0)))</f>
        <v/>
      </c>
      <c r="E25" s="26"/>
      <c r="F25" s="27"/>
      <c r="G25" s="28"/>
      <c r="H25" s="28"/>
      <c r="I25" s="44"/>
    </row>
    <row r="26" spans="1:9" x14ac:dyDescent="0.3">
      <c r="A26" s="19">
        <f>Table151516172627[[#This Row],[Full Name]]</f>
        <v>0</v>
      </c>
      <c r="B26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6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6" s="4" t="str">
        <f>IF(Table151516172627[[#This Row],[Category]]="","",IF(Table151516172627[[#This Row],[Category]]="M",COUNTIF($I$2:$I26,"M"),IF(Table151516172627[[#This Row],[Category]]="F",COUNTIF($I$2:$I26,"F"),0)))</f>
        <v/>
      </c>
      <c r="E26" s="26"/>
      <c r="F26" s="27"/>
      <c r="G26" s="28"/>
      <c r="H26" s="28"/>
      <c r="I26" s="44"/>
    </row>
    <row r="27" spans="1:9" x14ac:dyDescent="0.3">
      <c r="A27" s="19">
        <f>Table151516172627[[#This Row],[Full Name]]</f>
        <v>0</v>
      </c>
      <c r="B27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7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7" s="4" t="str">
        <f>IF(Table151516172627[[#This Row],[Category]]="","",IF(Table151516172627[[#This Row],[Category]]="M",COUNTIF($I$2:$I27,"M"),IF(Table151516172627[[#This Row],[Category]]="F",COUNTIF($I$2:$I27,"F"),0)))</f>
        <v/>
      </c>
      <c r="E27" s="26"/>
      <c r="F27" s="27"/>
      <c r="G27" s="28"/>
      <c r="H27" s="28"/>
      <c r="I27" s="44"/>
    </row>
    <row r="28" spans="1:9" x14ac:dyDescent="0.3">
      <c r="A28" s="19">
        <f>Table151516172627[[#This Row],[Full Name]]</f>
        <v>0</v>
      </c>
      <c r="B28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8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8" s="4" t="str">
        <f>IF(Table151516172627[[#This Row],[Category]]="","",IF(Table151516172627[[#This Row],[Category]]="M",COUNTIF($I$2:$I28,"M"),IF(Table151516172627[[#This Row],[Category]]="F",COUNTIF($I$2:$I28,"F"),0)))</f>
        <v/>
      </c>
      <c r="E28" s="26"/>
      <c r="F28" s="27"/>
      <c r="G28" s="28"/>
      <c r="H28" s="28"/>
      <c r="I28" s="44"/>
    </row>
    <row r="29" spans="1:9" x14ac:dyDescent="0.3">
      <c r="A29" s="19">
        <f>Table151516172627[[#This Row],[Full Name]]</f>
        <v>0</v>
      </c>
      <c r="B29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9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9" s="4" t="str">
        <f>IF(Table151516172627[[#This Row],[Category]]="","",IF(Table151516172627[[#This Row],[Category]]="M",COUNTIF($I$2:$I29,"M"),IF(Table151516172627[[#This Row],[Category]]="F",COUNTIF($I$2:$I29,"F"),0)))</f>
        <v/>
      </c>
      <c r="E29" s="26"/>
      <c r="F29" s="27"/>
      <c r="G29" s="28"/>
      <c r="H29" s="28"/>
      <c r="I29" s="44"/>
    </row>
    <row r="30" spans="1:9" x14ac:dyDescent="0.3">
      <c r="A30" s="19">
        <f>Table151516172627[[#This Row],[Full Name]]</f>
        <v>0</v>
      </c>
      <c r="B30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0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0" s="4" t="str">
        <f>IF(Table151516172627[[#This Row],[Category]]="","",IF(Table151516172627[[#This Row],[Category]]="M",COUNTIF($I$2:$I30,"M"),IF(Table151516172627[[#This Row],[Category]]="F",COUNTIF($I$2:$I30,"F"),0)))</f>
        <v/>
      </c>
      <c r="E30" s="26"/>
      <c r="F30" s="27"/>
      <c r="G30" s="28"/>
      <c r="H30" s="28"/>
      <c r="I30" s="29"/>
    </row>
    <row r="31" spans="1:9" x14ac:dyDescent="0.3">
      <c r="A31" s="19">
        <f>Table151516172627[[#This Row],[Full Name]]</f>
        <v>0</v>
      </c>
      <c r="B31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1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1" s="4" t="str">
        <f>IF(Table151516172627[[#This Row],[Category]]="","",IF(Table151516172627[[#This Row],[Category]]="M",COUNTIF($I$2:$I31,"M"),IF(Table151516172627[[#This Row],[Category]]="F",COUNTIF($I$2:$I31,"F"),0)))</f>
        <v/>
      </c>
      <c r="E31" s="26"/>
      <c r="F31" s="27"/>
      <c r="G31" s="28"/>
      <c r="H31" s="28"/>
      <c r="I31" s="29"/>
    </row>
    <row r="32" spans="1:9" x14ac:dyDescent="0.3">
      <c r="A32" s="19">
        <f>Table151516172627[[#This Row],[Full Name]]</f>
        <v>0</v>
      </c>
      <c r="B32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2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2" s="4" t="str">
        <f>IF(Table151516172627[[#This Row],[Category]]="","",IF(Table151516172627[[#This Row],[Category]]="M",COUNTIF($I$2:$I32,"M"),IF(Table151516172627[[#This Row],[Category]]="F",COUNTIF($I$2:$I32,"F"),0)))</f>
        <v/>
      </c>
      <c r="E32" s="26"/>
      <c r="F32" s="27"/>
      <c r="G32" s="28"/>
      <c r="H32" s="28"/>
      <c r="I32" s="29"/>
    </row>
    <row r="33" spans="1:9" x14ac:dyDescent="0.3">
      <c r="A33" s="19">
        <f>Table151516172627[[#This Row],[Full Name]]</f>
        <v>0</v>
      </c>
      <c r="B33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3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3" s="4" t="str">
        <f>IF(Table151516172627[[#This Row],[Category]]="","",IF(Table151516172627[[#This Row],[Category]]="M",COUNTIF($I$2:$I33,"M"),IF(Table151516172627[[#This Row],[Category]]="F",COUNTIF($I$2:$I33,"F"),0)))</f>
        <v/>
      </c>
      <c r="E33" s="26"/>
      <c r="F33" s="27"/>
      <c r="G33" s="28"/>
      <c r="H33" s="28"/>
      <c r="I33" s="29"/>
    </row>
    <row r="34" spans="1:9" x14ac:dyDescent="0.3">
      <c r="A34" s="19">
        <f>Table151516172627[[#This Row],[Full Name]]</f>
        <v>0</v>
      </c>
      <c r="B34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4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4" s="4" t="str">
        <f>IF(Table151516172627[[#This Row],[Category]]="","",IF(Table151516172627[[#This Row],[Category]]="M",COUNTIF($I$2:$I34,"M"),IF(Table151516172627[[#This Row],[Category]]="F",COUNTIF($I$2:$I34,"F"),0)))</f>
        <v/>
      </c>
      <c r="E34" s="26"/>
      <c r="F34" s="27"/>
      <c r="G34" s="28"/>
      <c r="H34" s="28"/>
      <c r="I34" s="29"/>
    </row>
    <row r="35" spans="1:9" x14ac:dyDescent="0.3">
      <c r="A35" s="19">
        <f>Table151516172627[[#This Row],[Full Name]]</f>
        <v>0</v>
      </c>
      <c r="B35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5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5" s="4" t="str">
        <f>IF(Table151516172627[[#This Row],[Category]]="","",IF(Table151516172627[[#This Row],[Category]]="M",COUNTIF($I$2:$I35,"M"),IF(Table151516172627[[#This Row],[Category]]="F",COUNTIF($I$2:$I35,"F"),0)))</f>
        <v/>
      </c>
      <c r="E35" s="26"/>
      <c r="F35" s="27"/>
      <c r="G35" s="28"/>
      <c r="H35" s="28"/>
      <c r="I35" s="29"/>
    </row>
    <row r="36" spans="1:9" x14ac:dyDescent="0.3">
      <c r="A36" s="19">
        <f>Table151516172627[[#This Row],[Full Name]]</f>
        <v>0</v>
      </c>
      <c r="B36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6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6" s="4" t="str">
        <f>IF(Table151516172627[[#This Row],[Category]]="","",IF(Table151516172627[[#This Row],[Category]]="M",COUNTIF($I$2:$I36,"M"),IF(Table151516172627[[#This Row],[Category]]="F",COUNTIF($I$2:$I36,"F"),0)))</f>
        <v/>
      </c>
      <c r="E36" s="26"/>
      <c r="F36" s="27"/>
      <c r="G36" s="28"/>
      <c r="H36" s="28"/>
      <c r="I36" s="29"/>
    </row>
    <row r="37" spans="1:9" x14ac:dyDescent="0.3">
      <c r="A37" s="19">
        <f>Table151516172627[[#This Row],[Full Name]]</f>
        <v>0</v>
      </c>
      <c r="B37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7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7" s="4" t="str">
        <f>IF(Table151516172627[[#This Row],[Category]]="","",IF(Table151516172627[[#This Row],[Category]]="M",COUNTIF($I$2:$I37,"M"),IF(Table151516172627[[#This Row],[Category]]="F",COUNTIF($I$2:$I37,"F"),0)))</f>
        <v/>
      </c>
      <c r="E37" s="26"/>
      <c r="F37" s="27"/>
      <c r="G37" s="28"/>
      <c r="H37" s="28"/>
      <c r="I37" s="29"/>
    </row>
    <row r="38" spans="1:9" x14ac:dyDescent="0.3">
      <c r="A38" s="19">
        <f>Table151516172627[[#This Row],[Full Name]]</f>
        <v>0</v>
      </c>
      <c r="B38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8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8" s="4" t="str">
        <f>IF(Table151516172627[[#This Row],[Category]]="","",IF(Table151516172627[[#This Row],[Category]]="M",COUNTIF($I$2:$I38,"M"),IF(Table151516172627[[#This Row],[Category]]="F",COUNTIF($I$2:$I38,"F"),0)))</f>
        <v/>
      </c>
      <c r="E38" s="26"/>
      <c r="F38" s="27"/>
      <c r="G38" s="28"/>
      <c r="H38" s="28"/>
      <c r="I38" s="29"/>
    </row>
    <row r="39" spans="1:9" x14ac:dyDescent="0.3">
      <c r="A39" s="19">
        <f>Table151516172627[[#This Row],[Full Name]]</f>
        <v>0</v>
      </c>
      <c r="B39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9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9" s="4" t="str">
        <f>IF(Table151516172627[[#This Row],[Category]]="","",IF(Table151516172627[[#This Row],[Category]]="M",COUNTIF($I$2:$I39,"M"),IF(Table151516172627[[#This Row],[Category]]="F",COUNTIF($I$2:$I39,"F"),0)))</f>
        <v/>
      </c>
      <c r="E39" s="26"/>
      <c r="F39" s="27"/>
      <c r="G39" s="28"/>
      <c r="H39" s="28"/>
      <c r="I39" s="29"/>
    </row>
    <row r="40" spans="1:9" x14ac:dyDescent="0.3">
      <c r="A40" s="19">
        <f>Table151516172627[[#This Row],[Full Name]]</f>
        <v>0</v>
      </c>
      <c r="B40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0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0" s="4" t="str">
        <f>IF(Table151516172627[[#This Row],[Category]]="","",IF(Table151516172627[[#This Row],[Category]]="M",COUNTIF($I$2:$I40,"M"),IF(Table151516172627[[#This Row],[Category]]="F",COUNTIF($I$2:$I40,"F"),0)))</f>
        <v/>
      </c>
      <c r="E40" s="26"/>
      <c r="F40" s="27"/>
      <c r="G40" s="28"/>
      <c r="H40" s="28"/>
      <c r="I40" s="29"/>
    </row>
    <row r="41" spans="1:9" x14ac:dyDescent="0.3">
      <c r="A41" s="19">
        <f>Table151516172627[[#This Row],[Full Name]]</f>
        <v>0</v>
      </c>
      <c r="B41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1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1" s="4" t="str">
        <f>IF(Table151516172627[[#This Row],[Category]]="","",IF(Table151516172627[[#This Row],[Category]]="M",COUNTIF($I$2:$I41,"M"),IF(Table151516172627[[#This Row],[Category]]="F",COUNTIF($I$2:$I41,"F"),0)))</f>
        <v/>
      </c>
      <c r="E41" s="26"/>
      <c r="F41" s="27"/>
      <c r="G41" s="28"/>
      <c r="H41" s="28"/>
      <c r="I41" s="29"/>
    </row>
    <row r="42" spans="1:9" x14ac:dyDescent="0.3">
      <c r="A42" s="19">
        <f>Table151516172627[[#This Row],[Full Name]]</f>
        <v>0</v>
      </c>
      <c r="B42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2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2" s="4" t="str">
        <f>IF(Table151516172627[[#This Row],[Category]]="","",IF(Table151516172627[[#This Row],[Category]]="M",COUNTIF($I$2:$I42,"M"),IF(Table151516172627[[#This Row],[Category]]="F",COUNTIF($I$2:$I42,"F"),0)))</f>
        <v/>
      </c>
      <c r="E42" s="26"/>
      <c r="F42" s="27"/>
      <c r="G42" s="28"/>
      <c r="H42" s="28"/>
      <c r="I42" s="29"/>
    </row>
    <row r="43" spans="1:9" x14ac:dyDescent="0.3">
      <c r="A43" s="19">
        <f>Table151516172627[[#This Row],[Full Name]]</f>
        <v>0</v>
      </c>
      <c r="B43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3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3" s="4" t="str">
        <f>IF(Table151516172627[[#This Row],[Category]]="","",IF(Table151516172627[[#This Row],[Category]]="M",COUNTIF($I$2:$I43,"M"),IF(Table151516172627[[#This Row],[Category]]="F",COUNTIF($I$2:$I43,"F"),0)))</f>
        <v/>
      </c>
      <c r="E43" s="26"/>
      <c r="F43" s="27"/>
      <c r="G43" s="28"/>
      <c r="H43" s="28"/>
      <c r="I43" s="29"/>
    </row>
    <row r="44" spans="1:9" x14ac:dyDescent="0.3">
      <c r="A44" s="19">
        <f>Table151516172627[[#This Row],[Full Name]]</f>
        <v>0</v>
      </c>
      <c r="B44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4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4" s="4" t="str">
        <f>IF(Table151516172627[[#This Row],[Category]]="","",IF(Table151516172627[[#This Row],[Category]]="M",COUNTIF($I$2:$I44,"M"),IF(Table151516172627[[#This Row],[Category]]="F",COUNTIF($I$2:$I44,"F"),0)))</f>
        <v/>
      </c>
      <c r="E44" s="26"/>
      <c r="F44" s="27"/>
      <c r="G44" s="28"/>
      <c r="H44" s="28"/>
      <c r="I44" s="29"/>
    </row>
    <row r="45" spans="1:9" x14ac:dyDescent="0.3">
      <c r="A45" s="19">
        <f>Table151516172627[[#This Row],[Full Name]]</f>
        <v>0</v>
      </c>
      <c r="B45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5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5" s="4" t="str">
        <f>IF(Table151516172627[[#This Row],[Category]]="","",IF(Table151516172627[[#This Row],[Category]]="M",COUNTIF($I$2:$I45,"M"),IF(Table151516172627[[#This Row],[Category]]="F",COUNTIF($I$2:$I45,"F"),0)))</f>
        <v/>
      </c>
      <c r="E45" s="26"/>
      <c r="F45" s="27"/>
      <c r="G45" s="28"/>
      <c r="H45" s="28"/>
      <c r="I45" s="29"/>
    </row>
    <row r="46" spans="1:9" x14ac:dyDescent="0.3">
      <c r="A46" s="19">
        <f>Table151516172627[[#This Row],[Full Name]]</f>
        <v>0</v>
      </c>
      <c r="B46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6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6" s="4" t="str">
        <f>IF(Table151516172627[[#This Row],[Category]]="","",IF(Table151516172627[[#This Row],[Category]]="M",COUNTIF($I$2:$I46,"M"),IF(Table151516172627[[#This Row],[Category]]="F",COUNTIF($I$2:$I46,"F"),0)))</f>
        <v/>
      </c>
      <c r="E46" s="26"/>
      <c r="F46" s="27"/>
      <c r="G46" s="28"/>
      <c r="H46" s="28"/>
      <c r="I46" s="29"/>
    </row>
    <row r="47" spans="1:9" x14ac:dyDescent="0.3">
      <c r="A47" s="19">
        <f>Table151516172627[[#This Row],[Full Name]]</f>
        <v>0</v>
      </c>
      <c r="B47" s="21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7" s="21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7" s="4" t="str">
        <f>IF(Table151516172627[[#This Row],[Category]]="","",IF(Table151516172627[[#This Row],[Category]]="M",COUNTIF($I$2:$I47,"M"),IF(Table151516172627[[#This Row],[Category]]="F",COUNTIF($I$2:$I47,"F"),0)))</f>
        <v/>
      </c>
      <c r="E47" s="26"/>
      <c r="F47" s="27"/>
      <c r="G47" s="28"/>
      <c r="H47" s="28"/>
      <c r="I47" s="29"/>
    </row>
  </sheetData>
  <phoneticPr fontId="5" type="noConversion"/>
  <conditionalFormatting sqref="B2:B47">
    <cfRule type="containsText" dxfId="1" priority="1" operator="containsText" text="OK">
      <formula>NOT(ISERROR(SEARCH("OK",B2)))</formula>
    </cfRule>
    <cfRule type="containsText" dxfId="0" priority="2" operator="containsText" text="NEEDS ADDING">
      <formula>NOT(ISERROR(SEARCH("NEEDS ADDING",B2)))</formula>
    </cfRule>
  </conditionalFormatting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87ba5c36-b7cf-4793-bbc2-bd5b3a9f95ca}" enabled="1" method="Privilege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2025 CURRENT STANDINGS</vt:lpstr>
      <vt:lpstr>Women's League</vt:lpstr>
      <vt:lpstr>Mens League</vt:lpstr>
      <vt:lpstr>Bosworth XC</vt:lpstr>
      <vt:lpstr>Ivanhoe 20</vt:lpstr>
      <vt:lpstr>Desford 6</vt:lpstr>
      <vt:lpstr>Run In The Forest 5</vt:lpstr>
      <vt:lpstr>Uttoxeter HM</vt:lpstr>
      <vt:lpstr>Watermead 10k</vt:lpstr>
      <vt:lpstr>West End 8</vt:lpstr>
      <vt:lpstr>Swithland 6</vt:lpstr>
      <vt:lpstr>Washlands Relays</vt:lpstr>
      <vt:lpstr>Gate Gallop 10k</vt:lpstr>
      <vt:lpstr>Worthington 6</vt:lpstr>
      <vt:lpstr>Joy Cann 5</vt:lpstr>
      <vt:lpstr>Burton 10k</vt:lpstr>
      <vt:lpstr>Lichfield 10k</vt:lpstr>
      <vt:lpstr>Tamworth 5</vt:lpstr>
      <vt:lpstr>Markfield 10k</vt:lpstr>
      <vt:lpstr>Rotherby 8</vt:lpstr>
      <vt:lpstr>Adrian Smith</vt:lpstr>
      <vt:lpstr>parkrun 5k</vt:lpstr>
      <vt:lpstr>Shepshed 7</vt:lpstr>
      <vt:lpstr>Derby 10</vt:lpstr>
      <vt:lpstr>Bagworth 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Ian Bolton</cp:lastModifiedBy>
  <dcterms:created xsi:type="dcterms:W3CDTF">2019-03-02T20:07:12Z</dcterms:created>
  <dcterms:modified xsi:type="dcterms:W3CDTF">2025-04-14T07:37:18Z</dcterms:modified>
</cp:coreProperties>
</file>